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ejmik 2022\"/>
    </mc:Choice>
  </mc:AlternateContent>
  <bookViews>
    <workbookView xWindow="-120" yWindow="-120" windowWidth="29040" windowHeight="15840" tabRatio="889" activeTab="15"/>
  </bookViews>
  <sheets>
    <sheet name="zał.1" sheetId="147" r:id="rId1"/>
    <sheet name="zał.2" sheetId="159" r:id="rId2"/>
    <sheet name="zał.3 " sheetId="160" r:id="rId3"/>
    <sheet name="zał.4" sheetId="161" r:id="rId4"/>
    <sheet name="zał.5" sheetId="165" r:id="rId5"/>
    <sheet name="zał.6" sheetId="166" r:id="rId6"/>
    <sheet name="zał.7" sheetId="167" r:id="rId7"/>
    <sheet name="zał.8" sheetId="168" r:id="rId8"/>
    <sheet name="zał.9" sheetId="162" r:id="rId9"/>
    <sheet name="zał.10" sheetId="169" r:id="rId10"/>
    <sheet name="zał.11" sheetId="158" r:id="rId11"/>
    <sheet name="zał.12A" sheetId="163" r:id="rId12"/>
    <sheet name="zał.12B" sheetId="164" r:id="rId13"/>
    <sheet name="zał.13" sheetId="170" r:id="rId14"/>
    <sheet name="zał.14" sheetId="171" r:id="rId15"/>
    <sheet name="zał.15" sheetId="172" r:id="rId16"/>
  </sheets>
  <definedNames>
    <definedName name="_xlnm.Print_Area" localSheetId="0">zał.1!$A$1:$P$47</definedName>
    <definedName name="_xlnm.Print_Area" localSheetId="10">zał.11!$A$1:$E$143</definedName>
    <definedName name="_xlnm.Print_Area" localSheetId="1">zał.2!$A$1:$D$246</definedName>
    <definedName name="_xlnm.Print_Area" localSheetId="4">zał.5!$A$1:$D$64</definedName>
    <definedName name="_xlnm.Print_Titles" localSheetId="0">zał.1!$7:$11</definedName>
    <definedName name="_xlnm.Print_Titles" localSheetId="9">zał.10!$7:$10</definedName>
    <definedName name="_xlnm.Print_Titles" localSheetId="10">zał.11!$8:$9</definedName>
    <definedName name="_xlnm.Print_Titles" localSheetId="11">zał.12A!$9:$12</definedName>
    <definedName name="_xlnm.Print_Titles" localSheetId="13">zał.13!$13:$15</definedName>
    <definedName name="_xlnm.Print_Titles" localSheetId="14">zał.14!$12:$14</definedName>
    <definedName name="_xlnm.Print_Titles" localSheetId="15">zał.15!$9:$11</definedName>
    <definedName name="_xlnm.Print_Titles" localSheetId="1">zał.2!$8:$9</definedName>
    <definedName name="_xlnm.Print_Titles" localSheetId="2">'zał.3 '!$8:$12</definedName>
    <definedName name="_xlnm.Print_Titles" localSheetId="3">zał.4!$8:$9</definedName>
    <definedName name="_xlnm.Print_Titles" localSheetId="5">zał.6!$7:$13</definedName>
    <definedName name="_xlnm.Print_Titles" localSheetId="6">zał.7!$7:$13</definedName>
    <definedName name="_xlnm.Print_Titles" localSheetId="7">zał.8!$7:$13</definedName>
    <definedName name="_xlnm.Print_Titles" localSheetId="8">zał.9!$8:$12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72" l="1"/>
  <c r="G28" i="172"/>
  <c r="G25" i="172"/>
  <c r="F25" i="172"/>
  <c r="E25" i="172"/>
  <c r="D25" i="172"/>
  <c r="G22" i="172"/>
  <c r="F22" i="172"/>
  <c r="E22" i="172"/>
  <c r="D22" i="172"/>
  <c r="G21" i="172"/>
  <c r="G20" i="172"/>
  <c r="G19" i="172"/>
  <c r="G18" i="172"/>
  <c r="G15" i="172"/>
  <c r="F15" i="172"/>
  <c r="F29" i="172" s="1"/>
  <c r="E15" i="172"/>
  <c r="E29" i="172" s="1"/>
  <c r="D15" i="172"/>
  <c r="G14" i="172"/>
  <c r="G13" i="172"/>
  <c r="G12" i="172"/>
  <c r="G29" i="172" s="1"/>
  <c r="F15" i="171"/>
  <c r="E15" i="171"/>
  <c r="F16" i="170"/>
  <c r="E16" i="170"/>
  <c r="K225" i="169"/>
  <c r="H225" i="169"/>
  <c r="G225" i="169" s="1"/>
  <c r="K224" i="169"/>
  <c r="H224" i="169"/>
  <c r="G224" i="169"/>
  <c r="K223" i="169"/>
  <c r="G223" i="169" s="1"/>
  <c r="H223" i="169"/>
  <c r="K222" i="169"/>
  <c r="H222" i="169"/>
  <c r="G222" i="169" s="1"/>
  <c r="K221" i="169"/>
  <c r="H221" i="169"/>
  <c r="G221" i="169"/>
  <c r="K220" i="169"/>
  <c r="H220" i="169"/>
  <c r="G220" i="169"/>
  <c r="K219" i="169"/>
  <c r="G219" i="169" s="1"/>
  <c r="H219" i="169"/>
  <c r="K218" i="169"/>
  <c r="H218" i="169"/>
  <c r="G218" i="169" s="1"/>
  <c r="K217" i="169"/>
  <c r="H217" i="169"/>
  <c r="G217" i="169" s="1"/>
  <c r="K216" i="169"/>
  <c r="H216" i="169"/>
  <c r="G216" i="169"/>
  <c r="K215" i="169"/>
  <c r="G215" i="169" s="1"/>
  <c r="H215" i="169"/>
  <c r="K214" i="169"/>
  <c r="H214" i="169"/>
  <c r="G214" i="169" s="1"/>
  <c r="K213" i="169"/>
  <c r="H213" i="169"/>
  <c r="G213" i="169"/>
  <c r="K212" i="169"/>
  <c r="H212" i="169"/>
  <c r="G212" i="169"/>
  <c r="K211" i="169"/>
  <c r="G211" i="169" s="1"/>
  <c r="H211" i="169"/>
  <c r="K210" i="169"/>
  <c r="H210" i="169"/>
  <c r="G210" i="169" s="1"/>
  <c r="K209" i="169"/>
  <c r="H209" i="169"/>
  <c r="G209" i="169" s="1"/>
  <c r="K208" i="169"/>
  <c r="H208" i="169"/>
  <c r="G208" i="169"/>
  <c r="K207" i="169"/>
  <c r="G207" i="169" s="1"/>
  <c r="H207" i="169"/>
  <c r="K206" i="169"/>
  <c r="H206" i="169"/>
  <c r="G206" i="169" s="1"/>
  <c r="K205" i="169"/>
  <c r="H205" i="169"/>
  <c r="G205" i="169"/>
  <c r="K204" i="169"/>
  <c r="H204" i="169"/>
  <c r="G204" i="169"/>
  <c r="K203" i="169"/>
  <c r="G203" i="169" s="1"/>
  <c r="H203" i="169"/>
  <c r="K202" i="169"/>
  <c r="H202" i="169"/>
  <c r="G202" i="169" s="1"/>
  <c r="K201" i="169"/>
  <c r="H201" i="169"/>
  <c r="G201" i="169" s="1"/>
  <c r="K200" i="169"/>
  <c r="H200" i="169"/>
  <c r="G200" i="169"/>
  <c r="K199" i="169"/>
  <c r="H199" i="169"/>
  <c r="G199" i="169"/>
  <c r="K198" i="169"/>
  <c r="H198" i="169"/>
  <c r="K197" i="169"/>
  <c r="H197" i="169"/>
  <c r="G197" i="169"/>
  <c r="K196" i="169"/>
  <c r="H196" i="169"/>
  <c r="G196" i="169"/>
  <c r="K195" i="169"/>
  <c r="G195" i="169" s="1"/>
  <c r="H195" i="169"/>
  <c r="K194" i="169"/>
  <c r="H194" i="169"/>
  <c r="G194" i="169" s="1"/>
  <c r="K193" i="169"/>
  <c r="H193" i="169"/>
  <c r="G193" i="169"/>
  <c r="K192" i="169"/>
  <c r="H192" i="169"/>
  <c r="G192" i="169"/>
  <c r="K191" i="169"/>
  <c r="G191" i="169" s="1"/>
  <c r="H191" i="169"/>
  <c r="K190" i="169"/>
  <c r="H190" i="169"/>
  <c r="G190" i="169" s="1"/>
  <c r="K189" i="169"/>
  <c r="G189" i="169" s="1"/>
  <c r="H189" i="169"/>
  <c r="K188" i="169"/>
  <c r="H188" i="169"/>
  <c r="G188" i="169" s="1"/>
  <c r="K187" i="169"/>
  <c r="H187" i="169"/>
  <c r="G187" i="169"/>
  <c r="K186" i="169"/>
  <c r="H186" i="169"/>
  <c r="G186" i="169" s="1"/>
  <c r="K185" i="169"/>
  <c r="H185" i="169"/>
  <c r="G185" i="169" s="1"/>
  <c r="K184" i="169"/>
  <c r="H184" i="169"/>
  <c r="G184" i="169"/>
  <c r="K183" i="169"/>
  <c r="H183" i="169"/>
  <c r="G183" i="169"/>
  <c r="K182" i="169"/>
  <c r="H182" i="169"/>
  <c r="K181" i="169"/>
  <c r="H181" i="169"/>
  <c r="G181" i="169"/>
  <c r="K180" i="169"/>
  <c r="H180" i="169"/>
  <c r="G180" i="169"/>
  <c r="K179" i="169"/>
  <c r="G179" i="169" s="1"/>
  <c r="H179" i="169"/>
  <c r="K178" i="169"/>
  <c r="H178" i="169"/>
  <c r="G178" i="169" s="1"/>
  <c r="K177" i="169"/>
  <c r="H177" i="169"/>
  <c r="G177" i="169"/>
  <c r="K176" i="169"/>
  <c r="H176" i="169"/>
  <c r="G176" i="169"/>
  <c r="K175" i="169"/>
  <c r="G175" i="169" s="1"/>
  <c r="H175" i="169"/>
  <c r="K174" i="169"/>
  <c r="H174" i="169"/>
  <c r="G174" i="169" s="1"/>
  <c r="K173" i="169"/>
  <c r="G173" i="169" s="1"/>
  <c r="H173" i="169"/>
  <c r="K172" i="169"/>
  <c r="H172" i="169"/>
  <c r="G172" i="169" s="1"/>
  <c r="K171" i="169"/>
  <c r="H171" i="169"/>
  <c r="G171" i="169"/>
  <c r="K170" i="169"/>
  <c r="H170" i="169"/>
  <c r="G170" i="169" s="1"/>
  <c r="K169" i="169"/>
  <c r="H169" i="169"/>
  <c r="G169" i="169" s="1"/>
  <c r="K168" i="169"/>
  <c r="H168" i="169"/>
  <c r="G168" i="169"/>
  <c r="K167" i="169"/>
  <c r="H167" i="169"/>
  <c r="G167" i="169"/>
  <c r="K166" i="169"/>
  <c r="H166" i="169"/>
  <c r="K165" i="169"/>
  <c r="H165" i="169"/>
  <c r="G165" i="169"/>
  <c r="K164" i="169"/>
  <c r="H164" i="169"/>
  <c r="G164" i="169"/>
  <c r="K163" i="169"/>
  <c r="G163" i="169" s="1"/>
  <c r="H163" i="169"/>
  <c r="K162" i="169"/>
  <c r="H162" i="169"/>
  <c r="G162" i="169" s="1"/>
  <c r="K161" i="169"/>
  <c r="H161" i="169"/>
  <c r="G161" i="169"/>
  <c r="K160" i="169"/>
  <c r="H160" i="169"/>
  <c r="G160" i="169"/>
  <c r="K159" i="169"/>
  <c r="G159" i="169" s="1"/>
  <c r="H159" i="169"/>
  <c r="K158" i="169"/>
  <c r="H158" i="169"/>
  <c r="G158" i="169" s="1"/>
  <c r="K157" i="169"/>
  <c r="G157" i="169" s="1"/>
  <c r="H157" i="169"/>
  <c r="K156" i="169"/>
  <c r="H156" i="169"/>
  <c r="G156" i="169" s="1"/>
  <c r="K155" i="169"/>
  <c r="H155" i="169"/>
  <c r="G155" i="169"/>
  <c r="K154" i="169"/>
  <c r="H154" i="169"/>
  <c r="G154" i="169" s="1"/>
  <c r="K153" i="169"/>
  <c r="H153" i="169"/>
  <c r="G153" i="169" s="1"/>
  <c r="K152" i="169"/>
  <c r="H152" i="169"/>
  <c r="G152" i="169"/>
  <c r="K151" i="169"/>
  <c r="H151" i="169"/>
  <c r="G151" i="169"/>
  <c r="K150" i="169"/>
  <c r="H150" i="169"/>
  <c r="K149" i="169"/>
  <c r="H149" i="169"/>
  <c r="G149" i="169"/>
  <c r="K148" i="169"/>
  <c r="H148" i="169"/>
  <c r="G148" i="169"/>
  <c r="K147" i="169"/>
  <c r="G147" i="169" s="1"/>
  <c r="H147" i="169"/>
  <c r="K146" i="169"/>
  <c r="H146" i="169"/>
  <c r="G146" i="169" s="1"/>
  <c r="K145" i="169"/>
  <c r="H145" i="169"/>
  <c r="G145" i="169"/>
  <c r="K144" i="169"/>
  <c r="H144" i="169"/>
  <c r="G144" i="169"/>
  <c r="K143" i="169"/>
  <c r="G143" i="169" s="1"/>
  <c r="H143" i="169"/>
  <c r="M141" i="169"/>
  <c r="L141" i="169"/>
  <c r="K141" i="169" s="1"/>
  <c r="J141" i="169"/>
  <c r="H141" i="169" s="1"/>
  <c r="G141" i="169" s="1"/>
  <c r="I141" i="169"/>
  <c r="K139" i="169"/>
  <c r="H139" i="169"/>
  <c r="G139" i="169" s="1"/>
  <c r="M137" i="169"/>
  <c r="L137" i="169"/>
  <c r="K137" i="169"/>
  <c r="J137" i="169"/>
  <c r="I137" i="169"/>
  <c r="H137" i="169"/>
  <c r="G137" i="169"/>
  <c r="K135" i="169"/>
  <c r="H135" i="169"/>
  <c r="G135" i="169"/>
  <c r="K134" i="169"/>
  <c r="H134" i="169"/>
  <c r="M132" i="169"/>
  <c r="L132" i="169"/>
  <c r="K132" i="169"/>
  <c r="J132" i="169"/>
  <c r="I132" i="169"/>
  <c r="H132" i="169"/>
  <c r="G132" i="169"/>
  <c r="K130" i="169"/>
  <c r="H130" i="169"/>
  <c r="G130" i="169"/>
  <c r="K129" i="169"/>
  <c r="G129" i="169" s="1"/>
  <c r="H129" i="169"/>
  <c r="K128" i="169"/>
  <c r="H128" i="169"/>
  <c r="G128" i="169" s="1"/>
  <c r="K127" i="169"/>
  <c r="J127" i="169"/>
  <c r="I127" i="169"/>
  <c r="H127" i="169" s="1"/>
  <c r="G127" i="169"/>
  <c r="K126" i="169"/>
  <c r="H126" i="169"/>
  <c r="G126" i="169" s="1"/>
  <c r="K125" i="169"/>
  <c r="I125" i="169"/>
  <c r="H125" i="169" s="1"/>
  <c r="G125" i="169" s="1"/>
  <c r="K124" i="169"/>
  <c r="H124" i="169"/>
  <c r="G124" i="169"/>
  <c r="K123" i="169"/>
  <c r="H123" i="169"/>
  <c r="G123" i="169"/>
  <c r="K122" i="169"/>
  <c r="G122" i="169" s="1"/>
  <c r="H122" i="169"/>
  <c r="K121" i="169"/>
  <c r="H121" i="169"/>
  <c r="G121" i="169" s="1"/>
  <c r="K120" i="169"/>
  <c r="H120" i="169"/>
  <c r="G120" i="169"/>
  <c r="K119" i="169"/>
  <c r="H119" i="169"/>
  <c r="G119" i="169"/>
  <c r="K118" i="169"/>
  <c r="G118" i="169" s="1"/>
  <c r="H118" i="169"/>
  <c r="K117" i="169"/>
  <c r="H117" i="169"/>
  <c r="G117" i="169" s="1"/>
  <c r="K116" i="169"/>
  <c r="J116" i="169"/>
  <c r="H116" i="169"/>
  <c r="K115" i="169"/>
  <c r="H115" i="169"/>
  <c r="G115" i="169" s="1"/>
  <c r="K114" i="169"/>
  <c r="J114" i="169"/>
  <c r="H114" i="169"/>
  <c r="G114" i="169" s="1"/>
  <c r="K113" i="169"/>
  <c r="H113" i="169"/>
  <c r="G113" i="169"/>
  <c r="K112" i="169"/>
  <c r="H112" i="169"/>
  <c r="G112" i="169"/>
  <c r="K111" i="169"/>
  <c r="H111" i="169"/>
  <c r="K110" i="169"/>
  <c r="H110" i="169"/>
  <c r="G110" i="169"/>
  <c r="K109" i="169"/>
  <c r="J109" i="169"/>
  <c r="I109" i="169"/>
  <c r="H109" i="169"/>
  <c r="G109" i="169" s="1"/>
  <c r="K108" i="169"/>
  <c r="H108" i="169"/>
  <c r="G108" i="169"/>
  <c r="K107" i="169"/>
  <c r="H107" i="169"/>
  <c r="G107" i="169"/>
  <c r="K106" i="169"/>
  <c r="G106" i="169" s="1"/>
  <c r="H106" i="169"/>
  <c r="K105" i="169"/>
  <c r="J105" i="169"/>
  <c r="H105" i="169" s="1"/>
  <c r="G105" i="169"/>
  <c r="K104" i="169"/>
  <c r="H104" i="169"/>
  <c r="G104" i="169" s="1"/>
  <c r="K103" i="169"/>
  <c r="H103" i="169"/>
  <c r="G103" i="169" s="1"/>
  <c r="K102" i="169"/>
  <c r="H102" i="169"/>
  <c r="G102" i="169"/>
  <c r="K101" i="169"/>
  <c r="H101" i="169"/>
  <c r="G101" i="169"/>
  <c r="K100" i="169"/>
  <c r="G100" i="169" s="1"/>
  <c r="J100" i="169"/>
  <c r="H100" i="169" s="1"/>
  <c r="K99" i="169"/>
  <c r="H99" i="169"/>
  <c r="G99" i="169" s="1"/>
  <c r="K98" i="169"/>
  <c r="H98" i="169"/>
  <c r="G98" i="169"/>
  <c r="K97" i="169"/>
  <c r="H97" i="169"/>
  <c r="G97" i="169"/>
  <c r="K96" i="169"/>
  <c r="G96" i="169" s="1"/>
  <c r="H96" i="169"/>
  <c r="K95" i="169"/>
  <c r="H95" i="169"/>
  <c r="G95" i="169" s="1"/>
  <c r="K94" i="169"/>
  <c r="G94" i="169" s="1"/>
  <c r="H94" i="169"/>
  <c r="K93" i="169"/>
  <c r="I93" i="169"/>
  <c r="H93" i="169" s="1"/>
  <c r="G93" i="169" s="1"/>
  <c r="K92" i="169"/>
  <c r="H92" i="169"/>
  <c r="G92" i="169" s="1"/>
  <c r="K91" i="169"/>
  <c r="H91" i="169"/>
  <c r="G91" i="169"/>
  <c r="K90" i="169"/>
  <c r="H90" i="169"/>
  <c r="G90" i="169" s="1"/>
  <c r="K89" i="169"/>
  <c r="H89" i="169"/>
  <c r="G89" i="169" s="1"/>
  <c r="K88" i="169"/>
  <c r="J88" i="169"/>
  <c r="J83" i="169" s="1"/>
  <c r="H88" i="169"/>
  <c r="G88" i="169" s="1"/>
  <c r="K87" i="169"/>
  <c r="H87" i="169"/>
  <c r="G87" i="169"/>
  <c r="K86" i="169"/>
  <c r="H86" i="169"/>
  <c r="G86" i="169"/>
  <c r="K85" i="169"/>
  <c r="H85" i="169"/>
  <c r="M83" i="169"/>
  <c r="L83" i="169"/>
  <c r="K83" i="169"/>
  <c r="K81" i="169"/>
  <c r="H81" i="169"/>
  <c r="G81" i="169"/>
  <c r="K80" i="169"/>
  <c r="G80" i="169" s="1"/>
  <c r="H80" i="169"/>
  <c r="M78" i="169"/>
  <c r="L78" i="169"/>
  <c r="K78" i="169" s="1"/>
  <c r="J78" i="169"/>
  <c r="J76" i="169" s="1"/>
  <c r="I78" i="169"/>
  <c r="M76" i="169"/>
  <c r="L76" i="169"/>
  <c r="K76" i="169" s="1"/>
  <c r="K74" i="169"/>
  <c r="H74" i="169"/>
  <c r="G74" i="169"/>
  <c r="K73" i="169"/>
  <c r="G73" i="169" s="1"/>
  <c r="H73" i="169"/>
  <c r="M72" i="169"/>
  <c r="L72" i="169"/>
  <c r="K72" i="169" s="1"/>
  <c r="J72" i="169"/>
  <c r="I72" i="169"/>
  <c r="H72" i="169"/>
  <c r="K71" i="169"/>
  <c r="G71" i="169" s="1"/>
  <c r="H71" i="169"/>
  <c r="K70" i="169"/>
  <c r="H70" i="169"/>
  <c r="G70" i="169" s="1"/>
  <c r="K69" i="169"/>
  <c r="H69" i="169"/>
  <c r="G69" i="169"/>
  <c r="M68" i="169"/>
  <c r="L68" i="169"/>
  <c r="K68" i="169" s="1"/>
  <c r="J68" i="169"/>
  <c r="I68" i="169"/>
  <c r="H68" i="169" s="1"/>
  <c r="G68" i="169" s="1"/>
  <c r="K67" i="169"/>
  <c r="H67" i="169"/>
  <c r="G67" i="169"/>
  <c r="K66" i="169"/>
  <c r="H66" i="169"/>
  <c r="G66" i="169"/>
  <c r="K65" i="169"/>
  <c r="G65" i="169" s="1"/>
  <c r="H65" i="169"/>
  <c r="M64" i="169"/>
  <c r="L64" i="169"/>
  <c r="K64" i="169" s="1"/>
  <c r="J64" i="169"/>
  <c r="I64" i="169"/>
  <c r="H64" i="169"/>
  <c r="K63" i="169"/>
  <c r="G63" i="169" s="1"/>
  <c r="H63" i="169"/>
  <c r="K62" i="169"/>
  <c r="H62" i="169"/>
  <c r="G62" i="169" s="1"/>
  <c r="M61" i="169"/>
  <c r="L61" i="169"/>
  <c r="K61" i="169"/>
  <c r="G61" i="169" s="1"/>
  <c r="J61" i="169"/>
  <c r="I61" i="169"/>
  <c r="H61" i="169" s="1"/>
  <c r="M60" i="169"/>
  <c r="L60" i="169"/>
  <c r="J60" i="169"/>
  <c r="I60" i="169"/>
  <c r="H60" i="169"/>
  <c r="K59" i="169"/>
  <c r="H59" i="169"/>
  <c r="G59" i="169"/>
  <c r="K58" i="169"/>
  <c r="H58" i="169"/>
  <c r="G58" i="169"/>
  <c r="M57" i="169"/>
  <c r="K57" i="169" s="1"/>
  <c r="G57" i="169" s="1"/>
  <c r="L57" i="169"/>
  <c r="J57" i="169"/>
  <c r="I57" i="169"/>
  <c r="H57" i="169" s="1"/>
  <c r="L56" i="169"/>
  <c r="J56" i="169"/>
  <c r="I56" i="169"/>
  <c r="H56" i="169" s="1"/>
  <c r="K55" i="169"/>
  <c r="H55" i="169"/>
  <c r="G55" i="169"/>
  <c r="M54" i="169"/>
  <c r="L54" i="169"/>
  <c r="K54" i="169"/>
  <c r="J54" i="169"/>
  <c r="H54" i="169" s="1"/>
  <c r="G54" i="169" s="1"/>
  <c r="I54" i="169"/>
  <c r="K53" i="169"/>
  <c r="G53" i="169" s="1"/>
  <c r="H53" i="169"/>
  <c r="K52" i="169"/>
  <c r="H52" i="169"/>
  <c r="G52" i="169" s="1"/>
  <c r="M51" i="169"/>
  <c r="L51" i="169"/>
  <c r="K51" i="169"/>
  <c r="J51" i="169"/>
  <c r="I51" i="169"/>
  <c r="H51" i="169"/>
  <c r="G51" i="169"/>
  <c r="K50" i="169"/>
  <c r="H50" i="169"/>
  <c r="G50" i="169"/>
  <c r="M49" i="169"/>
  <c r="K49" i="169" s="1"/>
  <c r="G49" i="169" s="1"/>
  <c r="L49" i="169"/>
  <c r="J49" i="169"/>
  <c r="I49" i="169"/>
  <c r="H49" i="169" s="1"/>
  <c r="K48" i="169"/>
  <c r="H48" i="169"/>
  <c r="G48" i="169" s="1"/>
  <c r="M47" i="169"/>
  <c r="L47" i="169"/>
  <c r="K47" i="169" s="1"/>
  <c r="J47" i="169"/>
  <c r="I47" i="169"/>
  <c r="H47" i="169"/>
  <c r="K46" i="169"/>
  <c r="H46" i="169"/>
  <c r="G46" i="169"/>
  <c r="K45" i="169"/>
  <c r="H45" i="169"/>
  <c r="G45" i="169"/>
  <c r="K44" i="169"/>
  <c r="H44" i="169"/>
  <c r="K43" i="169"/>
  <c r="H43" i="169"/>
  <c r="G43" i="169"/>
  <c r="M42" i="169"/>
  <c r="L42" i="169"/>
  <c r="L41" i="169" s="1"/>
  <c r="K41" i="169" s="1"/>
  <c r="K42" i="169"/>
  <c r="J42" i="169"/>
  <c r="H42" i="169" s="1"/>
  <c r="G42" i="169" s="1"/>
  <c r="I42" i="169"/>
  <c r="M41" i="169"/>
  <c r="I41" i="169"/>
  <c r="K40" i="169"/>
  <c r="H40" i="169"/>
  <c r="G40" i="169" s="1"/>
  <c r="M39" i="169"/>
  <c r="L39" i="169"/>
  <c r="K39" i="169" s="1"/>
  <c r="J39" i="169"/>
  <c r="I39" i="169"/>
  <c r="H39" i="169"/>
  <c r="K38" i="169"/>
  <c r="H38" i="169"/>
  <c r="G38" i="169"/>
  <c r="M37" i="169"/>
  <c r="L37" i="169"/>
  <c r="K37" i="169"/>
  <c r="J37" i="169"/>
  <c r="I37" i="169"/>
  <c r="K36" i="169"/>
  <c r="H36" i="169"/>
  <c r="G36" i="169" s="1"/>
  <c r="M35" i="169"/>
  <c r="L35" i="169"/>
  <c r="K35" i="169"/>
  <c r="J35" i="169"/>
  <c r="I35" i="169"/>
  <c r="H35" i="169"/>
  <c r="G35" i="169"/>
  <c r="K34" i="169"/>
  <c r="H34" i="169"/>
  <c r="G34" i="169"/>
  <c r="M33" i="169"/>
  <c r="K33" i="169" s="1"/>
  <c r="G33" i="169" s="1"/>
  <c r="L33" i="169"/>
  <c r="J33" i="169"/>
  <c r="I33" i="169"/>
  <c r="H33" i="169" s="1"/>
  <c r="K32" i="169"/>
  <c r="H32" i="169"/>
  <c r="G32" i="169" s="1"/>
  <c r="M31" i="169"/>
  <c r="L31" i="169"/>
  <c r="K31" i="169" s="1"/>
  <c r="J31" i="169"/>
  <c r="I31" i="169"/>
  <c r="H31" i="169"/>
  <c r="K30" i="169"/>
  <c r="H30" i="169"/>
  <c r="G30" i="169"/>
  <c r="M29" i="169"/>
  <c r="L29" i="169"/>
  <c r="K29" i="169"/>
  <c r="J29" i="169"/>
  <c r="I29" i="169"/>
  <c r="K28" i="169"/>
  <c r="H28" i="169"/>
  <c r="G28" i="169" s="1"/>
  <c r="M27" i="169"/>
  <c r="L27" i="169"/>
  <c r="K27" i="169"/>
  <c r="J27" i="169"/>
  <c r="I27" i="169"/>
  <c r="H27" i="169"/>
  <c r="G27" i="169"/>
  <c r="L25" i="169"/>
  <c r="L23" i="169" s="1"/>
  <c r="K21" i="169"/>
  <c r="H21" i="169"/>
  <c r="G21" i="169" s="1"/>
  <c r="K20" i="169"/>
  <c r="G20" i="169" s="1"/>
  <c r="H20" i="169"/>
  <c r="K19" i="169"/>
  <c r="H19" i="169"/>
  <c r="G19" i="169" s="1"/>
  <c r="K18" i="169"/>
  <c r="H18" i="169"/>
  <c r="G18" i="169"/>
  <c r="K17" i="169"/>
  <c r="H17" i="169"/>
  <c r="G17" i="169" s="1"/>
  <c r="K16" i="169"/>
  <c r="H16" i="169"/>
  <c r="G16" i="169" s="1"/>
  <c r="M14" i="169"/>
  <c r="L14" i="169"/>
  <c r="K14" i="169"/>
  <c r="J14" i="169"/>
  <c r="I14" i="169"/>
  <c r="H14" i="169"/>
  <c r="G14" i="169"/>
  <c r="G39" i="169" l="1"/>
  <c r="G31" i="169"/>
  <c r="G47" i="169"/>
  <c r="J25" i="169"/>
  <c r="J23" i="169" s="1"/>
  <c r="J12" i="169" s="1"/>
  <c r="J227" i="169" s="1"/>
  <c r="L12" i="169"/>
  <c r="H41" i="169"/>
  <c r="G41" i="169" s="1"/>
  <c r="G64" i="169"/>
  <c r="G72" i="169"/>
  <c r="J41" i="169"/>
  <c r="H78" i="169"/>
  <c r="G78" i="169" s="1"/>
  <c r="G116" i="169"/>
  <c r="I25" i="169"/>
  <c r="H29" i="169"/>
  <c r="G29" i="169" s="1"/>
  <c r="H37" i="169"/>
  <c r="G37" i="169" s="1"/>
  <c r="G44" i="169"/>
  <c r="M56" i="169"/>
  <c r="K56" i="169" s="1"/>
  <c r="G56" i="169" s="1"/>
  <c r="K60" i="169"/>
  <c r="G60" i="169" s="1"/>
  <c r="I83" i="169"/>
  <c r="G85" i="169"/>
  <c r="G111" i="169"/>
  <c r="G134" i="169"/>
  <c r="G150" i="169"/>
  <c r="G166" i="169"/>
  <c r="G182" i="169"/>
  <c r="G198" i="169"/>
  <c r="M25" i="169" l="1"/>
  <c r="H25" i="169"/>
  <c r="I23" i="169"/>
  <c r="H83" i="169"/>
  <c r="G83" i="169" s="1"/>
  <c r="I76" i="169"/>
  <c r="H76" i="169" s="1"/>
  <c r="G76" i="169" s="1"/>
  <c r="L227" i="169"/>
  <c r="G25" i="169" l="1"/>
  <c r="M23" i="169"/>
  <c r="K25" i="169"/>
  <c r="H23" i="169"/>
  <c r="I12" i="169"/>
  <c r="M12" i="169" l="1"/>
  <c r="K23" i="169"/>
  <c r="G23" i="169" s="1"/>
  <c r="H12" i="169"/>
  <c r="I227" i="169"/>
  <c r="M227" i="169" l="1"/>
  <c r="K12" i="169"/>
  <c r="K227" i="169" s="1"/>
  <c r="H227" i="169"/>
  <c r="G12" i="169" l="1"/>
  <c r="G227" i="169" s="1"/>
  <c r="H86" i="168" l="1"/>
  <c r="G86" i="168"/>
  <c r="H85" i="168"/>
  <c r="G85" i="168"/>
  <c r="H84" i="168"/>
  <c r="G84" i="168"/>
  <c r="H83" i="168"/>
  <c r="G83" i="168"/>
  <c r="V82" i="168"/>
  <c r="U82" i="168"/>
  <c r="S82" i="168"/>
  <c r="R82" i="168"/>
  <c r="P82" i="168"/>
  <c r="O82" i="168"/>
  <c r="N82" i="168"/>
  <c r="L82" i="168"/>
  <c r="K82" i="168"/>
  <c r="T77" i="168"/>
  <c r="M77" i="168" s="1"/>
  <c r="Q77" i="168"/>
  <c r="N77" i="168"/>
  <c r="J77" i="168"/>
  <c r="H77" i="168"/>
  <c r="G77" i="168"/>
  <c r="T72" i="168"/>
  <c r="M72" i="168" s="1"/>
  <c r="Q72" i="168"/>
  <c r="N72" i="168"/>
  <c r="J72" i="168"/>
  <c r="H72" i="168"/>
  <c r="G72" i="168"/>
  <c r="T67" i="168"/>
  <c r="M67" i="168" s="1"/>
  <c r="Q67" i="168"/>
  <c r="N67" i="168"/>
  <c r="J67" i="168"/>
  <c r="H67" i="168"/>
  <c r="G67" i="168"/>
  <c r="T62" i="168"/>
  <c r="M62" i="168" s="1"/>
  <c r="Q62" i="168"/>
  <c r="N62" i="168"/>
  <c r="J62" i="168"/>
  <c r="H62" i="168"/>
  <c r="G62" i="168"/>
  <c r="T57" i="168"/>
  <c r="M57" i="168" s="1"/>
  <c r="Q57" i="168"/>
  <c r="N57" i="168"/>
  <c r="J57" i="168"/>
  <c r="H57" i="168"/>
  <c r="G57" i="168"/>
  <c r="T52" i="168"/>
  <c r="M52" i="168" s="1"/>
  <c r="Q52" i="168"/>
  <c r="N52" i="168"/>
  <c r="J52" i="168"/>
  <c r="H52" i="168"/>
  <c r="G52" i="168"/>
  <c r="T47" i="168"/>
  <c r="M47" i="168" s="1"/>
  <c r="Q47" i="168"/>
  <c r="N47" i="168"/>
  <c r="J47" i="168"/>
  <c r="H47" i="168"/>
  <c r="G47" i="168"/>
  <c r="T42" i="168"/>
  <c r="M42" i="168" s="1"/>
  <c r="Q42" i="168"/>
  <c r="N42" i="168"/>
  <c r="J42" i="168"/>
  <c r="H42" i="168"/>
  <c r="G42" i="168"/>
  <c r="T37" i="168"/>
  <c r="M37" i="168" s="1"/>
  <c r="Q37" i="168"/>
  <c r="N37" i="168"/>
  <c r="J37" i="168"/>
  <c r="H37" i="168"/>
  <c r="G37" i="168"/>
  <c r="T32" i="168"/>
  <c r="M32" i="168" s="1"/>
  <c r="Q32" i="168"/>
  <c r="N32" i="168"/>
  <c r="J32" i="168"/>
  <c r="H32" i="168"/>
  <c r="G32" i="168"/>
  <c r="T27" i="168"/>
  <c r="M27" i="168" s="1"/>
  <c r="Q27" i="168"/>
  <c r="N27" i="168"/>
  <c r="J27" i="168"/>
  <c r="H27" i="168"/>
  <c r="G27" i="168"/>
  <c r="T22" i="168"/>
  <c r="M22" i="168" s="1"/>
  <c r="Q22" i="168"/>
  <c r="N22" i="168"/>
  <c r="J22" i="168"/>
  <c r="H22" i="168"/>
  <c r="G22" i="168"/>
  <c r="T17" i="168"/>
  <c r="T82" i="168" s="1"/>
  <c r="Q17" i="168"/>
  <c r="Q82" i="168" s="1"/>
  <c r="N17" i="168"/>
  <c r="J17" i="168"/>
  <c r="H17" i="168"/>
  <c r="H82" i="168" s="1"/>
  <c r="G17" i="168"/>
  <c r="G82" i="168" s="1"/>
  <c r="H33" i="167"/>
  <c r="G33" i="167"/>
  <c r="H32" i="167"/>
  <c r="G32" i="167"/>
  <c r="H31" i="167"/>
  <c r="G31" i="167"/>
  <c r="H30" i="167"/>
  <c r="G30" i="167"/>
  <c r="V29" i="167"/>
  <c r="U29" i="167"/>
  <c r="T29" i="167"/>
  <c r="S29" i="167"/>
  <c r="R29" i="167"/>
  <c r="P29" i="167"/>
  <c r="O29" i="167"/>
  <c r="L29" i="167"/>
  <c r="K29" i="167"/>
  <c r="T24" i="167"/>
  <c r="Q24" i="167"/>
  <c r="N24" i="167"/>
  <c r="M24" i="167"/>
  <c r="I24" i="167" s="1"/>
  <c r="J24" i="167"/>
  <c r="H24" i="167"/>
  <c r="G24" i="167"/>
  <c r="T19" i="167"/>
  <c r="Q19" i="167"/>
  <c r="N19" i="167"/>
  <c r="M19" i="167"/>
  <c r="I19" i="167" s="1"/>
  <c r="J19" i="167"/>
  <c r="H19" i="167"/>
  <c r="G19" i="167"/>
  <c r="T14" i="167"/>
  <c r="Q14" i="167"/>
  <c r="Q29" i="167" s="1"/>
  <c r="N14" i="167"/>
  <c r="N29" i="167" s="1"/>
  <c r="M14" i="167"/>
  <c r="M29" i="167" s="1"/>
  <c r="J14" i="167"/>
  <c r="J29" i="167" s="1"/>
  <c r="H14" i="167"/>
  <c r="H29" i="167" s="1"/>
  <c r="G14" i="167"/>
  <c r="G29" i="167" s="1"/>
  <c r="I17" i="168" l="1"/>
  <c r="I27" i="168"/>
  <c r="I37" i="168"/>
  <c r="I47" i="168"/>
  <c r="I57" i="168"/>
  <c r="I67" i="168"/>
  <c r="I77" i="168"/>
  <c r="I22" i="168"/>
  <c r="I32" i="168"/>
  <c r="I42" i="168"/>
  <c r="I52" i="168"/>
  <c r="I62" i="168"/>
  <c r="I72" i="168"/>
  <c r="J82" i="168"/>
  <c r="M17" i="168"/>
  <c r="M82" i="168" s="1"/>
  <c r="I14" i="167"/>
  <c r="I29" i="167" s="1"/>
  <c r="H456" i="166"/>
  <c r="I455" i="166"/>
  <c r="W453" i="166"/>
  <c r="W448" i="166"/>
  <c r="V448" i="166"/>
  <c r="V453" i="166" s="1"/>
  <c r="T448" i="166"/>
  <c r="T453" i="166" s="1"/>
  <c r="S448" i="166"/>
  <c r="Q448" i="166"/>
  <c r="Q453" i="166" s="1"/>
  <c r="P448" i="166"/>
  <c r="M448" i="166"/>
  <c r="L448" i="166"/>
  <c r="L453" i="166" s="1"/>
  <c r="U443" i="166"/>
  <c r="R443" i="166"/>
  <c r="O443" i="166"/>
  <c r="N443" i="166" s="1"/>
  <c r="J443" i="166" s="1"/>
  <c r="K443" i="166"/>
  <c r="U438" i="166"/>
  <c r="N438" i="166" s="1"/>
  <c r="R438" i="166"/>
  <c r="O438" i="166"/>
  <c r="K438" i="166"/>
  <c r="J438" i="166" s="1"/>
  <c r="U433" i="166"/>
  <c r="R433" i="166"/>
  <c r="O433" i="166"/>
  <c r="K433" i="166"/>
  <c r="U428" i="166"/>
  <c r="R428" i="166"/>
  <c r="O428" i="166"/>
  <c r="N428" i="166" s="1"/>
  <c r="K428" i="166"/>
  <c r="U423" i="166"/>
  <c r="R423" i="166"/>
  <c r="O423" i="166"/>
  <c r="K423" i="166"/>
  <c r="U418" i="166"/>
  <c r="N418" i="166" s="1"/>
  <c r="R418" i="166"/>
  <c r="O418" i="166"/>
  <c r="K418" i="166"/>
  <c r="U413" i="166"/>
  <c r="R413" i="166"/>
  <c r="O413" i="166"/>
  <c r="K413" i="166"/>
  <c r="U408" i="166"/>
  <c r="R408" i="166"/>
  <c r="O408" i="166"/>
  <c r="N408" i="166"/>
  <c r="K408" i="166"/>
  <c r="U403" i="166"/>
  <c r="R403" i="166"/>
  <c r="O403" i="166"/>
  <c r="N403" i="166" s="1"/>
  <c r="J403" i="166" s="1"/>
  <c r="K403" i="166"/>
  <c r="U398" i="166"/>
  <c r="N398" i="166" s="1"/>
  <c r="R398" i="166"/>
  <c r="O398" i="166"/>
  <c r="K398" i="166"/>
  <c r="J398" i="166" s="1"/>
  <c r="U393" i="166"/>
  <c r="R393" i="166"/>
  <c r="O393" i="166"/>
  <c r="K393" i="166"/>
  <c r="U388" i="166"/>
  <c r="R388" i="166"/>
  <c r="O388" i="166"/>
  <c r="N388" i="166" s="1"/>
  <c r="K388" i="166"/>
  <c r="U383" i="166"/>
  <c r="R383" i="166"/>
  <c r="O383" i="166"/>
  <c r="K383" i="166"/>
  <c r="U378" i="166"/>
  <c r="N378" i="166" s="1"/>
  <c r="R378" i="166"/>
  <c r="O378" i="166"/>
  <c r="K378" i="166"/>
  <c r="U373" i="166"/>
  <c r="R373" i="166"/>
  <c r="O373" i="166"/>
  <c r="K373" i="166"/>
  <c r="U368" i="166"/>
  <c r="R368" i="166"/>
  <c r="O368" i="166"/>
  <c r="N368" i="166"/>
  <c r="K368" i="166"/>
  <c r="U363" i="166"/>
  <c r="R363" i="166"/>
  <c r="O363" i="166"/>
  <c r="N363" i="166" s="1"/>
  <c r="J363" i="166" s="1"/>
  <c r="K363" i="166"/>
  <c r="U358" i="166"/>
  <c r="N358" i="166" s="1"/>
  <c r="R358" i="166"/>
  <c r="O358" i="166"/>
  <c r="K358" i="166"/>
  <c r="J358" i="166" s="1"/>
  <c r="U353" i="166"/>
  <c r="R353" i="166"/>
  <c r="O353" i="166"/>
  <c r="K353" i="166"/>
  <c r="U348" i="166"/>
  <c r="R348" i="166"/>
  <c r="O348" i="166"/>
  <c r="N348" i="166" s="1"/>
  <c r="K348" i="166"/>
  <c r="U343" i="166"/>
  <c r="R343" i="166"/>
  <c r="O343" i="166"/>
  <c r="K343" i="166"/>
  <c r="U338" i="166"/>
  <c r="N338" i="166" s="1"/>
  <c r="R338" i="166"/>
  <c r="O338" i="166"/>
  <c r="K338" i="166"/>
  <c r="U333" i="166"/>
  <c r="R333" i="166"/>
  <c r="O333" i="166"/>
  <c r="K333" i="166"/>
  <c r="U328" i="166"/>
  <c r="R328" i="166"/>
  <c r="O328" i="166"/>
  <c r="N328" i="166"/>
  <c r="K328" i="166"/>
  <c r="U323" i="166"/>
  <c r="R323" i="166"/>
  <c r="O323" i="166"/>
  <c r="K323" i="166"/>
  <c r="K448" i="166" s="1"/>
  <c r="I319" i="166"/>
  <c r="I457" i="166" s="1"/>
  <c r="H319" i="166"/>
  <c r="H457" i="166" s="1"/>
  <c r="I318" i="166"/>
  <c r="H318" i="166"/>
  <c r="I317" i="166"/>
  <c r="H317" i="166"/>
  <c r="H455" i="166" s="1"/>
  <c r="I316" i="166"/>
  <c r="H316" i="166"/>
  <c r="H454" i="166" s="1"/>
  <c r="W315" i="166"/>
  <c r="V315" i="166"/>
  <c r="T315" i="166"/>
  <c r="S315" i="166"/>
  <c r="Q315" i="166"/>
  <c r="P315" i="166"/>
  <c r="M315" i="166"/>
  <c r="L315" i="166"/>
  <c r="U310" i="166"/>
  <c r="N310" i="166" s="1"/>
  <c r="R310" i="166"/>
  <c r="O310" i="166"/>
  <c r="K310" i="166"/>
  <c r="I310" i="166"/>
  <c r="H310" i="166"/>
  <c r="U305" i="166"/>
  <c r="N305" i="166" s="1"/>
  <c r="R305" i="166"/>
  <c r="O305" i="166"/>
  <c r="K305" i="166"/>
  <c r="J305" i="166" s="1"/>
  <c r="I305" i="166"/>
  <c r="H305" i="166"/>
  <c r="U300" i="166"/>
  <c r="R300" i="166"/>
  <c r="O300" i="166"/>
  <c r="N300" i="166" s="1"/>
  <c r="K300" i="166"/>
  <c r="I300" i="166"/>
  <c r="H300" i="166"/>
  <c r="U295" i="166"/>
  <c r="R295" i="166"/>
  <c r="O295" i="166"/>
  <c r="N295" i="166"/>
  <c r="K295" i="166"/>
  <c r="I295" i="166"/>
  <c r="H295" i="166"/>
  <c r="H315" i="166" s="1"/>
  <c r="U290" i="166"/>
  <c r="N290" i="166" s="1"/>
  <c r="R290" i="166"/>
  <c r="O290" i="166"/>
  <c r="K290" i="166"/>
  <c r="I290" i="166"/>
  <c r="H290" i="166"/>
  <c r="U285" i="166"/>
  <c r="R285" i="166"/>
  <c r="R315" i="166" s="1"/>
  <c r="O285" i="166"/>
  <c r="K285" i="166"/>
  <c r="I285" i="166"/>
  <c r="I315" i="166" s="1"/>
  <c r="H285" i="166"/>
  <c r="I281" i="166"/>
  <c r="H281" i="166"/>
  <c r="I280" i="166"/>
  <c r="I456" i="166" s="1"/>
  <c r="H280" i="166"/>
  <c r="I279" i="166"/>
  <c r="H279" i="166"/>
  <c r="I278" i="166"/>
  <c r="H278" i="166"/>
  <c r="W277" i="166"/>
  <c r="V277" i="166"/>
  <c r="T277" i="166"/>
  <c r="S277" i="166"/>
  <c r="Q277" i="166"/>
  <c r="P277" i="166"/>
  <c r="P453" i="166" s="1"/>
  <c r="M277" i="166"/>
  <c r="L277" i="166"/>
  <c r="U272" i="166"/>
  <c r="N272" i="166" s="1"/>
  <c r="R272" i="166"/>
  <c r="O272" i="166"/>
  <c r="K272" i="166"/>
  <c r="I272" i="166"/>
  <c r="H272" i="166"/>
  <c r="U267" i="166"/>
  <c r="R267" i="166"/>
  <c r="O267" i="166"/>
  <c r="N267" i="166" s="1"/>
  <c r="K267" i="166"/>
  <c r="I267" i="166"/>
  <c r="H267" i="166"/>
  <c r="U262" i="166"/>
  <c r="R262" i="166"/>
  <c r="O262" i="166"/>
  <c r="N262" i="166"/>
  <c r="K262" i="166"/>
  <c r="I262" i="166"/>
  <c r="H262" i="166"/>
  <c r="U257" i="166"/>
  <c r="R257" i="166"/>
  <c r="O257" i="166"/>
  <c r="N257" i="166" s="1"/>
  <c r="K257" i="166"/>
  <c r="I257" i="166"/>
  <c r="H257" i="166"/>
  <c r="U252" i="166"/>
  <c r="R252" i="166"/>
  <c r="O252" i="166"/>
  <c r="N252" i="166"/>
  <c r="K252" i="166"/>
  <c r="I252" i="166"/>
  <c r="H252" i="166"/>
  <c r="U247" i="166"/>
  <c r="R247" i="166"/>
  <c r="O247" i="166"/>
  <c r="K247" i="166"/>
  <c r="I247" i="166"/>
  <c r="H247" i="166"/>
  <c r="U242" i="166"/>
  <c r="R242" i="166"/>
  <c r="O242" i="166"/>
  <c r="N242" i="166" s="1"/>
  <c r="K242" i="166"/>
  <c r="I242" i="166"/>
  <c r="H242" i="166"/>
  <c r="U237" i="166"/>
  <c r="R237" i="166"/>
  <c r="O237" i="166"/>
  <c r="N237" i="166"/>
  <c r="K237" i="166"/>
  <c r="I237" i="166"/>
  <c r="H237" i="166"/>
  <c r="U232" i="166"/>
  <c r="N232" i="166" s="1"/>
  <c r="R232" i="166"/>
  <c r="O232" i="166"/>
  <c r="K232" i="166"/>
  <c r="I232" i="166"/>
  <c r="H232" i="166"/>
  <c r="U227" i="166"/>
  <c r="R227" i="166"/>
  <c r="O227" i="166"/>
  <c r="K227" i="166"/>
  <c r="I227" i="166"/>
  <c r="H227" i="166"/>
  <c r="U222" i="166"/>
  <c r="R222" i="166"/>
  <c r="O222" i="166"/>
  <c r="N222" i="166"/>
  <c r="K222" i="166"/>
  <c r="I222" i="166"/>
  <c r="H222" i="166"/>
  <c r="U217" i="166"/>
  <c r="N217" i="166" s="1"/>
  <c r="R217" i="166"/>
  <c r="O217" i="166"/>
  <c r="K217" i="166"/>
  <c r="I217" i="166"/>
  <c r="H217" i="166"/>
  <c r="U212" i="166"/>
  <c r="N212" i="166" s="1"/>
  <c r="R212" i="166"/>
  <c r="O212" i="166"/>
  <c r="K212" i="166"/>
  <c r="I212" i="166"/>
  <c r="H212" i="166"/>
  <c r="U207" i="166"/>
  <c r="R207" i="166"/>
  <c r="O207" i="166"/>
  <c r="N207" i="166" s="1"/>
  <c r="K207" i="166"/>
  <c r="I207" i="166"/>
  <c r="H207" i="166"/>
  <c r="U202" i="166"/>
  <c r="R202" i="166"/>
  <c r="O202" i="166"/>
  <c r="N202" i="166"/>
  <c r="K202" i="166"/>
  <c r="I202" i="166"/>
  <c r="H202" i="166"/>
  <c r="U197" i="166"/>
  <c r="N197" i="166" s="1"/>
  <c r="R197" i="166"/>
  <c r="O197" i="166"/>
  <c r="K197" i="166"/>
  <c r="I197" i="166"/>
  <c r="H197" i="166"/>
  <c r="U192" i="166"/>
  <c r="N192" i="166" s="1"/>
  <c r="R192" i="166"/>
  <c r="O192" i="166"/>
  <c r="K192" i="166"/>
  <c r="I192" i="166"/>
  <c r="H192" i="166"/>
  <c r="U187" i="166"/>
  <c r="R187" i="166"/>
  <c r="O187" i="166"/>
  <c r="N187" i="166" s="1"/>
  <c r="K187" i="166"/>
  <c r="J187" i="166" s="1"/>
  <c r="I187" i="166"/>
  <c r="H187" i="166"/>
  <c r="U182" i="166"/>
  <c r="R182" i="166"/>
  <c r="O182" i="166"/>
  <c r="N182" i="166"/>
  <c r="K182" i="166"/>
  <c r="I182" i="166"/>
  <c r="H182" i="166"/>
  <c r="U177" i="166"/>
  <c r="R177" i="166"/>
  <c r="O177" i="166"/>
  <c r="N177" i="166" s="1"/>
  <c r="K177" i="166"/>
  <c r="I177" i="166"/>
  <c r="H177" i="166"/>
  <c r="U172" i="166"/>
  <c r="R172" i="166"/>
  <c r="O172" i="166"/>
  <c r="N172" i="166"/>
  <c r="K172" i="166"/>
  <c r="I172" i="166"/>
  <c r="H172" i="166"/>
  <c r="U167" i="166"/>
  <c r="R167" i="166"/>
  <c r="O167" i="166"/>
  <c r="K167" i="166"/>
  <c r="I167" i="166"/>
  <c r="H167" i="166"/>
  <c r="U162" i="166"/>
  <c r="R162" i="166"/>
  <c r="O162" i="166"/>
  <c r="N162" i="166" s="1"/>
  <c r="K162" i="166"/>
  <c r="I162" i="166"/>
  <c r="H162" i="166"/>
  <c r="U157" i="166"/>
  <c r="R157" i="166"/>
  <c r="O157" i="166"/>
  <c r="N157" i="166"/>
  <c r="K157" i="166"/>
  <c r="I157" i="166"/>
  <c r="H157" i="166"/>
  <c r="U152" i="166"/>
  <c r="N152" i="166" s="1"/>
  <c r="R152" i="166"/>
  <c r="O152" i="166"/>
  <c r="K152" i="166"/>
  <c r="I152" i="166"/>
  <c r="H152" i="166"/>
  <c r="U147" i="166"/>
  <c r="R147" i="166"/>
  <c r="O147" i="166"/>
  <c r="K147" i="166"/>
  <c r="I147" i="166"/>
  <c r="H147" i="166"/>
  <c r="U142" i="166"/>
  <c r="R142" i="166"/>
  <c r="O142" i="166"/>
  <c r="N142" i="166"/>
  <c r="K142" i="166"/>
  <c r="I142" i="166"/>
  <c r="H142" i="166"/>
  <c r="U137" i="166"/>
  <c r="N137" i="166" s="1"/>
  <c r="R137" i="166"/>
  <c r="O137" i="166"/>
  <c r="K137" i="166"/>
  <c r="I137" i="166"/>
  <c r="H137" i="166"/>
  <c r="U132" i="166"/>
  <c r="N132" i="166" s="1"/>
  <c r="R132" i="166"/>
  <c r="O132" i="166"/>
  <c r="K132" i="166"/>
  <c r="I132" i="166"/>
  <c r="H132" i="166"/>
  <c r="U127" i="166"/>
  <c r="R127" i="166"/>
  <c r="O127" i="166"/>
  <c r="N127" i="166" s="1"/>
  <c r="K127" i="166"/>
  <c r="I127" i="166"/>
  <c r="H127" i="166"/>
  <c r="U122" i="166"/>
  <c r="R122" i="166"/>
  <c r="O122" i="166"/>
  <c r="N122" i="166"/>
  <c r="K122" i="166"/>
  <c r="I122" i="166"/>
  <c r="H122" i="166"/>
  <c r="U117" i="166"/>
  <c r="N117" i="166" s="1"/>
  <c r="R117" i="166"/>
  <c r="O117" i="166"/>
  <c r="K117" i="166"/>
  <c r="I117" i="166"/>
  <c r="H117" i="166"/>
  <c r="U112" i="166"/>
  <c r="N112" i="166" s="1"/>
  <c r="R112" i="166"/>
  <c r="O112" i="166"/>
  <c r="K112" i="166"/>
  <c r="I112" i="166"/>
  <c r="H112" i="166"/>
  <c r="U107" i="166"/>
  <c r="R107" i="166"/>
  <c r="O107" i="166"/>
  <c r="N107" i="166" s="1"/>
  <c r="K107" i="166"/>
  <c r="J107" i="166" s="1"/>
  <c r="I107" i="166"/>
  <c r="H107" i="166"/>
  <c r="U102" i="166"/>
  <c r="R102" i="166"/>
  <c r="O102" i="166"/>
  <c r="N102" i="166"/>
  <c r="K102" i="166"/>
  <c r="I102" i="166"/>
  <c r="H102" i="166"/>
  <c r="U97" i="166"/>
  <c r="R97" i="166"/>
  <c r="O97" i="166"/>
  <c r="N97" i="166" s="1"/>
  <c r="K97" i="166"/>
  <c r="I97" i="166"/>
  <c r="H97" i="166"/>
  <c r="U92" i="166"/>
  <c r="R92" i="166"/>
  <c r="O92" i="166"/>
  <c r="N92" i="166"/>
  <c r="K92" i="166"/>
  <c r="I92" i="166"/>
  <c r="H92" i="166"/>
  <c r="U87" i="166"/>
  <c r="R87" i="166"/>
  <c r="O87" i="166"/>
  <c r="K87" i="166"/>
  <c r="I87" i="166"/>
  <c r="H87" i="166"/>
  <c r="U82" i="166"/>
  <c r="R82" i="166"/>
  <c r="O82" i="166"/>
  <c r="N82" i="166" s="1"/>
  <c r="K82" i="166"/>
  <c r="I82" i="166"/>
  <c r="H82" i="166"/>
  <c r="U77" i="166"/>
  <c r="R77" i="166"/>
  <c r="O77" i="166"/>
  <c r="N77" i="166"/>
  <c r="K77" i="166"/>
  <c r="I77" i="166"/>
  <c r="H77" i="166"/>
  <c r="U72" i="166"/>
  <c r="N72" i="166" s="1"/>
  <c r="R72" i="166"/>
  <c r="O72" i="166"/>
  <c r="K72" i="166"/>
  <c r="I72" i="166"/>
  <c r="H72" i="166"/>
  <c r="U67" i="166"/>
  <c r="N67" i="166" s="1"/>
  <c r="R67" i="166"/>
  <c r="O67" i="166"/>
  <c r="K67" i="166"/>
  <c r="I67" i="166"/>
  <c r="H67" i="166"/>
  <c r="U62" i="166"/>
  <c r="R62" i="166"/>
  <c r="O62" i="166"/>
  <c r="N62" i="166" s="1"/>
  <c r="K62" i="166"/>
  <c r="I62" i="166"/>
  <c r="H62" i="166"/>
  <c r="U57" i="166"/>
  <c r="R57" i="166"/>
  <c r="O57" i="166"/>
  <c r="N57" i="166"/>
  <c r="K57" i="166"/>
  <c r="I57" i="166"/>
  <c r="H57" i="166"/>
  <c r="U52" i="166"/>
  <c r="N52" i="166" s="1"/>
  <c r="R52" i="166"/>
  <c r="O52" i="166"/>
  <c r="K52" i="166"/>
  <c r="I52" i="166"/>
  <c r="H52" i="166"/>
  <c r="U47" i="166"/>
  <c r="N47" i="166" s="1"/>
  <c r="R47" i="166"/>
  <c r="O47" i="166"/>
  <c r="K47" i="166"/>
  <c r="I47" i="166"/>
  <c r="H47" i="166"/>
  <c r="U42" i="166"/>
  <c r="R42" i="166"/>
  <c r="O42" i="166"/>
  <c r="N42" i="166" s="1"/>
  <c r="K42" i="166"/>
  <c r="I42" i="166"/>
  <c r="H42" i="166"/>
  <c r="U37" i="166"/>
  <c r="R37" i="166"/>
  <c r="O37" i="166"/>
  <c r="N37" i="166"/>
  <c r="K37" i="166"/>
  <c r="I37" i="166"/>
  <c r="H37" i="166"/>
  <c r="U32" i="166"/>
  <c r="N32" i="166" s="1"/>
  <c r="R32" i="166"/>
  <c r="O32" i="166"/>
  <c r="K32" i="166"/>
  <c r="I32" i="166"/>
  <c r="H32" i="166"/>
  <c r="U27" i="166"/>
  <c r="N27" i="166" s="1"/>
  <c r="R27" i="166"/>
  <c r="O27" i="166"/>
  <c r="K27" i="166"/>
  <c r="I27" i="166"/>
  <c r="H27" i="166"/>
  <c r="U22" i="166"/>
  <c r="R22" i="166"/>
  <c r="O22" i="166"/>
  <c r="N22" i="166" s="1"/>
  <c r="K22" i="166"/>
  <c r="I22" i="166"/>
  <c r="H22" i="166"/>
  <c r="U17" i="166"/>
  <c r="R17" i="166"/>
  <c r="R277" i="166" s="1"/>
  <c r="O17" i="166"/>
  <c r="N17" i="166"/>
  <c r="K17" i="166"/>
  <c r="I17" i="166"/>
  <c r="H17" i="166"/>
  <c r="I82" i="168" l="1"/>
  <c r="K453" i="166"/>
  <c r="J32" i="166"/>
  <c r="J52" i="166"/>
  <c r="J72" i="166"/>
  <c r="J137" i="166"/>
  <c r="J152" i="166"/>
  <c r="J217" i="166"/>
  <c r="J232" i="166"/>
  <c r="J290" i="166"/>
  <c r="S453" i="166"/>
  <c r="H277" i="166"/>
  <c r="H453" i="166" s="1"/>
  <c r="O277" i="166"/>
  <c r="J27" i="166"/>
  <c r="J47" i="166"/>
  <c r="J67" i="166"/>
  <c r="J117" i="166"/>
  <c r="J132" i="166"/>
  <c r="J197" i="166"/>
  <c r="J212" i="166"/>
  <c r="U277" i="166"/>
  <c r="U315" i="166"/>
  <c r="N285" i="166"/>
  <c r="N315" i="166" s="1"/>
  <c r="I454" i="166"/>
  <c r="N323" i="166"/>
  <c r="O448" i="166"/>
  <c r="M453" i="166"/>
  <c r="I277" i="166"/>
  <c r="I453" i="166" s="1"/>
  <c r="J22" i="166"/>
  <c r="J42" i="166"/>
  <c r="J62" i="166"/>
  <c r="N87" i="166"/>
  <c r="J87" i="166" s="1"/>
  <c r="J97" i="166"/>
  <c r="J112" i="166"/>
  <c r="J147" i="166"/>
  <c r="N167" i="166"/>
  <c r="J167" i="166" s="1"/>
  <c r="J177" i="166"/>
  <c r="J192" i="166"/>
  <c r="J227" i="166"/>
  <c r="N247" i="166"/>
  <c r="J247" i="166" s="1"/>
  <c r="J257" i="166"/>
  <c r="J272" i="166"/>
  <c r="K277" i="166"/>
  <c r="J285" i="166"/>
  <c r="J315" i="166" s="1"/>
  <c r="K315" i="166"/>
  <c r="O315" i="166"/>
  <c r="J310" i="166"/>
  <c r="R448" i="166"/>
  <c r="R453" i="166" s="1"/>
  <c r="J338" i="166"/>
  <c r="J378" i="166"/>
  <c r="J418" i="166"/>
  <c r="J17" i="166"/>
  <c r="J37" i="166"/>
  <c r="J57" i="166"/>
  <c r="J77" i="166"/>
  <c r="J92" i="166"/>
  <c r="J127" i="166"/>
  <c r="N147" i="166"/>
  <c r="J157" i="166"/>
  <c r="J172" i="166"/>
  <c r="J207" i="166"/>
  <c r="N227" i="166"/>
  <c r="J237" i="166"/>
  <c r="J252" i="166"/>
  <c r="U448" i="166"/>
  <c r="N343" i="166"/>
  <c r="J343" i="166" s="1"/>
  <c r="N383" i="166"/>
  <c r="J383" i="166" s="1"/>
  <c r="N423" i="166"/>
  <c r="J423" i="166" s="1"/>
  <c r="J267" i="166"/>
  <c r="J300" i="166"/>
  <c r="N333" i="166"/>
  <c r="J333" i="166" s="1"/>
  <c r="N353" i="166"/>
  <c r="J353" i="166" s="1"/>
  <c r="N373" i="166"/>
  <c r="J373" i="166" s="1"/>
  <c r="N393" i="166"/>
  <c r="J393" i="166" s="1"/>
  <c r="N413" i="166"/>
  <c r="J413" i="166" s="1"/>
  <c r="N433" i="166"/>
  <c r="J433" i="166" s="1"/>
  <c r="J82" i="166"/>
  <c r="J102" i="166"/>
  <c r="J122" i="166"/>
  <c r="J142" i="166"/>
  <c r="J162" i="166"/>
  <c r="J182" i="166"/>
  <c r="J202" i="166"/>
  <c r="J222" i="166"/>
  <c r="J242" i="166"/>
  <c r="J262" i="166"/>
  <c r="J295" i="166"/>
  <c r="J328" i="166"/>
  <c r="J348" i="166"/>
  <c r="J368" i="166"/>
  <c r="J388" i="166"/>
  <c r="J408" i="166"/>
  <c r="J428" i="166"/>
  <c r="J277" i="166" l="1"/>
  <c r="O453" i="166"/>
  <c r="N277" i="166"/>
  <c r="U453" i="166"/>
  <c r="N448" i="166"/>
  <c r="J323" i="166"/>
  <c r="J448" i="166" s="1"/>
  <c r="J453" i="166" s="1"/>
  <c r="N453" i="166" l="1"/>
  <c r="D59" i="165" l="1"/>
  <c r="D57" i="165"/>
  <c r="D55" i="165"/>
  <c r="D54" i="165"/>
  <c r="D49" i="165"/>
  <c r="D45" i="165"/>
  <c r="D44" i="165"/>
  <c r="D43" i="165"/>
  <c r="D41" i="165" s="1"/>
  <c r="D40" i="165" s="1"/>
  <c r="D42" i="165"/>
  <c r="D32" i="165"/>
  <c r="D28" i="165"/>
  <c r="D27" i="165" s="1"/>
  <c r="D22" i="165"/>
  <c r="D19" i="165"/>
  <c r="D61" i="165" s="1"/>
  <c r="D16" i="165"/>
  <c r="D12" i="165"/>
  <c r="D53" i="165" s="1"/>
  <c r="D56" i="165" s="1"/>
  <c r="D58" i="165" s="1"/>
  <c r="D60" i="165" s="1"/>
  <c r="D33" i="164"/>
  <c r="D31" i="164" s="1"/>
  <c r="F31" i="164"/>
  <c r="E31" i="164"/>
  <c r="E29" i="164" s="1"/>
  <c r="F29" i="164"/>
  <c r="D29" i="164"/>
  <c r="D27" i="164"/>
  <c r="F25" i="164"/>
  <c r="F23" i="164" s="1"/>
  <c r="E25" i="164"/>
  <c r="D25" i="164"/>
  <c r="D23" i="164" s="1"/>
  <c r="E23" i="164"/>
  <c r="D21" i="164"/>
  <c r="D19" i="164" s="1"/>
  <c r="F19" i="164"/>
  <c r="E19" i="164"/>
  <c r="E17" i="164" s="1"/>
  <c r="F17" i="164"/>
  <c r="F9" i="164" s="1"/>
  <c r="D17" i="164"/>
  <c r="D15" i="164"/>
  <c r="F13" i="164"/>
  <c r="F11" i="164" s="1"/>
  <c r="E13" i="164"/>
  <c r="D13" i="164"/>
  <c r="D11" i="164" s="1"/>
  <c r="E11" i="164"/>
  <c r="D9" i="164"/>
  <c r="K150" i="163"/>
  <c r="J150" i="163"/>
  <c r="K148" i="163"/>
  <c r="J148" i="163"/>
  <c r="K146" i="163"/>
  <c r="K144" i="163"/>
  <c r="I142" i="163"/>
  <c r="D142" i="163"/>
  <c r="K140" i="163"/>
  <c r="K138" i="163" s="1"/>
  <c r="J140" i="163"/>
  <c r="J138" i="163" s="1"/>
  <c r="I140" i="163"/>
  <c r="F140" i="163"/>
  <c r="E140" i="163"/>
  <c r="D140" i="163"/>
  <c r="D138" i="163" s="1"/>
  <c r="I138" i="163"/>
  <c r="F138" i="163"/>
  <c r="E138" i="163"/>
  <c r="I136" i="163"/>
  <c r="D136" i="163"/>
  <c r="D134" i="163" s="1"/>
  <c r="D132" i="163" s="1"/>
  <c r="K134" i="163"/>
  <c r="J134" i="163"/>
  <c r="I134" i="163"/>
  <c r="F134" i="163"/>
  <c r="F132" i="163" s="1"/>
  <c r="F118" i="163" s="1"/>
  <c r="E134" i="163"/>
  <c r="K132" i="163"/>
  <c r="J132" i="163"/>
  <c r="I132" i="163"/>
  <c r="E132" i="163"/>
  <c r="I130" i="163"/>
  <c r="D130" i="163"/>
  <c r="K128" i="163"/>
  <c r="J128" i="163"/>
  <c r="J126" i="163" s="1"/>
  <c r="I128" i="163"/>
  <c r="I126" i="163" s="1"/>
  <c r="F128" i="163"/>
  <c r="E128" i="163"/>
  <c r="E126" i="163" s="1"/>
  <c r="D128" i="163"/>
  <c r="D126" i="163" s="1"/>
  <c r="K126" i="163"/>
  <c r="F126" i="163"/>
  <c r="I124" i="163"/>
  <c r="D124" i="163"/>
  <c r="D122" i="163" s="1"/>
  <c r="D120" i="163" s="1"/>
  <c r="K122" i="163"/>
  <c r="K120" i="163" s="1"/>
  <c r="J122" i="163"/>
  <c r="I122" i="163"/>
  <c r="I120" i="163" s="1"/>
  <c r="F122" i="163"/>
  <c r="F120" i="163" s="1"/>
  <c r="E122" i="163"/>
  <c r="E120" i="163" s="1"/>
  <c r="J120" i="163"/>
  <c r="I118" i="163"/>
  <c r="I116" i="163"/>
  <c r="I112" i="163" s="1"/>
  <c r="J114" i="163"/>
  <c r="I114" i="163"/>
  <c r="D114" i="163"/>
  <c r="K112" i="163"/>
  <c r="J112" i="163"/>
  <c r="F112" i="163"/>
  <c r="E112" i="163"/>
  <c r="D112" i="163"/>
  <c r="I110" i="163"/>
  <c r="D110" i="163"/>
  <c r="K108" i="163"/>
  <c r="K106" i="163" s="1"/>
  <c r="K104" i="163" s="1"/>
  <c r="J108" i="163"/>
  <c r="J106" i="163" s="1"/>
  <c r="J104" i="163" s="1"/>
  <c r="I108" i="163"/>
  <c r="F108" i="163"/>
  <c r="E108" i="163"/>
  <c r="E106" i="163" s="1"/>
  <c r="E104" i="163" s="1"/>
  <c r="D108" i="163"/>
  <c r="D106" i="163" s="1"/>
  <c r="D104" i="163" s="1"/>
  <c r="F106" i="163"/>
  <c r="F104" i="163" s="1"/>
  <c r="I102" i="163"/>
  <c r="I98" i="163" s="1"/>
  <c r="I96" i="163" s="1"/>
  <c r="I94" i="163" s="1"/>
  <c r="I100" i="163"/>
  <c r="D100" i="163"/>
  <c r="K98" i="163"/>
  <c r="K96" i="163" s="1"/>
  <c r="K94" i="163" s="1"/>
  <c r="J98" i="163"/>
  <c r="F98" i="163"/>
  <c r="E98" i="163"/>
  <c r="E96" i="163" s="1"/>
  <c r="E94" i="163" s="1"/>
  <c r="D98" i="163"/>
  <c r="D96" i="163" s="1"/>
  <c r="J96" i="163"/>
  <c r="F96" i="163"/>
  <c r="F94" i="163" s="1"/>
  <c r="J94" i="163"/>
  <c r="D94" i="163"/>
  <c r="I92" i="163"/>
  <c r="D92" i="163"/>
  <c r="D90" i="163" s="1"/>
  <c r="K90" i="163"/>
  <c r="J90" i="163"/>
  <c r="I90" i="163"/>
  <c r="F90" i="163"/>
  <c r="F88" i="163" s="1"/>
  <c r="E90" i="163"/>
  <c r="K88" i="163"/>
  <c r="J88" i="163"/>
  <c r="J80" i="163" s="1"/>
  <c r="I88" i="163"/>
  <c r="E88" i="163"/>
  <c r="D88" i="163"/>
  <c r="I86" i="163"/>
  <c r="D86" i="163"/>
  <c r="K84" i="163"/>
  <c r="J84" i="163"/>
  <c r="J82" i="163" s="1"/>
  <c r="I84" i="163"/>
  <c r="F84" i="163"/>
  <c r="E84" i="163"/>
  <c r="D84" i="163"/>
  <c r="D82" i="163" s="1"/>
  <c r="K82" i="163"/>
  <c r="I82" i="163"/>
  <c r="F82" i="163"/>
  <c r="E82" i="163"/>
  <c r="K80" i="163"/>
  <c r="I80" i="163"/>
  <c r="E80" i="163"/>
  <c r="D80" i="163"/>
  <c r="I78" i="163"/>
  <c r="D78" i="163"/>
  <c r="K76" i="163"/>
  <c r="K74" i="163" s="1"/>
  <c r="K72" i="163" s="1"/>
  <c r="J76" i="163"/>
  <c r="J74" i="163" s="1"/>
  <c r="J72" i="163" s="1"/>
  <c r="I76" i="163"/>
  <c r="F76" i="163"/>
  <c r="F74" i="163" s="1"/>
  <c r="F72" i="163" s="1"/>
  <c r="E76" i="163"/>
  <c r="E74" i="163" s="1"/>
  <c r="E72" i="163" s="1"/>
  <c r="D76" i="163"/>
  <c r="D74" i="163" s="1"/>
  <c r="D72" i="163" s="1"/>
  <c r="I74" i="163"/>
  <c r="I72" i="163" s="1"/>
  <c r="I70" i="163"/>
  <c r="J68" i="163"/>
  <c r="I68" i="163" s="1"/>
  <c r="I66" i="163" s="1"/>
  <c r="I64" i="163" s="1"/>
  <c r="I62" i="163" s="1"/>
  <c r="D68" i="163"/>
  <c r="D66" i="163" s="1"/>
  <c r="K66" i="163"/>
  <c r="J66" i="163"/>
  <c r="J64" i="163" s="1"/>
  <c r="J62" i="163" s="1"/>
  <c r="F66" i="163"/>
  <c r="E66" i="163"/>
  <c r="K64" i="163"/>
  <c r="K62" i="163" s="1"/>
  <c r="F64" i="163"/>
  <c r="F62" i="163" s="1"/>
  <c r="E64" i="163"/>
  <c r="E62" i="163" s="1"/>
  <c r="D64" i="163"/>
  <c r="D62" i="163" s="1"/>
  <c r="I60" i="163"/>
  <c r="D60" i="163"/>
  <c r="D58" i="163" s="1"/>
  <c r="D56" i="163" s="1"/>
  <c r="K58" i="163"/>
  <c r="J58" i="163"/>
  <c r="I58" i="163"/>
  <c r="I56" i="163" s="1"/>
  <c r="F58" i="163"/>
  <c r="E58" i="163"/>
  <c r="K56" i="163"/>
  <c r="J56" i="163"/>
  <c r="F56" i="163"/>
  <c r="E56" i="163"/>
  <c r="I54" i="163"/>
  <c r="D54" i="163"/>
  <c r="D52" i="163" s="1"/>
  <c r="K52" i="163"/>
  <c r="K50" i="163" s="1"/>
  <c r="K48" i="163" s="1"/>
  <c r="J52" i="163"/>
  <c r="J50" i="163" s="1"/>
  <c r="J48" i="163" s="1"/>
  <c r="I52" i="163"/>
  <c r="F52" i="163"/>
  <c r="F50" i="163" s="1"/>
  <c r="E52" i="163"/>
  <c r="E50" i="163" s="1"/>
  <c r="E48" i="163" s="1"/>
  <c r="I50" i="163"/>
  <c r="I48" i="163" s="1"/>
  <c r="D50" i="163"/>
  <c r="D48" i="163" s="1"/>
  <c r="I46" i="163"/>
  <c r="D46" i="163"/>
  <c r="D44" i="163" s="1"/>
  <c r="D42" i="163" s="1"/>
  <c r="D40" i="163" s="1"/>
  <c r="K44" i="163"/>
  <c r="K42" i="163" s="1"/>
  <c r="K40" i="163" s="1"/>
  <c r="J44" i="163"/>
  <c r="I44" i="163"/>
  <c r="F44" i="163"/>
  <c r="E44" i="163"/>
  <c r="E42" i="163" s="1"/>
  <c r="E40" i="163" s="1"/>
  <c r="J42" i="163"/>
  <c r="I42" i="163"/>
  <c r="I40" i="163" s="1"/>
  <c r="F42" i="163"/>
  <c r="F40" i="163" s="1"/>
  <c r="J40" i="163"/>
  <c r="I38" i="163"/>
  <c r="I36" i="163"/>
  <c r="D36" i="163"/>
  <c r="D34" i="163" s="1"/>
  <c r="D32" i="163" s="1"/>
  <c r="K34" i="163"/>
  <c r="K32" i="163" s="1"/>
  <c r="J34" i="163"/>
  <c r="I34" i="163"/>
  <c r="I32" i="163" s="1"/>
  <c r="F34" i="163"/>
  <c r="F32" i="163" s="1"/>
  <c r="E34" i="163"/>
  <c r="J32" i="163"/>
  <c r="E32" i="163"/>
  <c r="I30" i="163"/>
  <c r="D30" i="163"/>
  <c r="K28" i="163"/>
  <c r="K26" i="163" s="1"/>
  <c r="J28" i="163"/>
  <c r="J26" i="163" s="1"/>
  <c r="J24" i="163" s="1"/>
  <c r="I28" i="163"/>
  <c r="F28" i="163"/>
  <c r="E28" i="163"/>
  <c r="D28" i="163"/>
  <c r="D26" i="163" s="1"/>
  <c r="D24" i="163" s="1"/>
  <c r="I26" i="163"/>
  <c r="I24" i="163" s="1"/>
  <c r="F26" i="163"/>
  <c r="F24" i="163" s="1"/>
  <c r="E26" i="163"/>
  <c r="I22" i="163"/>
  <c r="I146" i="163" s="1"/>
  <c r="D22" i="163"/>
  <c r="K20" i="163"/>
  <c r="J20" i="163"/>
  <c r="J18" i="163" s="1"/>
  <c r="J16" i="163" s="1"/>
  <c r="I20" i="163"/>
  <c r="I18" i="163" s="1"/>
  <c r="I16" i="163" s="1"/>
  <c r="F20" i="163"/>
  <c r="E20" i="163"/>
  <c r="E18" i="163" s="1"/>
  <c r="D20" i="163"/>
  <c r="D18" i="163" s="1"/>
  <c r="D16" i="163" s="1"/>
  <c r="K18" i="163"/>
  <c r="K16" i="163" s="1"/>
  <c r="F18" i="163"/>
  <c r="F16" i="163" s="1"/>
  <c r="E16" i="163"/>
  <c r="H150" i="162"/>
  <c r="J146" i="162"/>
  <c r="H146" i="162" s="1"/>
  <c r="H142" i="162"/>
  <c r="H136" i="162"/>
  <c r="H135" i="162"/>
  <c r="H134" i="162"/>
  <c r="H133" i="162"/>
  <c r="H132" i="162"/>
  <c r="H131" i="162"/>
  <c r="H130" i="162"/>
  <c r="H129" i="162"/>
  <c r="H128" i="162"/>
  <c r="H127" i="162"/>
  <c r="H126" i="162"/>
  <c r="H125" i="162" s="1"/>
  <c r="J125" i="162"/>
  <c r="I125" i="162"/>
  <c r="G125" i="162"/>
  <c r="F125" i="162"/>
  <c r="H124" i="162"/>
  <c r="H123" i="162" s="1"/>
  <c r="J123" i="162"/>
  <c r="I123" i="162"/>
  <c r="I138" i="162" s="1"/>
  <c r="G123" i="162"/>
  <c r="F123" i="162"/>
  <c r="H122" i="162"/>
  <c r="H121" i="162"/>
  <c r="J120" i="162"/>
  <c r="I120" i="162"/>
  <c r="H120" i="162"/>
  <c r="G120" i="162"/>
  <c r="F120" i="162"/>
  <c r="H119" i="162"/>
  <c r="J118" i="162"/>
  <c r="I118" i="162"/>
  <c r="H118" i="162"/>
  <c r="G118" i="162"/>
  <c r="F118" i="162"/>
  <c r="H117" i="162"/>
  <c r="J116" i="162"/>
  <c r="I116" i="162"/>
  <c r="H116" i="162"/>
  <c r="G116" i="162"/>
  <c r="F116" i="162"/>
  <c r="H115" i="162"/>
  <c r="J114" i="162"/>
  <c r="I114" i="162"/>
  <c r="H114" i="162"/>
  <c r="G114" i="162"/>
  <c r="F114" i="162"/>
  <c r="H113" i="162"/>
  <c r="H112" i="162"/>
  <c r="H111" i="162" s="1"/>
  <c r="J111" i="162"/>
  <c r="I111" i="162"/>
  <c r="G111" i="162"/>
  <c r="G138" i="162" s="1"/>
  <c r="F111" i="162"/>
  <c r="H110" i="162"/>
  <c r="H109" i="162"/>
  <c r="H108" i="162"/>
  <c r="H107" i="162"/>
  <c r="H106" i="162"/>
  <c r="H105" i="162"/>
  <c r="H104" i="162"/>
  <c r="H103" i="162"/>
  <c r="H102" i="162"/>
  <c r="H101" i="162"/>
  <c r="H100" i="162"/>
  <c r="H99" i="162"/>
  <c r="H98" i="162"/>
  <c r="H97" i="162"/>
  <c r="H96" i="162"/>
  <c r="H95" i="162"/>
  <c r="H94" i="162"/>
  <c r="H93" i="162"/>
  <c r="H92" i="162"/>
  <c r="H91" i="162"/>
  <c r="H90" i="162"/>
  <c r="H89" i="162"/>
  <c r="H88" i="162"/>
  <c r="H87" i="162"/>
  <c r="H86" i="162"/>
  <c r="H85" i="162"/>
  <c r="H84" i="162"/>
  <c r="H80" i="162" s="1"/>
  <c r="H138" i="162" s="1"/>
  <c r="H83" i="162"/>
  <c r="H82" i="162"/>
  <c r="H81" i="162"/>
  <c r="J80" i="162"/>
  <c r="J138" i="162" s="1"/>
  <c r="I80" i="162"/>
  <c r="G80" i="162"/>
  <c r="F80" i="162"/>
  <c r="H74" i="162"/>
  <c r="J73" i="162"/>
  <c r="I73" i="162"/>
  <c r="H73" i="162"/>
  <c r="G73" i="162"/>
  <c r="F73" i="162"/>
  <c r="H72" i="162"/>
  <c r="H71" i="162"/>
  <c r="H70" i="162" s="1"/>
  <c r="J70" i="162"/>
  <c r="I70" i="162"/>
  <c r="G70" i="162"/>
  <c r="F70" i="162"/>
  <c r="H69" i="162"/>
  <c r="H68" i="162"/>
  <c r="H67" i="162"/>
  <c r="H66" i="162"/>
  <c r="H65" i="162"/>
  <c r="H64" i="162"/>
  <c r="H63" i="162"/>
  <c r="H62" i="162"/>
  <c r="H61" i="162"/>
  <c r="J60" i="162"/>
  <c r="I60" i="162"/>
  <c r="F60" i="162"/>
  <c r="H59" i="162"/>
  <c r="H58" i="162"/>
  <c r="H57" i="162"/>
  <c r="J56" i="162"/>
  <c r="I56" i="162"/>
  <c r="H56" i="162"/>
  <c r="F56" i="162"/>
  <c r="H55" i="162"/>
  <c r="J54" i="162"/>
  <c r="I54" i="162"/>
  <c r="H54" i="162"/>
  <c r="G54" i="162"/>
  <c r="F54" i="162"/>
  <c r="H53" i="162"/>
  <c r="H51" i="162" s="1"/>
  <c r="H52" i="162"/>
  <c r="J51" i="162"/>
  <c r="I51" i="162"/>
  <c r="F51" i="162"/>
  <c r="H50" i="162"/>
  <c r="H49" i="162"/>
  <c r="H48" i="162"/>
  <c r="H47" i="162"/>
  <c r="J46" i="162"/>
  <c r="I46" i="162"/>
  <c r="H46" i="162"/>
  <c r="F46" i="162"/>
  <c r="H45" i="162"/>
  <c r="H44" i="162"/>
  <c r="H43" i="162"/>
  <c r="H42" i="162"/>
  <c r="J41" i="162"/>
  <c r="I41" i="162"/>
  <c r="H41" i="162"/>
  <c r="F41" i="162"/>
  <c r="H40" i="162"/>
  <c r="H39" i="162"/>
  <c r="H38" i="162"/>
  <c r="H37" i="162"/>
  <c r="J36" i="162"/>
  <c r="I36" i="162"/>
  <c r="H36" i="162"/>
  <c r="F36" i="162"/>
  <c r="H35" i="162"/>
  <c r="J34" i="162"/>
  <c r="I34" i="162"/>
  <c r="H34" i="162"/>
  <c r="F34" i="162"/>
  <c r="H33" i="162"/>
  <c r="H32" i="162"/>
  <c r="H31" i="162" s="1"/>
  <c r="J31" i="162"/>
  <c r="I31" i="162"/>
  <c r="F31" i="162"/>
  <c r="H30" i="162"/>
  <c r="H29" i="162"/>
  <c r="H28" i="162"/>
  <c r="H27" i="162"/>
  <c r="H26" i="162"/>
  <c r="H25" i="162"/>
  <c r="H24" i="162"/>
  <c r="H23" i="162"/>
  <c r="H22" i="162"/>
  <c r="H20" i="162" s="1"/>
  <c r="H21" i="162"/>
  <c r="F21" i="162"/>
  <c r="J20" i="162"/>
  <c r="I20" i="162"/>
  <c r="I76" i="162" s="1"/>
  <c r="I14" i="162" s="1"/>
  <c r="I152" i="162" s="1"/>
  <c r="F20" i="162"/>
  <c r="H19" i="162"/>
  <c r="H18" i="162" s="1"/>
  <c r="J18" i="162"/>
  <c r="J76" i="162" s="1"/>
  <c r="J14" i="162" s="1"/>
  <c r="J152" i="162" s="1"/>
  <c r="I18" i="162"/>
  <c r="F18" i="162"/>
  <c r="D1542" i="161"/>
  <c r="D1541" i="161" s="1"/>
  <c r="D1495" i="161"/>
  <c r="D1494" i="161" s="1"/>
  <c r="D1480" i="161"/>
  <c r="D1474" i="161"/>
  <c r="D1469" i="161"/>
  <c r="D1465" i="161"/>
  <c r="D1463" i="161"/>
  <c r="D1461" i="161"/>
  <c r="D1457" i="161"/>
  <c r="D1454" i="161"/>
  <c r="D1450" i="161"/>
  <c r="D1448" i="161"/>
  <c r="D1430" i="161"/>
  <c r="D1415" i="161"/>
  <c r="D1413" i="161"/>
  <c r="D1404" i="161"/>
  <c r="D1394" i="161"/>
  <c r="D1391" i="161"/>
  <c r="D1389" i="161"/>
  <c r="D1387" i="161"/>
  <c r="D1382" i="161"/>
  <c r="D1380" i="161"/>
  <c r="D1336" i="161"/>
  <c r="D1313" i="161"/>
  <c r="D1306" i="161"/>
  <c r="D1304" i="161"/>
  <c r="D1287" i="161"/>
  <c r="D1285" i="161"/>
  <c r="D1267" i="161"/>
  <c r="D1251" i="161"/>
  <c r="D1234" i="161"/>
  <c r="D1197" i="161"/>
  <c r="D1196" i="161" s="1"/>
  <c r="D1154" i="161"/>
  <c r="D1091" i="161"/>
  <c r="D1071" i="161"/>
  <c r="D1056" i="161"/>
  <c r="D1009" i="161"/>
  <c r="D1004" i="161"/>
  <c r="D976" i="161"/>
  <c r="D966" i="161"/>
  <c r="D964" i="161"/>
  <c r="D919" i="161"/>
  <c r="D917" i="161"/>
  <c r="D910" i="161"/>
  <c r="D904" i="161"/>
  <c r="D901" i="161"/>
  <c r="D898" i="161"/>
  <c r="D896" i="161"/>
  <c r="D893" i="161"/>
  <c r="D887" i="161"/>
  <c r="D859" i="161"/>
  <c r="D841" i="161"/>
  <c r="D817" i="161"/>
  <c r="D793" i="161"/>
  <c r="D766" i="161"/>
  <c r="D723" i="161"/>
  <c r="D705" i="161"/>
  <c r="D681" i="161"/>
  <c r="D679" i="161"/>
  <c r="D677" i="161"/>
  <c r="D638" i="161"/>
  <c r="D636" i="161"/>
  <c r="D613" i="161"/>
  <c r="D609" i="161"/>
  <c r="D608" i="161" s="1"/>
  <c r="D605" i="161"/>
  <c r="D603" i="161"/>
  <c r="D602" i="161"/>
  <c r="D597" i="161"/>
  <c r="D596" i="161" s="1"/>
  <c r="D593" i="161"/>
  <c r="D592" i="161"/>
  <c r="D542" i="161"/>
  <c r="D530" i="161"/>
  <c r="D487" i="161"/>
  <c r="D475" i="161"/>
  <c r="D386" i="161"/>
  <c r="D370" i="161" s="1"/>
  <c r="D371" i="161"/>
  <c r="D368" i="161"/>
  <c r="D367" i="161" s="1"/>
  <c r="D332" i="161"/>
  <c r="D331" i="161"/>
  <c r="D329" i="161"/>
  <c r="D323" i="161"/>
  <c r="D317" i="161"/>
  <c r="D314" i="161"/>
  <c r="D290" i="161"/>
  <c r="D287" i="161"/>
  <c r="D275" i="161"/>
  <c r="D274" i="161"/>
  <c r="D250" i="161"/>
  <c r="D248" i="161"/>
  <c r="D246" i="161"/>
  <c r="D244" i="161"/>
  <c r="D242" i="161"/>
  <c r="D217" i="161"/>
  <c r="D215" i="161"/>
  <c r="D211" i="161"/>
  <c r="D200" i="161"/>
  <c r="D171" i="161"/>
  <c r="D170" i="161" s="1"/>
  <c r="D155" i="161"/>
  <c r="D139" i="161"/>
  <c r="D133" i="161"/>
  <c r="D83" i="161"/>
  <c r="D82" i="161" s="1"/>
  <c r="D74" i="161"/>
  <c r="D63" i="161"/>
  <c r="D11" i="161" s="1"/>
  <c r="D14" i="161"/>
  <c r="D12" i="161"/>
  <c r="L143" i="160"/>
  <c r="E143" i="160"/>
  <c r="O142" i="160"/>
  <c r="N142" i="160"/>
  <c r="M142" i="160"/>
  <c r="L142" i="160"/>
  <c r="K142" i="160"/>
  <c r="J142" i="160"/>
  <c r="I142" i="160"/>
  <c r="H142" i="160"/>
  <c r="G142" i="160"/>
  <c r="F142" i="160"/>
  <c r="N141" i="160"/>
  <c r="N140" i="160" s="1"/>
  <c r="L141" i="160"/>
  <c r="J141" i="160"/>
  <c r="J140" i="160" s="1"/>
  <c r="E141" i="160"/>
  <c r="D141" i="160"/>
  <c r="C141" i="160" s="1"/>
  <c r="C140" i="160" s="1"/>
  <c r="O140" i="160"/>
  <c r="M140" i="160"/>
  <c r="L140" i="160"/>
  <c r="K140" i="160"/>
  <c r="I140" i="160"/>
  <c r="H140" i="160"/>
  <c r="G140" i="160"/>
  <c r="F140" i="160"/>
  <c r="E140" i="160"/>
  <c r="D140" i="160"/>
  <c r="L139" i="160"/>
  <c r="J139" i="160"/>
  <c r="E139" i="160"/>
  <c r="D139" i="160" s="1"/>
  <c r="C139" i="160" s="1"/>
  <c r="L138" i="160"/>
  <c r="E138" i="160"/>
  <c r="D138" i="160"/>
  <c r="C138" i="160" s="1"/>
  <c r="L137" i="160"/>
  <c r="E137" i="160"/>
  <c r="D137" i="160" s="1"/>
  <c r="L136" i="160"/>
  <c r="E136" i="160"/>
  <c r="D136" i="160" s="1"/>
  <c r="C136" i="160" s="1"/>
  <c r="L135" i="160"/>
  <c r="E135" i="160"/>
  <c r="D135" i="160"/>
  <c r="C135" i="160" s="1"/>
  <c r="L134" i="160"/>
  <c r="E134" i="160"/>
  <c r="D134" i="160"/>
  <c r="L133" i="160"/>
  <c r="E133" i="160"/>
  <c r="D133" i="160" s="1"/>
  <c r="L132" i="160"/>
  <c r="E132" i="160"/>
  <c r="D132" i="160"/>
  <c r="C132" i="160" s="1"/>
  <c r="L131" i="160"/>
  <c r="E131" i="160"/>
  <c r="D131" i="160" s="1"/>
  <c r="L130" i="160"/>
  <c r="E130" i="160"/>
  <c r="D130" i="160"/>
  <c r="O129" i="160"/>
  <c r="N129" i="160"/>
  <c r="M129" i="160"/>
  <c r="K129" i="160"/>
  <c r="J129" i="160"/>
  <c r="I129" i="160"/>
  <c r="H129" i="160"/>
  <c r="G129" i="160"/>
  <c r="F129" i="160"/>
  <c r="N128" i="160"/>
  <c r="N118" i="160" s="1"/>
  <c r="M128" i="160"/>
  <c r="J128" i="160"/>
  <c r="E128" i="160"/>
  <c r="D128" i="160"/>
  <c r="L127" i="160"/>
  <c r="J127" i="160"/>
  <c r="E127" i="160"/>
  <c r="L126" i="160"/>
  <c r="E126" i="160"/>
  <c r="D126" i="160" s="1"/>
  <c r="L125" i="160"/>
  <c r="E125" i="160"/>
  <c r="D125" i="160" s="1"/>
  <c r="C125" i="160" s="1"/>
  <c r="L124" i="160"/>
  <c r="E124" i="160"/>
  <c r="D124" i="160" s="1"/>
  <c r="C124" i="160" s="1"/>
  <c r="L123" i="160"/>
  <c r="E123" i="160"/>
  <c r="D123" i="160" s="1"/>
  <c r="C123" i="160"/>
  <c r="L122" i="160"/>
  <c r="E122" i="160"/>
  <c r="D122" i="160" s="1"/>
  <c r="L121" i="160"/>
  <c r="E121" i="160"/>
  <c r="L120" i="160"/>
  <c r="E120" i="160"/>
  <c r="D120" i="160" s="1"/>
  <c r="C120" i="160"/>
  <c r="L119" i="160"/>
  <c r="C119" i="160" s="1"/>
  <c r="E119" i="160"/>
  <c r="D119" i="160" s="1"/>
  <c r="O118" i="160"/>
  <c r="K118" i="160"/>
  <c r="J118" i="160"/>
  <c r="I118" i="160"/>
  <c r="H118" i="160"/>
  <c r="G118" i="160"/>
  <c r="F118" i="160"/>
  <c r="L117" i="160"/>
  <c r="L115" i="160" s="1"/>
  <c r="J117" i="160"/>
  <c r="E117" i="160"/>
  <c r="D117" i="160" s="1"/>
  <c r="L116" i="160"/>
  <c r="E116" i="160"/>
  <c r="O115" i="160"/>
  <c r="N115" i="160"/>
  <c r="M115" i="160"/>
  <c r="K115" i="160"/>
  <c r="J115" i="160"/>
  <c r="I115" i="160"/>
  <c r="H115" i="160"/>
  <c r="G115" i="160"/>
  <c r="F115" i="160"/>
  <c r="F14" i="160" s="1"/>
  <c r="F145" i="160" s="1"/>
  <c r="L114" i="160"/>
  <c r="E114" i="160"/>
  <c r="D114" i="160" s="1"/>
  <c r="C114" i="160" s="1"/>
  <c r="L113" i="160"/>
  <c r="E113" i="160"/>
  <c r="D113" i="160" s="1"/>
  <c r="C113" i="160" s="1"/>
  <c r="L112" i="160"/>
  <c r="J112" i="160"/>
  <c r="J106" i="160" s="1"/>
  <c r="E112" i="160"/>
  <c r="L111" i="160"/>
  <c r="L106" i="160" s="1"/>
  <c r="E111" i="160"/>
  <c r="D111" i="160" s="1"/>
  <c r="L110" i="160"/>
  <c r="E110" i="160"/>
  <c r="D110" i="160" s="1"/>
  <c r="C110" i="160"/>
  <c r="L109" i="160"/>
  <c r="E109" i="160"/>
  <c r="D109" i="160" s="1"/>
  <c r="C109" i="160"/>
  <c r="L108" i="160"/>
  <c r="E108" i="160"/>
  <c r="D108" i="160" s="1"/>
  <c r="N107" i="160"/>
  <c r="N106" i="160" s="1"/>
  <c r="L107" i="160"/>
  <c r="J107" i="160"/>
  <c r="E107" i="160"/>
  <c r="D107" i="160"/>
  <c r="O106" i="160"/>
  <c r="M106" i="160"/>
  <c r="K106" i="160"/>
  <c r="I106" i="160"/>
  <c r="H106" i="160"/>
  <c r="G106" i="160"/>
  <c r="F106" i="160"/>
  <c r="E106" i="160"/>
  <c r="L105" i="160"/>
  <c r="J105" i="160"/>
  <c r="E105" i="160"/>
  <c r="D105" i="160" s="1"/>
  <c r="C105" i="160" s="1"/>
  <c r="L104" i="160"/>
  <c r="J104" i="160"/>
  <c r="J100" i="160" s="1"/>
  <c r="E104" i="160"/>
  <c r="D104" i="160"/>
  <c r="C104" i="160" s="1"/>
  <c r="L103" i="160"/>
  <c r="E103" i="160"/>
  <c r="D103" i="160"/>
  <c r="C103" i="160" s="1"/>
  <c r="L102" i="160"/>
  <c r="E102" i="160"/>
  <c r="D102" i="160"/>
  <c r="C102" i="160" s="1"/>
  <c r="L101" i="160"/>
  <c r="L100" i="160" s="1"/>
  <c r="E101" i="160"/>
  <c r="D101" i="160"/>
  <c r="C101" i="160" s="1"/>
  <c r="O100" i="160"/>
  <c r="N100" i="160"/>
  <c r="M100" i="160"/>
  <c r="K100" i="160"/>
  <c r="I100" i="160"/>
  <c r="H100" i="160"/>
  <c r="G100" i="160"/>
  <c r="F100" i="160"/>
  <c r="D100" i="160"/>
  <c r="L99" i="160"/>
  <c r="J99" i="160"/>
  <c r="J94" i="160" s="1"/>
  <c r="E99" i="160"/>
  <c r="L98" i="160"/>
  <c r="E98" i="160"/>
  <c r="D98" i="160"/>
  <c r="C98" i="160" s="1"/>
  <c r="L97" i="160"/>
  <c r="E97" i="160"/>
  <c r="D97" i="160"/>
  <c r="C97" i="160" s="1"/>
  <c r="L96" i="160"/>
  <c r="E96" i="160"/>
  <c r="D96" i="160"/>
  <c r="L95" i="160"/>
  <c r="E95" i="160"/>
  <c r="D95" i="160" s="1"/>
  <c r="O94" i="160"/>
  <c r="N94" i="160"/>
  <c r="M94" i="160"/>
  <c r="K94" i="160"/>
  <c r="I94" i="160"/>
  <c r="H94" i="160"/>
  <c r="G94" i="160"/>
  <c r="F94" i="160"/>
  <c r="N93" i="160"/>
  <c r="M93" i="160"/>
  <c r="L93" i="160" s="1"/>
  <c r="J93" i="160"/>
  <c r="E93" i="160"/>
  <c r="D93" i="160" s="1"/>
  <c r="C93" i="160" s="1"/>
  <c r="L92" i="160"/>
  <c r="E92" i="160"/>
  <c r="D92" i="160" s="1"/>
  <c r="C92" i="160" s="1"/>
  <c r="L91" i="160"/>
  <c r="E91" i="160"/>
  <c r="D91" i="160"/>
  <c r="C91" i="160" s="1"/>
  <c r="L90" i="160"/>
  <c r="E90" i="160"/>
  <c r="D90" i="160"/>
  <c r="L89" i="160"/>
  <c r="E89" i="160"/>
  <c r="D89" i="160" s="1"/>
  <c r="L88" i="160"/>
  <c r="E88" i="160"/>
  <c r="D88" i="160"/>
  <c r="C88" i="160" s="1"/>
  <c r="L87" i="160"/>
  <c r="E87" i="160"/>
  <c r="D87" i="160"/>
  <c r="C87" i="160" s="1"/>
  <c r="L86" i="160"/>
  <c r="E86" i="160"/>
  <c r="D86" i="160"/>
  <c r="N85" i="160"/>
  <c r="N84" i="160" s="1"/>
  <c r="L85" i="160"/>
  <c r="L84" i="160" s="1"/>
  <c r="J85" i="160"/>
  <c r="E85" i="160"/>
  <c r="D85" i="160"/>
  <c r="C85" i="160"/>
  <c r="O84" i="160"/>
  <c r="M84" i="160"/>
  <c r="K84" i="160"/>
  <c r="I84" i="160"/>
  <c r="H84" i="160"/>
  <c r="G84" i="160"/>
  <c r="F84" i="160"/>
  <c r="L83" i="160"/>
  <c r="J83" i="160"/>
  <c r="E83" i="160"/>
  <c r="D83" i="160"/>
  <c r="C83" i="160" s="1"/>
  <c r="L82" i="160"/>
  <c r="E82" i="160"/>
  <c r="D82" i="160"/>
  <c r="L81" i="160"/>
  <c r="E81" i="160"/>
  <c r="D81" i="160" s="1"/>
  <c r="C81" i="160" s="1"/>
  <c r="L80" i="160"/>
  <c r="E80" i="160"/>
  <c r="D80" i="160" s="1"/>
  <c r="C80" i="160" s="1"/>
  <c r="N79" i="160"/>
  <c r="L79" i="160"/>
  <c r="J79" i="160"/>
  <c r="D79" i="160" s="1"/>
  <c r="C79" i="160" s="1"/>
  <c r="E79" i="160"/>
  <c r="L78" i="160"/>
  <c r="J78" i="160"/>
  <c r="E78" i="160"/>
  <c r="D78" i="160"/>
  <c r="C78" i="160"/>
  <c r="L77" i="160"/>
  <c r="E77" i="160"/>
  <c r="D77" i="160"/>
  <c r="C77" i="160"/>
  <c r="L76" i="160"/>
  <c r="E76" i="160"/>
  <c r="D76" i="160"/>
  <c r="C76" i="160"/>
  <c r="L75" i="160"/>
  <c r="J75" i="160"/>
  <c r="E75" i="160"/>
  <c r="D75" i="160"/>
  <c r="C75" i="160" s="1"/>
  <c r="L74" i="160"/>
  <c r="E74" i="160"/>
  <c r="D74" i="160"/>
  <c r="L73" i="160"/>
  <c r="L70" i="160" s="1"/>
  <c r="J73" i="160"/>
  <c r="E73" i="160"/>
  <c r="L72" i="160"/>
  <c r="E72" i="160"/>
  <c r="D72" i="160" s="1"/>
  <c r="C72" i="160" s="1"/>
  <c r="L71" i="160"/>
  <c r="E71" i="160"/>
  <c r="O70" i="160"/>
  <c r="N70" i="160"/>
  <c r="M70" i="160"/>
  <c r="K70" i="160"/>
  <c r="I70" i="160"/>
  <c r="H70" i="160"/>
  <c r="G70" i="160"/>
  <c r="F70" i="160"/>
  <c r="L69" i="160"/>
  <c r="E69" i="160"/>
  <c r="D69" i="160"/>
  <c r="C69" i="160"/>
  <c r="C68" i="160" s="1"/>
  <c r="O68" i="160"/>
  <c r="N68" i="160"/>
  <c r="M68" i="160"/>
  <c r="L68" i="160"/>
  <c r="K68" i="160"/>
  <c r="J68" i="160"/>
  <c r="I68" i="160"/>
  <c r="H68" i="160"/>
  <c r="G68" i="160"/>
  <c r="F68" i="160"/>
  <c r="E68" i="160"/>
  <c r="D68" i="160"/>
  <c r="L67" i="160"/>
  <c r="E67" i="160"/>
  <c r="D67" i="160" s="1"/>
  <c r="C67" i="160" s="1"/>
  <c r="L66" i="160"/>
  <c r="L65" i="160" s="1"/>
  <c r="E66" i="160"/>
  <c r="D66" i="160"/>
  <c r="O65" i="160"/>
  <c r="N65" i="160"/>
  <c r="M65" i="160"/>
  <c r="K65" i="160"/>
  <c r="J65" i="160"/>
  <c r="I65" i="160"/>
  <c r="H65" i="160"/>
  <c r="G65" i="160"/>
  <c r="F65" i="160"/>
  <c r="L64" i="160"/>
  <c r="L63" i="160" s="1"/>
  <c r="E64" i="160"/>
  <c r="O63" i="160"/>
  <c r="N63" i="160"/>
  <c r="M63" i="160"/>
  <c r="K63" i="160"/>
  <c r="J63" i="160"/>
  <c r="I63" i="160"/>
  <c r="H63" i="160"/>
  <c r="G63" i="160"/>
  <c r="F63" i="160"/>
  <c r="L62" i="160"/>
  <c r="E62" i="160"/>
  <c r="D62" i="160"/>
  <c r="C62" i="160"/>
  <c r="C61" i="160" s="1"/>
  <c r="O61" i="160"/>
  <c r="N61" i="160"/>
  <c r="M61" i="160"/>
  <c r="L61" i="160"/>
  <c r="K61" i="160"/>
  <c r="J61" i="160"/>
  <c r="I61" i="160"/>
  <c r="H61" i="160"/>
  <c r="G61" i="160"/>
  <c r="F61" i="160"/>
  <c r="E61" i="160"/>
  <c r="D61" i="160"/>
  <c r="L60" i="160"/>
  <c r="J60" i="160"/>
  <c r="E60" i="160"/>
  <c r="D60" i="160" s="1"/>
  <c r="C60" i="160" s="1"/>
  <c r="L59" i="160"/>
  <c r="E59" i="160"/>
  <c r="D59" i="160"/>
  <c r="C59" i="160" s="1"/>
  <c r="L58" i="160"/>
  <c r="J58" i="160"/>
  <c r="J54" i="160" s="1"/>
  <c r="E58" i="160"/>
  <c r="L57" i="160"/>
  <c r="E57" i="160"/>
  <c r="D57" i="160" s="1"/>
  <c r="N56" i="160"/>
  <c r="N54" i="160" s="1"/>
  <c r="L56" i="160"/>
  <c r="J56" i="160"/>
  <c r="E56" i="160"/>
  <c r="D56" i="160"/>
  <c r="C56" i="160" s="1"/>
  <c r="L55" i="160"/>
  <c r="E55" i="160"/>
  <c r="D55" i="160"/>
  <c r="C55" i="160" s="1"/>
  <c r="O54" i="160"/>
  <c r="M54" i="160"/>
  <c r="L54" i="160"/>
  <c r="K54" i="160"/>
  <c r="I54" i="160"/>
  <c r="H54" i="160"/>
  <c r="G54" i="160"/>
  <c r="F54" i="160"/>
  <c r="E54" i="160"/>
  <c r="L53" i="160"/>
  <c r="E53" i="160"/>
  <c r="D53" i="160"/>
  <c r="O52" i="160"/>
  <c r="N52" i="160"/>
  <c r="M52" i="160"/>
  <c r="L52" i="160"/>
  <c r="K52" i="160"/>
  <c r="J52" i="160"/>
  <c r="I52" i="160"/>
  <c r="H52" i="160"/>
  <c r="G52" i="160"/>
  <c r="F52" i="160"/>
  <c r="E52" i="160"/>
  <c r="N51" i="160"/>
  <c r="M51" i="160"/>
  <c r="L51" i="160" s="1"/>
  <c r="L50" i="160" s="1"/>
  <c r="J51" i="160"/>
  <c r="E51" i="160"/>
  <c r="D51" i="160"/>
  <c r="O50" i="160"/>
  <c r="N50" i="160"/>
  <c r="M50" i="160"/>
  <c r="K50" i="160"/>
  <c r="J50" i="160"/>
  <c r="I50" i="160"/>
  <c r="H50" i="160"/>
  <c r="G50" i="160"/>
  <c r="F50" i="160"/>
  <c r="E50" i="160"/>
  <c r="L49" i="160"/>
  <c r="E49" i="160"/>
  <c r="D49" i="160" s="1"/>
  <c r="C49" i="160" s="1"/>
  <c r="L48" i="160"/>
  <c r="E48" i="160"/>
  <c r="D48" i="160" s="1"/>
  <c r="C48" i="160" s="1"/>
  <c r="L47" i="160"/>
  <c r="E47" i="160"/>
  <c r="D47" i="160" s="1"/>
  <c r="C47" i="160" s="1"/>
  <c r="L46" i="160"/>
  <c r="E46" i="160"/>
  <c r="D46" i="160" s="1"/>
  <c r="C46" i="160" s="1"/>
  <c r="L45" i="160"/>
  <c r="L44" i="160" s="1"/>
  <c r="E45" i="160"/>
  <c r="O44" i="160"/>
  <c r="N44" i="160"/>
  <c r="M44" i="160"/>
  <c r="K44" i="160"/>
  <c r="J44" i="160"/>
  <c r="I44" i="160"/>
  <c r="H44" i="160"/>
  <c r="G44" i="160"/>
  <c r="F44" i="160"/>
  <c r="L43" i="160"/>
  <c r="E43" i="160"/>
  <c r="D43" i="160" s="1"/>
  <c r="C43" i="160" s="1"/>
  <c r="L42" i="160"/>
  <c r="C42" i="160" s="1"/>
  <c r="E42" i="160"/>
  <c r="D42" i="160" s="1"/>
  <c r="O41" i="160"/>
  <c r="N41" i="160"/>
  <c r="M41" i="160"/>
  <c r="K41" i="160"/>
  <c r="J41" i="160"/>
  <c r="I41" i="160"/>
  <c r="H41" i="160"/>
  <c r="G41" i="160"/>
  <c r="F41" i="160"/>
  <c r="E41" i="160"/>
  <c r="D41" i="160"/>
  <c r="L40" i="160"/>
  <c r="E40" i="160"/>
  <c r="D40" i="160"/>
  <c r="C40" i="160" s="1"/>
  <c r="C39" i="160" s="1"/>
  <c r="O39" i="160"/>
  <c r="N39" i="160"/>
  <c r="M39" i="160"/>
  <c r="L39" i="160"/>
  <c r="K39" i="160"/>
  <c r="J39" i="160"/>
  <c r="I39" i="160"/>
  <c r="H39" i="160"/>
  <c r="G39" i="160"/>
  <c r="F39" i="160"/>
  <c r="E39" i="160"/>
  <c r="L38" i="160"/>
  <c r="E38" i="160"/>
  <c r="D38" i="160"/>
  <c r="C38" i="160" s="1"/>
  <c r="L37" i="160"/>
  <c r="E37" i="160"/>
  <c r="D37" i="160" s="1"/>
  <c r="C37" i="160" s="1"/>
  <c r="L36" i="160"/>
  <c r="E36" i="160"/>
  <c r="D36" i="160"/>
  <c r="C36" i="160" s="1"/>
  <c r="L35" i="160"/>
  <c r="E35" i="160"/>
  <c r="D35" i="160" s="1"/>
  <c r="C35" i="160" s="1"/>
  <c r="L34" i="160"/>
  <c r="E34" i="160"/>
  <c r="D34" i="160"/>
  <c r="C34" i="160" s="1"/>
  <c r="N33" i="160"/>
  <c r="L33" i="160"/>
  <c r="J33" i="160"/>
  <c r="E33" i="160"/>
  <c r="L32" i="160"/>
  <c r="C32" i="160" s="1"/>
  <c r="E32" i="160"/>
  <c r="D32" i="160"/>
  <c r="L31" i="160"/>
  <c r="C31" i="160" s="1"/>
  <c r="E31" i="160"/>
  <c r="D31" i="160"/>
  <c r="L30" i="160"/>
  <c r="J30" i="160"/>
  <c r="E30" i="160"/>
  <c r="D30" i="160"/>
  <c r="C30" i="160"/>
  <c r="O29" i="160"/>
  <c r="N29" i="160"/>
  <c r="M29" i="160"/>
  <c r="L29" i="160"/>
  <c r="K29" i="160"/>
  <c r="I29" i="160"/>
  <c r="H29" i="160"/>
  <c r="G29" i="160"/>
  <c r="F29" i="160"/>
  <c r="N28" i="160"/>
  <c r="L28" i="160"/>
  <c r="J28" i="160"/>
  <c r="E28" i="160"/>
  <c r="O27" i="160"/>
  <c r="N27" i="160"/>
  <c r="M27" i="160"/>
  <c r="L27" i="160"/>
  <c r="K27" i="160"/>
  <c r="I27" i="160"/>
  <c r="H27" i="160"/>
  <c r="G27" i="160"/>
  <c r="F27" i="160"/>
  <c r="E27" i="160"/>
  <c r="L26" i="160"/>
  <c r="J26" i="160"/>
  <c r="E26" i="160"/>
  <c r="D26" i="160"/>
  <c r="C26" i="160" s="1"/>
  <c r="L25" i="160"/>
  <c r="J25" i="160"/>
  <c r="J24" i="160" s="1"/>
  <c r="E25" i="160"/>
  <c r="O24" i="160"/>
  <c r="N24" i="160"/>
  <c r="M24" i="160"/>
  <c r="L24" i="160"/>
  <c r="K24" i="160"/>
  <c r="I24" i="160"/>
  <c r="H24" i="160"/>
  <c r="G24" i="160"/>
  <c r="F24" i="160"/>
  <c r="L23" i="160"/>
  <c r="E23" i="160"/>
  <c r="D23" i="160"/>
  <c r="C23" i="160"/>
  <c r="L22" i="160"/>
  <c r="J22" i="160"/>
  <c r="E22" i="160"/>
  <c r="D22" i="160"/>
  <c r="C22" i="160" s="1"/>
  <c r="C21" i="160" s="1"/>
  <c r="O21" i="160"/>
  <c r="N21" i="160"/>
  <c r="M21" i="160"/>
  <c r="L21" i="160"/>
  <c r="K21" i="160"/>
  <c r="J21" i="160"/>
  <c r="I21" i="160"/>
  <c r="H21" i="160"/>
  <c r="G21" i="160"/>
  <c r="F21" i="160"/>
  <c r="E21" i="160"/>
  <c r="L20" i="160"/>
  <c r="E20" i="160"/>
  <c r="D20" i="160"/>
  <c r="C20" i="160" s="1"/>
  <c r="L19" i="160"/>
  <c r="E19" i="160"/>
  <c r="D19" i="160" s="1"/>
  <c r="C19" i="160" s="1"/>
  <c r="N18" i="160"/>
  <c r="N16" i="160" s="1"/>
  <c r="L18" i="160"/>
  <c r="J18" i="160"/>
  <c r="J16" i="160" s="1"/>
  <c r="E18" i="160"/>
  <c r="L17" i="160"/>
  <c r="L16" i="160" s="1"/>
  <c r="E17" i="160"/>
  <c r="D17" i="160"/>
  <c r="O16" i="160"/>
  <c r="O14" i="160" s="1"/>
  <c r="O145" i="160" s="1"/>
  <c r="M16" i="160"/>
  <c r="K16" i="160"/>
  <c r="I16" i="160"/>
  <c r="I14" i="160" s="1"/>
  <c r="I145" i="160" s="1"/>
  <c r="H16" i="160"/>
  <c r="G16" i="160"/>
  <c r="G14" i="160" s="1"/>
  <c r="G145" i="160" s="1"/>
  <c r="F16" i="160"/>
  <c r="E16" i="160"/>
  <c r="H14" i="160"/>
  <c r="H145" i="160" s="1"/>
  <c r="D64" i="165" l="1"/>
  <c r="D34" i="165"/>
  <c r="D38" i="165"/>
  <c r="D50" i="165"/>
  <c r="D51" i="165" s="1"/>
  <c r="D15" i="165"/>
  <c r="D25" i="165"/>
  <c r="D36" i="165" s="1"/>
  <c r="D1447" i="161"/>
  <c r="D886" i="161"/>
  <c r="D1055" i="161"/>
  <c r="D138" i="161"/>
  <c r="D612" i="161"/>
  <c r="D1379" i="161"/>
  <c r="D1312" i="161"/>
  <c r="D289" i="161"/>
  <c r="N14" i="160"/>
  <c r="N145" i="160" s="1"/>
  <c r="I14" i="163"/>
  <c r="D16" i="160"/>
  <c r="C41" i="160"/>
  <c r="C54" i="160"/>
  <c r="D64" i="160"/>
  <c r="E63" i="160"/>
  <c r="K14" i="160"/>
  <c r="K145" i="160" s="1"/>
  <c r="C17" i="160"/>
  <c r="C16" i="160" s="1"/>
  <c r="D21" i="160"/>
  <c r="D25" i="160"/>
  <c r="E24" i="160"/>
  <c r="E14" i="160" s="1"/>
  <c r="E145" i="160" s="1"/>
  <c r="D39" i="160"/>
  <c r="C57" i="160"/>
  <c r="C89" i="160"/>
  <c r="C84" i="160" s="1"/>
  <c r="E94" i="160"/>
  <c r="D99" i="160"/>
  <c r="C99" i="160" s="1"/>
  <c r="E100" i="160"/>
  <c r="C107" i="160"/>
  <c r="E129" i="160"/>
  <c r="D963" i="161"/>
  <c r="C66" i="160"/>
  <c r="C65" i="160" s="1"/>
  <c r="D65" i="160"/>
  <c r="D18" i="160"/>
  <c r="C18" i="160" s="1"/>
  <c r="D28" i="160"/>
  <c r="J27" i="160"/>
  <c r="J14" i="160" s="1"/>
  <c r="J145" i="160" s="1"/>
  <c r="E29" i="160"/>
  <c r="L41" i="160"/>
  <c r="L14" i="160" s="1"/>
  <c r="L145" i="160" s="1"/>
  <c r="D45" i="160"/>
  <c r="E44" i="160"/>
  <c r="C51" i="160"/>
  <c r="C50" i="160" s="1"/>
  <c r="D50" i="160"/>
  <c r="C53" i="160"/>
  <c r="C52" i="160" s="1"/>
  <c r="D52" i="160"/>
  <c r="E65" i="160"/>
  <c r="D71" i="160"/>
  <c r="E70" i="160"/>
  <c r="C95" i="160"/>
  <c r="D94" i="160"/>
  <c r="C100" i="160"/>
  <c r="D121" i="160"/>
  <c r="E118" i="160"/>
  <c r="C131" i="160"/>
  <c r="D129" i="160"/>
  <c r="F76" i="162"/>
  <c r="K118" i="163"/>
  <c r="D33" i="160"/>
  <c r="J29" i="160"/>
  <c r="D58" i="160"/>
  <c r="C58" i="160" s="1"/>
  <c r="J70" i="160"/>
  <c r="D84" i="160"/>
  <c r="E84" i="160"/>
  <c r="L94" i="160"/>
  <c r="C108" i="160"/>
  <c r="C111" i="160"/>
  <c r="C117" i="160"/>
  <c r="C133" i="160"/>
  <c r="D143" i="160"/>
  <c r="E142" i="160"/>
  <c r="F138" i="162"/>
  <c r="F48" i="163"/>
  <c r="F80" i="163"/>
  <c r="F14" i="163" s="1"/>
  <c r="F144" i="163" s="1"/>
  <c r="D73" i="160"/>
  <c r="C73" i="160" s="1"/>
  <c r="J84" i="160"/>
  <c r="D112" i="160"/>
  <c r="C112" i="160" s="1"/>
  <c r="D116" i="160"/>
  <c r="E115" i="160"/>
  <c r="C122" i="160"/>
  <c r="L128" i="160"/>
  <c r="C128" i="160" s="1"/>
  <c r="M118" i="160"/>
  <c r="M14" i="160" s="1"/>
  <c r="M145" i="160" s="1"/>
  <c r="C130" i="160"/>
  <c r="C137" i="160"/>
  <c r="E9" i="164"/>
  <c r="C74" i="160"/>
  <c r="C82" i="160"/>
  <c r="C86" i="160"/>
  <c r="C90" i="160"/>
  <c r="C96" i="160"/>
  <c r="L118" i="160"/>
  <c r="C126" i="160"/>
  <c r="C134" i="160"/>
  <c r="D199" i="161"/>
  <c r="E24" i="163"/>
  <c r="E14" i="163" s="1"/>
  <c r="E144" i="163" s="1"/>
  <c r="K24" i="163"/>
  <c r="K14" i="163" s="1"/>
  <c r="I106" i="163"/>
  <c r="I104" i="163" s="1"/>
  <c r="E118" i="163"/>
  <c r="D118" i="163"/>
  <c r="D14" i="163" s="1"/>
  <c r="D144" i="163" s="1"/>
  <c r="J118" i="163"/>
  <c r="J14" i="163" s="1"/>
  <c r="I148" i="163"/>
  <c r="I144" i="163" s="1"/>
  <c r="D127" i="160"/>
  <c r="C127" i="160" s="1"/>
  <c r="L129" i="160"/>
  <c r="H76" i="162"/>
  <c r="H14" i="162" s="1"/>
  <c r="H152" i="162" s="1"/>
  <c r="H60" i="162"/>
  <c r="I150" i="163"/>
  <c r="J146" i="163"/>
  <c r="J144" i="163" s="1"/>
  <c r="D242" i="159"/>
  <c r="D241" i="159" s="1"/>
  <c r="D239" i="159"/>
  <c r="D237" i="159"/>
  <c r="D235" i="159"/>
  <c r="D233" i="159"/>
  <c r="D229" i="159"/>
  <c r="D227" i="159"/>
  <c r="D225" i="159"/>
  <c r="D223" i="159"/>
  <c r="D221" i="159"/>
  <c r="D219" i="159"/>
  <c r="D216" i="159"/>
  <c r="D214" i="159"/>
  <c r="D211" i="159"/>
  <c r="D210" i="159" s="1"/>
  <c r="D208" i="159"/>
  <c r="D206" i="159"/>
  <c r="D204" i="159"/>
  <c r="D198" i="159"/>
  <c r="D196" i="159"/>
  <c r="D194" i="159"/>
  <c r="D188" i="159"/>
  <c r="D186" i="159"/>
  <c r="D183" i="159"/>
  <c r="D180" i="159"/>
  <c r="D178" i="159"/>
  <c r="D175" i="159"/>
  <c r="D172" i="159"/>
  <c r="D165" i="159"/>
  <c r="D163" i="159"/>
  <c r="D161" i="159"/>
  <c r="D159" i="159"/>
  <c r="D157" i="159"/>
  <c r="D152" i="159"/>
  <c r="D149" i="159"/>
  <c r="D141" i="159"/>
  <c r="D132" i="159"/>
  <c r="D130" i="159"/>
  <c r="D128" i="159"/>
  <c r="D126" i="159"/>
  <c r="D124" i="159"/>
  <c r="D120" i="159"/>
  <c r="D114" i="159"/>
  <c r="D111" i="159"/>
  <c r="D110" i="159" s="1"/>
  <c r="D107" i="159"/>
  <c r="D105" i="159"/>
  <c r="D103" i="159"/>
  <c r="D101" i="159"/>
  <c r="D89" i="159"/>
  <c r="D82" i="159"/>
  <c r="D81" i="159" s="1"/>
  <c r="D78" i="159"/>
  <c r="D75" i="159"/>
  <c r="D72" i="159"/>
  <c r="D65" i="159"/>
  <c r="D64" i="159" s="1"/>
  <c r="D60" i="159"/>
  <c r="D59" i="159" s="1"/>
  <c r="D56" i="159"/>
  <c r="D39" i="159"/>
  <c r="D37" i="159"/>
  <c r="D34" i="159"/>
  <c r="D24" i="159"/>
  <c r="D30" i="159"/>
  <c r="D11" i="159"/>
  <c r="D10" i="161" l="1"/>
  <c r="D118" i="160"/>
  <c r="C121" i="160"/>
  <c r="C118" i="160" s="1"/>
  <c r="C28" i="160"/>
  <c r="C27" i="160" s="1"/>
  <c r="D27" i="160"/>
  <c r="C64" i="160"/>
  <c r="C63" i="160" s="1"/>
  <c r="D63" i="160"/>
  <c r="C116" i="160"/>
  <c r="C115" i="160" s="1"/>
  <c r="D115" i="160"/>
  <c r="C94" i="160"/>
  <c r="D54" i="160"/>
  <c r="C33" i="160"/>
  <c r="C29" i="160" s="1"/>
  <c r="D29" i="160"/>
  <c r="C45" i="160"/>
  <c r="C44" i="160" s="1"/>
  <c r="D44" i="160"/>
  <c r="D142" i="160"/>
  <c r="C143" i="160"/>
  <c r="C142" i="160" s="1"/>
  <c r="D70" i="160"/>
  <c r="C71" i="160"/>
  <c r="C70" i="160" s="1"/>
  <c r="C14" i="160" s="1"/>
  <c r="C145" i="160" s="1"/>
  <c r="C106" i="160"/>
  <c r="C129" i="160"/>
  <c r="C25" i="160"/>
  <c r="C24" i="160" s="1"/>
  <c r="D24" i="160"/>
  <c r="D14" i="160" s="1"/>
  <c r="D145" i="160" s="1"/>
  <c r="D106" i="160"/>
  <c r="D232" i="159"/>
  <c r="D213" i="159"/>
  <c r="D203" i="159"/>
  <c r="D193" i="159"/>
  <c r="D182" i="159"/>
  <c r="D177" i="159"/>
  <c r="D156" i="159"/>
  <c r="D123" i="159"/>
  <c r="D113" i="159"/>
  <c r="D88" i="159"/>
  <c r="D71" i="159"/>
  <c r="D33" i="159"/>
  <c r="G30" i="147"/>
  <c r="D10" i="159" l="1"/>
  <c r="N40" i="147" l="1"/>
  <c r="L42" i="147" l="1"/>
  <c r="M18" i="147"/>
  <c r="F35" i="147"/>
  <c r="E35" i="147"/>
  <c r="N34" i="147"/>
  <c r="E33" i="147"/>
  <c r="M33" i="147"/>
  <c r="H30" i="147"/>
  <c r="E30" i="147"/>
  <c r="H29" i="147"/>
  <c r="F29" i="147"/>
  <c r="E29" i="147"/>
  <c r="M29" i="147"/>
  <c r="M28" i="147"/>
  <c r="E27" i="147"/>
  <c r="N27" i="147"/>
  <c r="H44" i="147"/>
  <c r="G44" i="147"/>
  <c r="F44" i="147"/>
  <c r="H26" i="147"/>
  <c r="G26" i="147"/>
  <c r="F26" i="147"/>
  <c r="D26" i="147"/>
  <c r="D25" i="147"/>
  <c r="E25" i="147"/>
  <c r="H23" i="147"/>
  <c r="M23" i="147"/>
  <c r="E23" i="147"/>
  <c r="C43" i="147"/>
  <c r="I22" i="147"/>
  <c r="M21" i="147"/>
  <c r="E21" i="147"/>
  <c r="E20" i="147"/>
  <c r="E41" i="147"/>
  <c r="E18" i="147"/>
  <c r="O40" i="147"/>
  <c r="E15" i="147" l="1"/>
  <c r="H15" i="147"/>
  <c r="G15" i="147"/>
  <c r="E28" i="158" l="1"/>
  <c r="E25" i="158" s="1"/>
  <c r="D26" i="158"/>
  <c r="D25" i="158" s="1"/>
  <c r="E58" i="158" l="1"/>
  <c r="E56" i="158"/>
  <c r="E112" i="158"/>
  <c r="D32" i="158" l="1"/>
  <c r="E35" i="158"/>
  <c r="D49" i="147" l="1"/>
  <c r="D74" i="147" l="1"/>
  <c r="E37" i="147" l="1"/>
  <c r="I37" i="147"/>
  <c r="N37" i="147"/>
  <c r="F37" i="147"/>
  <c r="G37" i="147"/>
  <c r="H37" i="147"/>
  <c r="J37" i="147"/>
  <c r="K37" i="147"/>
  <c r="L37" i="147"/>
  <c r="M37" i="147"/>
  <c r="O37" i="147"/>
  <c r="P37" i="147"/>
  <c r="D37" i="147"/>
  <c r="C39" i="147"/>
  <c r="E33" i="158" l="1"/>
  <c r="E30" i="158" s="1"/>
  <c r="D31" i="158"/>
  <c r="D30" i="158" s="1"/>
  <c r="E14" i="158" l="1"/>
  <c r="E134" i="158"/>
  <c r="E119" i="158"/>
  <c r="E101" i="158"/>
  <c r="D110" i="158"/>
  <c r="E90" i="158"/>
  <c r="E77" i="158" l="1"/>
  <c r="E49" i="158"/>
  <c r="D61" i="158"/>
  <c r="D60" i="158" s="1"/>
  <c r="D117" i="158"/>
  <c r="D116" i="158" s="1"/>
  <c r="E131" i="158" l="1"/>
  <c r="D132" i="158"/>
  <c r="D131" i="158" s="1"/>
  <c r="E129" i="158"/>
  <c r="E126" i="158" s="1"/>
  <c r="D127" i="158"/>
  <c r="D126" i="158" s="1"/>
  <c r="E124" i="158"/>
  <c r="E121" i="158" s="1"/>
  <c r="D122" i="158"/>
  <c r="D121" i="158" s="1"/>
  <c r="E116" i="158"/>
  <c r="E109" i="158"/>
  <c r="D109" i="158"/>
  <c r="E87" i="158"/>
  <c r="D99" i="158"/>
  <c r="D88" i="158"/>
  <c r="E74" i="158"/>
  <c r="D75" i="158"/>
  <c r="D74" i="158" s="1"/>
  <c r="E63" i="158"/>
  <c r="E60" i="158" s="1"/>
  <c r="E51" i="158"/>
  <c r="E47" i="158"/>
  <c r="E45" i="158"/>
  <c r="E40" i="158"/>
  <c r="D38" i="158"/>
  <c r="D37" i="158" s="1"/>
  <c r="E10" i="158"/>
  <c r="D11" i="158"/>
  <c r="D10" i="158" s="1"/>
  <c r="E37" i="158" l="1"/>
  <c r="E143" i="158" s="1"/>
  <c r="D87" i="158"/>
  <c r="D143" i="158" l="1"/>
  <c r="C46" i="147"/>
  <c r="C45" i="147"/>
  <c r="C42" i="147"/>
  <c r="C41" i="147"/>
  <c r="C35" i="147"/>
  <c r="C73" i="147" s="1"/>
  <c r="E73" i="147" s="1"/>
  <c r="C34" i="147"/>
  <c r="C33" i="147"/>
  <c r="C32" i="147"/>
  <c r="C70" i="147" s="1"/>
  <c r="E70" i="147" s="1"/>
  <c r="C31" i="147"/>
  <c r="C69" i="147" s="1"/>
  <c r="E69" i="147" s="1"/>
  <c r="C30" i="147"/>
  <c r="C28" i="147"/>
  <c r="N13" i="147"/>
  <c r="E13" i="147"/>
  <c r="C24" i="147"/>
  <c r="G13" i="147"/>
  <c r="C22" i="147"/>
  <c r="C21" i="147"/>
  <c r="C19" i="147"/>
  <c r="O13" i="147"/>
  <c r="C17" i="147"/>
  <c r="C16" i="147"/>
  <c r="P13" i="147"/>
  <c r="P47" i="147" s="1"/>
  <c r="K13" i="147"/>
  <c r="K47" i="147" s="1"/>
  <c r="J13" i="147"/>
  <c r="J47" i="147" s="1"/>
  <c r="J50" i="147" s="1"/>
  <c r="I13" i="147"/>
  <c r="F13" i="147"/>
  <c r="L13" i="147"/>
  <c r="C15" i="147"/>
  <c r="C53" i="147" s="1"/>
  <c r="E53" i="147" s="1"/>
  <c r="C44" i="147"/>
  <c r="C18" i="147"/>
  <c r="H13" i="147"/>
  <c r="H47" i="147" s="1"/>
  <c r="H50" i="147" s="1"/>
  <c r="C20" i="147"/>
  <c r="K50" i="147" l="1"/>
  <c r="C72" i="147"/>
  <c r="C71" i="147"/>
  <c r="E71" i="147" s="1"/>
  <c r="C68" i="147"/>
  <c r="E68" i="147" s="1"/>
  <c r="C66" i="147"/>
  <c r="E66" i="147" s="1"/>
  <c r="C62" i="147"/>
  <c r="E62" i="147" s="1"/>
  <c r="C54" i="147"/>
  <c r="E54" i="147" s="1"/>
  <c r="C55" i="147"/>
  <c r="E55" i="147" s="1"/>
  <c r="C59" i="147"/>
  <c r="E59" i="147" s="1"/>
  <c r="C57" i="147"/>
  <c r="E57" i="147" s="1"/>
  <c r="C58" i="147"/>
  <c r="E58" i="147" s="1"/>
  <c r="C60" i="147"/>
  <c r="E60" i="147" s="1"/>
  <c r="E72" i="147"/>
  <c r="N47" i="147"/>
  <c r="I47" i="147"/>
  <c r="G47" i="147"/>
  <c r="F47" i="147"/>
  <c r="E47" i="147"/>
  <c r="E50" i="147" s="1"/>
  <c r="C27" i="147"/>
  <c r="L47" i="147"/>
  <c r="M13" i="147"/>
  <c r="M47" i="147" s="1"/>
  <c r="M50" i="147" s="1"/>
  <c r="C29" i="147"/>
  <c r="C67" i="147" s="1"/>
  <c r="E67" i="147" s="1"/>
  <c r="C40" i="147"/>
  <c r="O47" i="147"/>
  <c r="O50" i="147" s="1"/>
  <c r="C23" i="147"/>
  <c r="C25" i="147"/>
  <c r="D13" i="147"/>
  <c r="D47" i="147" s="1"/>
  <c r="D50" i="147" s="1"/>
  <c r="C26" i="147"/>
  <c r="C61" i="147" l="1"/>
  <c r="E61" i="147" s="1"/>
  <c r="N50" i="147"/>
  <c r="I50" i="147"/>
  <c r="L50" i="147"/>
  <c r="C65" i="147"/>
  <c r="E65" i="147" s="1"/>
  <c r="C63" i="147"/>
  <c r="E63" i="147" s="1"/>
  <c r="C37" i="147"/>
  <c r="F50" i="147"/>
  <c r="C64" i="147"/>
  <c r="E64" i="147" s="1"/>
  <c r="C56" i="147"/>
  <c r="C13" i="147"/>
  <c r="C47" i="147" l="1"/>
  <c r="C50" i="147" s="1"/>
  <c r="E56" i="147"/>
  <c r="C74" i="147"/>
  <c r="E74" i="147" l="1"/>
  <c r="C76" i="147"/>
</calcChain>
</file>

<file path=xl/sharedStrings.xml><?xml version="1.0" encoding="utf-8"?>
<sst xmlns="http://schemas.openxmlformats.org/spreadsheetml/2006/main" count="6599" uniqueCount="1334">
  <si>
    <t>11</t>
  </si>
  <si>
    <t>12</t>
  </si>
  <si>
    <t>13</t>
  </si>
  <si>
    <t>14</t>
  </si>
  <si>
    <t>0970</t>
  </si>
  <si>
    <t>Wpływy z różnych dochodów</t>
  </si>
  <si>
    <t>4</t>
  </si>
  <si>
    <t>854</t>
  </si>
  <si>
    <t>EDUKACYJNA OPIEKA WYCHOWAWCZA</t>
  </si>
  <si>
    <t>5</t>
  </si>
  <si>
    <t>6</t>
  </si>
  <si>
    <t>7</t>
  </si>
  <si>
    <t>8</t>
  </si>
  <si>
    <t>9</t>
  </si>
  <si>
    <t>10</t>
  </si>
  <si>
    <t>w złotych</t>
  </si>
  <si>
    <t>Nazwa</t>
  </si>
  <si>
    <t>Ogółem</t>
  </si>
  <si>
    <t>1</t>
  </si>
  <si>
    <t>2</t>
  </si>
  <si>
    <t>3</t>
  </si>
  <si>
    <t>050</t>
  </si>
  <si>
    <t>RYBOŁÓWSTWO I RYBACTWO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</si>
  <si>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</si>
  <si>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</si>
  <si>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</si>
  <si>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</si>
  <si>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</si>
  <si>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</si>
  <si>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</si>
  <si>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</si>
  <si>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752</t>
  </si>
  <si>
    <t>OBRONA NARODOWA</t>
  </si>
  <si>
    <t>801</t>
  </si>
  <si>
    <t>OŚWIATA I WYCHOWANIE</t>
  </si>
  <si>
    <t>851</t>
  </si>
  <si>
    <t>OCHRONA ZDROWIA</t>
  </si>
  <si>
    <t>853</t>
  </si>
  <si>
    <t>900</t>
  </si>
  <si>
    <t>GOSPODARKA KOMUNALNA I OCHRONA ŚRODOWISKA</t>
  </si>
  <si>
    <t>921</t>
  </si>
  <si>
    <t>KULTURA I OCHRONA DZIEDZICTWA NARODOWEGO</t>
  </si>
  <si>
    <t>POZOSTAŁE ZADANIA W ZAKRESIE POLITYKI SPOŁECZNEJ</t>
  </si>
  <si>
    <t>Wojewódzkie urzędy pracy</t>
  </si>
  <si>
    <t>Ochrona powietrza atmosferycznego i klimatu</t>
  </si>
  <si>
    <t>Zmniejszenie hałasu i wibracji</t>
  </si>
  <si>
    <t>Pozostała działalność</t>
  </si>
  <si>
    <t>0690</t>
  </si>
  <si>
    <t>Wpływy z różnych opłat</t>
  </si>
  <si>
    <t>Krajowe pasażerskie przewozy autobusowe</t>
  </si>
  <si>
    <t>Prace geologiczne (nieinwestycyjne)</t>
  </si>
  <si>
    <t>Zadania z zakresu geodezji i kartografii</t>
  </si>
  <si>
    <t>855</t>
  </si>
  <si>
    <t>RODZINA</t>
  </si>
  <si>
    <t>Działalność ośrodków adopcyjnych</t>
  </si>
  <si>
    <t>630</t>
  </si>
  <si>
    <t>TURYSTYKA</t>
  </si>
  <si>
    <t>15</t>
  </si>
  <si>
    <t>16</t>
  </si>
  <si>
    <t>Pozostałe wydatki obronne</t>
  </si>
  <si>
    <t>05095</t>
  </si>
  <si>
    <t>010</t>
  </si>
  <si>
    <t>ROLNICTWO I ŁOWIECTWO</t>
  </si>
  <si>
    <t>01041</t>
  </si>
  <si>
    <t>01042</t>
  </si>
  <si>
    <t>Wyłączenie z produkcji gruntów rolnych</t>
  </si>
  <si>
    <t>01095</t>
  </si>
  <si>
    <t>05011</t>
  </si>
  <si>
    <t>Program Operacyjny Zrównoważony rozwój sektora rybołówstwa i nadbrzeżnych obszarów rybackich 2007-2013 oraz Program Operacyjny Rybactwo i Morze 2014-2020</t>
  </si>
  <si>
    <t>150</t>
  </si>
  <si>
    <t>PRZETWÓRSTWO PRZEMYSŁOWE</t>
  </si>
  <si>
    <t>Krajowe pasażerskie przewozy kolejowe</t>
  </si>
  <si>
    <t>Drogi publiczne wojewódzkie</t>
  </si>
  <si>
    <t>Gospodarka gruntami i nieruchomościami</t>
  </si>
  <si>
    <t>Biura planowania przestrzennego</t>
  </si>
  <si>
    <t>720</t>
  </si>
  <si>
    <t>INFORMATYKA</t>
  </si>
  <si>
    <t>Urzędy marszałkowskie</t>
  </si>
  <si>
    <t>Promocja jednostek samorządu terytorialnego</t>
  </si>
  <si>
    <t>758</t>
  </si>
  <si>
    <t>RÓŻNE ROZLICZENIA</t>
  </si>
  <si>
    <t>Szkoły podstawowe specjalne</t>
  </si>
  <si>
    <t>Szkoły policealne</t>
  </si>
  <si>
    <t>Licea ogólnokształcące specjalne</t>
  </si>
  <si>
    <t>Szkoły zawodowe specjalne</t>
  </si>
  <si>
    <t>Placówki kształcenia ustawicznego i centra kształcenia zawodowego</t>
  </si>
  <si>
    <t>Dokształcanie i doskonalenie nauczycieli</t>
  </si>
  <si>
    <t>Biblioteki pedagogiczne</t>
  </si>
  <si>
    <t>POMOC SPOŁECZNA</t>
  </si>
  <si>
    <t>Zadania w zakresie przeciwdziałania przemocy w rodzinie</t>
  </si>
  <si>
    <t>Regionalne ośrodki polityki społecznej</t>
  </si>
  <si>
    <t>Państwowy Fundusz Rehabilitacji Osób Niepełnosprawnych</t>
  </si>
  <si>
    <t>Fundusz Gwarantowanych Świadczeń Pracowniczych</t>
  </si>
  <si>
    <t>Specjalne ośrodki szkolno-wychowawcze</t>
  </si>
  <si>
    <t>Wczesne wspomaganie rozwoju dziecka</t>
  </si>
  <si>
    <t>Placówki wychowania pozaszkolnego</t>
  </si>
  <si>
    <t>Wpływy i wydatki związane z gromadzeniem środków z opłat i kar za korzystanie ze środowiska</t>
  </si>
  <si>
    <t>Wpływy i wydatki związane z gromadzeniem środków z opłat produktowych</t>
  </si>
  <si>
    <t>Pozostałe działania związane z gospodarką odpadami</t>
  </si>
  <si>
    <t>Domy i ośrodki kultury, świetlice i kluby</t>
  </si>
  <si>
    <t>Biblioteki</t>
  </si>
  <si>
    <t>OGRODY BOTANICZNE I ZOOLOGICZNE ORAZ NATURALNE OBSZARY I OBIEKTY CHRONIONEJ PRZYRODY</t>
  </si>
  <si>
    <t>Parki krajobrazowe</t>
  </si>
  <si>
    <t>Gospodarka odpadami komunalnymi</t>
  </si>
  <si>
    <t>Dział</t>
  </si>
  <si>
    <t>852</t>
  </si>
  <si>
    <t>Załącznik nr 1 do Uchwały budżetowej</t>
  </si>
  <si>
    <t>Dochody budżetu Województwa Kujawsko-Pomorskiego wg źródeł pochodzenia</t>
  </si>
  <si>
    <t>Udziały 
w podatkach
 i   
subwencje</t>
  </si>
  <si>
    <t>Pozostałe dochody własne uzyskiwane  przez Województwo      i jednostki budżetowe</t>
  </si>
  <si>
    <t>Dotacje i środki na finansowanie:</t>
  </si>
  <si>
    <t xml:space="preserve"> zadań z udziałem środków z budżetu Unii Europejskiej i innych źródeł zagranicznych</t>
  </si>
  <si>
    <t>zadań pozostałych</t>
  </si>
  <si>
    <t>od jednostek  samorządu  terytorialnego</t>
  </si>
  <si>
    <t>z funduszy celowych</t>
  </si>
  <si>
    <t xml:space="preserve"> z innych źródeł zagranicznych</t>
  </si>
  <si>
    <t xml:space="preserve"> z pozostałych źródeł </t>
  </si>
  <si>
    <t xml:space="preserve">z budżetu państwa </t>
  </si>
  <si>
    <t>na finansowanie części unijnej</t>
  </si>
  <si>
    <t>na finansowanie części krajowej</t>
  </si>
  <si>
    <t>DOCHODY BIEŻĄCE</t>
  </si>
  <si>
    <t>ROLNICTWO I  ŁOWIECTWO</t>
  </si>
  <si>
    <t>756</t>
  </si>
  <si>
    <t>DOCHODY OD OSÓB PRAWNYCH, OD OSÓB FIZYCZNYCH I OD INNYCH JEDNOSTEK NIEPOSIADAJĄCYCH OSOBOWOŚCI PRAWNEJ ORAZ WYDATKI ZWIĄZANE Z ICH POBOREM</t>
  </si>
  <si>
    <t>POZOSTAŁE  ZADANIA W ZAKRESIE POLITYKI SPOŁECZNEJ</t>
  </si>
  <si>
    <t>925</t>
  </si>
  <si>
    <t>DOCHODY MAJĄTKOWE</t>
  </si>
  <si>
    <t>o g ó ł e m :</t>
  </si>
  <si>
    <t>Dochody budżetu Województwa Kujawsko - Pomorskiego wg klasyfikacji budżetowej</t>
  </si>
  <si>
    <t>Dział
Rozdział</t>
  </si>
  <si>
    <t>§</t>
  </si>
  <si>
    <t>Kwota</t>
  </si>
  <si>
    <t>DOCHODY OGÓŁEM</t>
  </si>
  <si>
    <t xml:space="preserve"> </t>
  </si>
  <si>
    <t>Program Rozwoju Obszarów Wiejskich</t>
  </si>
  <si>
    <t>Dotacja celowa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</si>
  <si>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</si>
  <si>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0910</t>
  </si>
  <si>
    <t>Wpływy z odsetek od nieterminowych wpłat z tytułu podatków i opłat</t>
  </si>
  <si>
    <t>Dotacja celowa otrzymana z budżetu państwa na zadania bieżące z zakresu administracji rządowej oraz inne zadania zlecone ustawami realizowane przez samorząd województwa</t>
  </si>
  <si>
    <t>Środki otrzymane od pozostałych jednostek zaliczanych do sektora finansów publicznych na realizacje zadań bieżących jednostek zaliczanych do sektora finansów publicznych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</si>
  <si>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</si>
  <si>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</si>
  <si>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0620</t>
  </si>
  <si>
    <t>Wpływy z opłat za zezwolenia, akredytacje oraz opłaty ewidencyjne, w tym opłaty za częstotliwości</t>
  </si>
  <si>
    <t>0640</t>
  </si>
  <si>
    <t>Wpływy z tytułu kosztów egzekucyjnych, opłaty komorniczej i kosztów upomnień</t>
  </si>
  <si>
    <t>0870</t>
  </si>
  <si>
    <t>Wpływy ze sprzedaży składników majątkowych</t>
  </si>
  <si>
    <t>0940</t>
  </si>
  <si>
    <t>Wpływy z rozliczeń/zwrotów z lat ubiegłych</t>
  </si>
  <si>
    <t>0950</t>
  </si>
  <si>
    <t>Wpływy z tytułu kar i odszkodowań wynikających z umów</t>
  </si>
  <si>
    <t>Dotacja celowa otrzymana z tytułu pomocy finansowej udzielanej między jednostkami samorządu terytorialnego na dofinansowanie własnych zadań inwestycyjnych i zakupów inwestycyjnych</t>
  </si>
  <si>
    <t>Środki otrzymane z państwowych funduszy celowych na finansowanie lub dofinansowanie kosztów realizacji inwestycji i zakupów inwestycyjnych jednostek sektora finansów publicznych</t>
  </si>
  <si>
    <t>Dotacja celowa otrzymana z gminy na inwestycje i zakupy inwestycyjne realizowane na podstawie porozumień (umów) między jednostkami samorządu terytorialnego</t>
  </si>
  <si>
    <t>Dotacja celowa otrzymana z powiatu na inwestycje i zakupy inwestycyjne realizowane na podstawie porozumień (umów) między jednostkami samorządu terytorialnego</t>
  </si>
  <si>
    <t>Dochody jednostek samorządu terytorialnego związane z realizacją zadań z zakresu administracji rządowej oraz innych zadań zleconych ustawami</t>
  </si>
  <si>
    <t>0470</t>
  </si>
  <si>
    <t>Wpływy z opłat za trwały zarząd, użytkowanie i służebności</t>
  </si>
  <si>
    <t>0550</t>
  </si>
  <si>
    <t>Wpływy z opłat z tytułu użytkowania wieczystego nieruchomości</t>
  </si>
  <si>
    <t>0760</t>
  </si>
  <si>
    <t>Wpływy z tytułu przekształcenia prawa użytkowania wieczystego w prawo własności</t>
  </si>
  <si>
    <t>0770</t>
  </si>
  <si>
    <t>Wpłaty z tytułu odpłatnego nabycia prawa własności oraz prawa użytkowania wieczystego nieruchomości</t>
  </si>
  <si>
    <t>Dotacja celowa otrzymana z gminy na zadania bieżące realizowane na podstawie porozumień (umów) między jednostkami samorządu terytorialnego</t>
  </si>
  <si>
    <t>Dotacja celowa otrzymana z powiatu na zadania bieżące realizowane na podstawie porozumień (umów) między jednostkami samorządu terytorialnego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</si>
  <si>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</si>
  <si>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0830</t>
  </si>
  <si>
    <t>Wpływy z usług</t>
  </si>
  <si>
    <t>Dotacja celowa otrzymana z budżetu państwa na realizację bieżących zadań własnych samorządu województwa</t>
  </si>
  <si>
    <t>Komisje egzaminacyjne</t>
  </si>
  <si>
    <t xml:space="preserve">Funkcjonowanie wojewódzkich rad dialogu społecznego
</t>
  </si>
  <si>
    <t>Wpływy z innych opłat stanowiących dochody jednostek samorządu terytorialnego na podstawie ustaw</t>
  </si>
  <si>
    <t>0480</t>
  </si>
  <si>
    <t>Wpływy z opłat za zezwolenia na sprzedaż napojów alkoholowych</t>
  </si>
  <si>
    <t>0610</t>
  </si>
  <si>
    <t>Wpływy z opłat egzaminacyjnych oraz opłat za wydawanie świadectw, dyplomów, zaświadczeń, certyfikatów i ich duplikatów</t>
  </si>
  <si>
    <t>Udziały województw w podatkach stanowiących dochód budżetu państwa</t>
  </si>
  <si>
    <t>0010</t>
  </si>
  <si>
    <t>Wpływy z podatku dochodowego od osób fizycznych</t>
  </si>
  <si>
    <t>0020</t>
  </si>
  <si>
    <t>Wpływy z podatku dochodowego od osób prawnych</t>
  </si>
  <si>
    <t>Część oświatowa subwencji ogólnej dla jednostek samorządu terytorialnego</t>
  </si>
  <si>
    <t>Subwencje ogólne z budżetu państwa</t>
  </si>
  <si>
    <t>Część wyrównawcza subwencji ogólnej dla województw</t>
  </si>
  <si>
    <t>Rezerwa subwencji ogólnej dla województw</t>
  </si>
  <si>
    <t>Środki na uzupełnienie dochodów województw</t>
  </si>
  <si>
    <t>Część regionalna subwencji ogólnej dla województw</t>
  </si>
  <si>
    <t>Regionalne Programy Operacyjne 2014-2020 finansowane z udziałem środków Europejskiego Funduszu Rozwoju Regionalnego</t>
  </si>
  <si>
    <t>Dotacja celowa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</si>
  <si>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</si>
  <si>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Regionalne Programy Operacyjne 2014-2020 finansowane z udziałem środków Europejskiego Funduszu Społecznego</t>
  </si>
  <si>
    <t>Dotacja celowa otrzymana z budżetu państwa na zadania bieżące realizowane przez samorząd województwa na podstawie porozumień z organami administracji rządowej</t>
  </si>
  <si>
    <t>Wpływy z wpłat gmin i powiatów na rzecz innych jednostek samorządu terytorialnego oraz związków gmin, związków powiatowo-gminnych, związków powiatów, związków metropolitalnych na dofinansowanie zadań bieżących</t>
  </si>
  <si>
    <t>0400</t>
  </si>
  <si>
    <t>Wpływy z opłaty produktowej</t>
  </si>
  <si>
    <t>Wpływy i wydatki związane z wprowadzeniem do obrotu baterii i akumulatorów</t>
  </si>
  <si>
    <t>0240</t>
  </si>
  <si>
    <t>Wpływy z opłaty recyklingowej</t>
  </si>
  <si>
    <t>Wynagrodzenia osobowe pracowników</t>
  </si>
  <si>
    <t>Dodatkowe wynagrodzenie roczne</t>
  </si>
  <si>
    <t>Składki na ubezpieczenia społeczne</t>
  </si>
  <si>
    <t>Składki na Fundusz Pracy oraz Fundusz Solidarnościowy</t>
  </si>
  <si>
    <t>Wynagrodzenia bezosobowe</t>
  </si>
  <si>
    <t>Nagrody konkursowe</t>
  </si>
  <si>
    <t>Zakup materiałów i wyposażenia</t>
  </si>
  <si>
    <t>Zakup środków żywności</t>
  </si>
  <si>
    <t>Zakup usług remontowych</t>
  </si>
  <si>
    <t>Zakup usług pozostałych</t>
  </si>
  <si>
    <t>Podróże służbowe krajowe</t>
  </si>
  <si>
    <t>Koszty postępowania sądowego i prokuratorskiego</t>
  </si>
  <si>
    <t>Dotacja celowa z budżetu na finansowanie lub dofinansowanie kosztów realizacji inwestycji i zakupów inwestycyjnych jednostek niezaliczanych do sektora finansów publicznych</t>
  </si>
  <si>
    <t>Dotacja celowa przekazana gminie na inwestycje i zakupy inwestycyjne realizowane na podstawie porozumień (umów) między jednostkami samorządu terytorialnego</t>
  </si>
  <si>
    <t>Dotacja celowa z budżetu dla pozostałych jednostek zaliczanych do sektora finansów publicznych</t>
  </si>
  <si>
    <t>Wydatki inwestycyjne jednostek budżetowych</t>
  </si>
  <si>
    <t>Wpłaty na PPK finansowane przez podmiot zatrudniający</t>
  </si>
  <si>
    <t xml:space="preserve">Teatry </t>
  </si>
  <si>
    <t>Dochody</t>
  </si>
  <si>
    <t>Wydatki</t>
  </si>
  <si>
    <t>L.p.</t>
  </si>
  <si>
    <t>Realizacja ustawy o ochronie gruntów rolnych i leśnych</t>
  </si>
  <si>
    <t>Przeciwdziałanie alkoholizmowi i innym uzależnieniom</t>
  </si>
  <si>
    <t xml:space="preserve">Dochody i wydatki na zadania 
związane ze szczególnymi zasadami wykonywania budżetu </t>
  </si>
  <si>
    <t>wynikające z odrębnych ustaw</t>
  </si>
  <si>
    <t>rozdział/
paragraf</t>
  </si>
  <si>
    <t xml:space="preserve">Wyszczególnienie </t>
  </si>
  <si>
    <t>ustawa z dnia 3 lutego 1995 r. o ochronie gruntów rolnych i leśnych</t>
  </si>
  <si>
    <t>Opłaty związane z wyłączeniem z produkcji gruntów rolnych</t>
  </si>
  <si>
    <t>Szkolenia pracowników niebędących członkami korpusu służby cywilnej</t>
  </si>
  <si>
    <t xml:space="preserve">ustawa z dnia 26 października 1982 r. o wychowaniu w trzeźwości i przeciwdziałaniu alkoholizmowi </t>
  </si>
  <si>
    <t>Wpływy z opłat za zezwolenia na sprzedaż alkoholu</t>
  </si>
  <si>
    <t>Przeciwdziałanie narkomanii</t>
  </si>
  <si>
    <t>GRANTY-Przeciwdziałanie narkomanii w woj. kujawsko-pomorskim</t>
  </si>
  <si>
    <t>Dotacja celowa z budżetu jednostki samorządu terytorialnego, udzielone w trybie art. 221 ustawy, na finansowanie lub dofinansowanie zadań zleconych do realizacji organizacjom
prowadzącym działalność pożytku publicznego</t>
  </si>
  <si>
    <t>GRANTY-Aktywizacja środowisk wiejskich w zakresie rozwiazywania problemów alkoholowych, narkomanii i uzależnień</t>
  </si>
  <si>
    <t>GRANTY-Rozwiązywanie problemów alkoholowych w woj. kujawsko-pomorskim</t>
  </si>
  <si>
    <t>ustawa z dnia 27 sierpnia 1997 r. o rehabilitacji zawodowej i społecznej oraz zatrudnianiu osób niepełnosprawnych</t>
  </si>
  <si>
    <t>Odpis od środków przyznanych z PFRON</t>
  </si>
  <si>
    <t>Obsługa zadań finansowanych ze środków PFRON</t>
  </si>
  <si>
    <t>ustawa z dnia 27 kwietnia 2001 r. Prawo ochrony środowiska</t>
  </si>
  <si>
    <t>Odpis z tytułu wpłat za korzystanie ze środowiska</t>
  </si>
  <si>
    <t>Obsługa opłat środowiskowych</t>
  </si>
  <si>
    <t xml:space="preserve">ustawa z dnia 13 czerwca 2013 r. o gospodarce opakowaniami i odpadami opakowaniowymi </t>
  </si>
  <si>
    <t>Realizacja ustawy o gospodarce opakowaniami i odpadami opakowaniowymi (opłata produktowa za opakowania)</t>
  </si>
  <si>
    <t>Obsługa opłaty recyklingowej od nabywającego torbę na zakupy z tworzywa sztucznego</t>
  </si>
  <si>
    <t xml:space="preserve">ustawa z dnia 24 kwietnia 2009 r. o bateriach i akumulatorach </t>
  </si>
  <si>
    <t>Odpis od dochodów związanych z gromadzeniem środków z tytułu wprowadzania do obrotu baterii i akumulatorów</t>
  </si>
  <si>
    <t>Obsługa opłat związanych z gromadzeniem środków z tytułu wprowadzania do obrotu baterii i akumulatorów</t>
  </si>
  <si>
    <t xml:space="preserve">ustawa z dnia 20 stycznia 2005 r. o recyklingu pojazdów wycofanych z eksploatacji </t>
  </si>
  <si>
    <t>Odpis z tytułu opłat wynikających z ustawy o recyklingu pojazdów wycofanych z eksploatacji</t>
  </si>
  <si>
    <t>Realizacja ustawy o recyklingu pojazdów wycofanych z eksploatacji</t>
  </si>
  <si>
    <t>ustawa z dnia 11 września 2015 r. o zużytym sprzęcie elektrycznym i elektronicznym</t>
  </si>
  <si>
    <t>Odpis z tytułu opłat wynikających z ustawy o zużytym sprzęcie elektrycznym i elektronicznym</t>
  </si>
  <si>
    <t>Realizacja ustawy o zużytym sprzęcie elektrycznym i elektronicznym</t>
  </si>
  <si>
    <t xml:space="preserve">ustawa z dnia 14 grudnia 2012 r. o odpadach 
</t>
  </si>
  <si>
    <t>Obsługa opłaty rejestrowej i opłaty rocznej</t>
  </si>
  <si>
    <t>Ogółem:</t>
  </si>
  <si>
    <t>Realizacja ustawy o obowiązkach przedsiębiorców w zakresie gospodarowania niektórymi odpadami oraz o opłacie produktowej (opłata produktowa za oleje i opony)</t>
  </si>
  <si>
    <r>
      <rPr>
        <sz val="10"/>
        <rFont val="Calibri"/>
        <family val="2"/>
        <charset val="238"/>
        <scheme val="minor"/>
      </rPr>
      <t xml:space="preserve">z budżetu państwa </t>
    </r>
    <r>
      <rPr>
        <b/>
        <sz val="10"/>
        <rFont val="Calibri"/>
        <family val="2"/>
        <charset val="238"/>
        <scheme val="minor"/>
      </rPr>
      <t>- budżet środków europejskich</t>
    </r>
  </si>
  <si>
    <r>
      <rPr>
        <sz val="10"/>
        <rFont val="Calibri"/>
        <family val="2"/>
        <charset val="238"/>
        <scheme val="minor"/>
      </rPr>
      <t xml:space="preserve">z budżetu państwa </t>
    </r>
    <r>
      <rPr>
        <b/>
        <sz val="10"/>
        <rFont val="Calibri"/>
        <family val="2"/>
        <charset val="238"/>
        <scheme val="minor"/>
      </rPr>
      <t>- budżet środków krajowych</t>
    </r>
  </si>
  <si>
    <t>ustawa z dnia 23 października 2018 r. o Rządowym Funduszu Rozwoju Dróg</t>
  </si>
  <si>
    <t>60013</t>
  </si>
  <si>
    <t>Odpis od opłaty recyklingowej od nabywającego torbę na zakupy z tworzywa sztucznego</t>
  </si>
  <si>
    <t>Odpis od wpływów z opłat rejestrowych i opłat rocznych</t>
  </si>
  <si>
    <t>Środki z Rządowego Funduszu Rozwoju Dróg</t>
  </si>
  <si>
    <t>Wpływy z opłaty eksploatacyjnej</t>
  </si>
  <si>
    <t>Staże i specjalizacje medyczne</t>
  </si>
  <si>
    <t>0460</t>
  </si>
  <si>
    <t>Przygotowanie i realizacja zadań w ramach Rządowego Funduszu Rozwoju Dróg (przebudowa dróg wojewódzkich o znaczeniu obronnym)</t>
  </si>
  <si>
    <t>Plan na 2023 rok</t>
  </si>
  <si>
    <t>,</t>
  </si>
  <si>
    <t xml:space="preserve">Województwa z dnia     .12.2022 r.       </t>
  </si>
  <si>
    <t xml:space="preserve">Uchwała Nr      /     /22 Sejmiku </t>
  </si>
  <si>
    <t xml:space="preserve">                                                                                                                                                          Województwa z dnia        .12.2022 r.</t>
  </si>
  <si>
    <t xml:space="preserve">                                                                                                                                                          Uchwała Nr       /      /22 Sejmiku</t>
  </si>
  <si>
    <t>Budowa obwodnicy Tucholi</t>
  </si>
  <si>
    <t>WOTUiW w Toruniu - Podniesienie funkcjonalności WOTUiW w Toruniu</t>
  </si>
  <si>
    <t>Dotacja celowa z budżetu na finansowanie lub dofinansowanie kosztów realizacji inwestycji i zakupów inwestycyjnych innych jednostek sektora finansów publicznych</t>
  </si>
  <si>
    <t>WOTUiW w Toruniu - Opracowanie dokumentacji inwestycyjnej</t>
  </si>
  <si>
    <t>ustawa z dnia 16 grudnia 2005 r. o Funduszu Kolejowym</t>
  </si>
  <si>
    <t>Środki z Funduszu Kolejowego</t>
  </si>
  <si>
    <t>Dotacja otrzymana z państwowego funduszu celowego na finansowanie lub dofinansowanie kosztów realizacji inwestycji i zakupów inwestycyjnych jednostek sektora finansów publicznych</t>
  </si>
  <si>
    <t>Wydatki na zakupy inwestycyjne jednostek budżetowych</t>
  </si>
  <si>
    <t xml:space="preserve">                                                                                                                                                          Załącznik nr 11 do Uchwały budżetowej</t>
  </si>
  <si>
    <t xml:space="preserve">ustawa z dnia 11 maja 2001 r. o obowiązkach przedsiębiorców w zakresie gospodarowania niektórymi odpadami oraz o opłacie produktowej </t>
  </si>
  <si>
    <t>6260</t>
  </si>
  <si>
    <t>Zakup elektrycznych zespołów trakcyjnych do wykonywania kolejowych połączeń regionalnych na terenie województwa kujawsko-pomorskiego</t>
  </si>
  <si>
    <t>Odpis od opłaty produktowej wynikający z ustawy o gospodarce opakowaniami i odpadami opakowaniowymi (opłata produktowa za opakowania)</t>
  </si>
  <si>
    <t>Odpis od opłaty produktowej wynikający z ustawy o obowiązkach przedsiębiorców w zakresie gospodarowania niektórymi odpadami oraz o opłacie produktowej (opłata produktowa za oleje i opony)</t>
  </si>
  <si>
    <t>Wpływy z pozostałych odsetek</t>
  </si>
  <si>
    <t>Programy regionalne 2021-2027 finansowane z udziałem środków Europejskiego Funduszu Rozwoju Regionalnego</t>
  </si>
  <si>
    <t>Programy regionalne 2021-2027 finansowane z udziałem środków Europejskiego Funduszu Społecznego Plus</t>
  </si>
  <si>
    <t>Pozostałe zadania w zakresie kultury</t>
  </si>
  <si>
    <t>Dotacja celowa otrzymana z tytułu pomocy finansowej udzielanej między jednostkami samorządu terytorialnego na dofinansowanie własnych zadań bieżących</t>
  </si>
  <si>
    <t>0920</t>
  </si>
  <si>
    <t>Środki na dofinansowanie własnych inwestycji gmin, powiatów (związków gmin, związków powiatowo-gminnych, związków powiatów), samorządów województw, pozyskane z innych źródeł</t>
  </si>
  <si>
    <t>Załącznik nr 3 do Uchwały budżetowej</t>
  </si>
  <si>
    <t>Wydatki budżetu Województwa Kujawsko-Pomorskiego wg grup wydatków</t>
  </si>
  <si>
    <t>Dział                   Rozdział</t>
  </si>
  <si>
    <t>z tego:</t>
  </si>
  <si>
    <t>Wydatki bieżące</t>
  </si>
  <si>
    <t>w tym:</t>
  </si>
  <si>
    <t>Wydatki majątkowe</t>
  </si>
  <si>
    <t>Wydatki jednostek budżetowych</t>
  </si>
  <si>
    <t>Dotacje</t>
  </si>
  <si>
    <t>Świadczenia na rzecz osób fizycznych</t>
  </si>
  <si>
    <t>Zadania z udziałem środków UE i innych źródeł zagranicznych</t>
  </si>
  <si>
    <t>Obsługa długu, poręczenia i gwarancje</t>
  </si>
  <si>
    <t>Inwestycje i zakupy inwestycyjne                   (w tym dotacje)</t>
  </si>
  <si>
    <t>Zakup i objęcie akcji i udziałów</t>
  </si>
  <si>
    <t>Wynagrodzenia z pochodnymi</t>
  </si>
  <si>
    <t>Zadania statutowe</t>
  </si>
  <si>
    <t>OGÓŁEM</t>
  </si>
  <si>
    <t>01009</t>
  </si>
  <si>
    <t>Spółki wodne</t>
  </si>
  <si>
    <t xml:space="preserve">Program Rozwoju Obszarów Wiejskich                                             </t>
  </si>
  <si>
    <t>15013</t>
  </si>
  <si>
    <t>Rozwój kadr nowoczesnej gospodarki i przedsiębiorczości</t>
  </si>
  <si>
    <t>15095</t>
  </si>
  <si>
    <t>500</t>
  </si>
  <si>
    <t>HANDEL</t>
  </si>
  <si>
    <t>50005</t>
  </si>
  <si>
    <t>Promocja eksportu</t>
  </si>
  <si>
    <t>60001</t>
  </si>
  <si>
    <t>60003</t>
  </si>
  <si>
    <t>Lokalny transport zbiorowy</t>
  </si>
  <si>
    <t>60014</t>
  </si>
  <si>
    <t>Drogi publiczne powiatowe</t>
  </si>
  <si>
    <t>Drogi publiczne gminne</t>
  </si>
  <si>
    <t>60017</t>
  </si>
  <si>
    <t>Drogi wewnętrzne</t>
  </si>
  <si>
    <t>Infrastruktura portowa</t>
  </si>
  <si>
    <t>60095</t>
  </si>
  <si>
    <t>63095</t>
  </si>
  <si>
    <t>70005</t>
  </si>
  <si>
    <t>Gospodarowanie mieszkaniowym zasobem gminy</t>
  </si>
  <si>
    <t>71003</t>
  </si>
  <si>
    <t>71004</t>
  </si>
  <si>
    <t>Plany zagospodarowania przestrzennego</t>
  </si>
  <si>
    <t>71005</t>
  </si>
  <si>
    <t>71012</t>
  </si>
  <si>
    <t>72095</t>
  </si>
  <si>
    <t>730</t>
  </si>
  <si>
    <t>SZKOLNICTWO WYŻSZE I NAUKA</t>
  </si>
  <si>
    <t>73014</t>
  </si>
  <si>
    <t>Działalność dydaktyczna i badawcza</t>
  </si>
  <si>
    <t>75017</t>
  </si>
  <si>
    <t>Samorządowe sejmiki województw</t>
  </si>
  <si>
    <t>75018</t>
  </si>
  <si>
    <t>75058</t>
  </si>
  <si>
    <t>Działalność informacyjna i kulturalna prowadzona za granicą</t>
  </si>
  <si>
    <t>75075</t>
  </si>
  <si>
    <t>75084</t>
  </si>
  <si>
    <t>Funkcjonowanie wojewódzkich rad dialogu społecznego</t>
  </si>
  <si>
    <t>75095</t>
  </si>
  <si>
    <t>75212</t>
  </si>
  <si>
    <t>754</t>
  </si>
  <si>
    <t>BEZPIECZEŃSTWO PUBLICZNE I OCHRONA PRZECIWPOŻAROWA</t>
  </si>
  <si>
    <t>75495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</si>
  <si>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</si>
  <si>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</si>
  <si>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</si>
  <si>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- kredyty i pożyczki</t>
  </si>
  <si>
    <t>75704</t>
  </si>
  <si>
    <t>Rozliczenia z tytułu poręczeń i gwarancji udzielonych przez Skarb Państwa lub jednostkę samorządu terytorialnego</t>
  </si>
  <si>
    <t>75818</t>
  </si>
  <si>
    <t>Rezerwy ogólne i celowe</t>
  </si>
  <si>
    <t>80102</t>
  </si>
  <si>
    <t>Przedszkola</t>
  </si>
  <si>
    <t>80105</t>
  </si>
  <si>
    <t>Przedszkola specjalne</t>
  </si>
  <si>
    <t>80113</t>
  </si>
  <si>
    <t>Dowożenie uczniów do szkół</t>
  </si>
  <si>
    <t>Technika</t>
  </si>
  <si>
    <t>80116</t>
  </si>
  <si>
    <t>80121</t>
  </si>
  <si>
    <t>80134</t>
  </si>
  <si>
    <t>80140</t>
  </si>
  <si>
    <t>80146</t>
  </si>
  <si>
    <t>80147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</si>
  <si>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</si>
  <si>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</si>
  <si>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80195</t>
  </si>
  <si>
    <t>Szpitale ogólne</t>
  </si>
  <si>
    <t>Lecznictwo psychiatryczne</t>
  </si>
  <si>
    <t>Ratownictwo medyczne</t>
  </si>
  <si>
    <t>Medycyna pracy</t>
  </si>
  <si>
    <t>Programy polityki zdrowotnej</t>
  </si>
  <si>
    <t>Zwalczanie narkomanii</t>
  </si>
  <si>
    <t>Przeciwdziałanie alkoholizmowi</t>
  </si>
  <si>
    <t>Ośrodki wsparcia</t>
  </si>
  <si>
    <t>Pomoc dla cudzoziemców</t>
  </si>
  <si>
    <t>Rehabilitacja zawodowa i społeczna osób niepełnosprawnych</t>
  </si>
  <si>
    <t xml:space="preserve">EDUKACYJNA OPIEKA WYCHOWAWCZA </t>
  </si>
  <si>
    <t>Internaty i bursy szkolne</t>
  </si>
  <si>
    <t>Pomoc materialna dla uczniów o charakterze socjalnym</t>
  </si>
  <si>
    <t>Pomoc materialna dla uczniów o charakterze motywacyjnym</t>
  </si>
  <si>
    <t>Gospodarka ściekowa i ochrona wód</t>
  </si>
  <si>
    <t>Oświetlenie ulic, placów i dróg</t>
  </si>
  <si>
    <t>Wpływy i wydatki związane z wprowadzaniem do obrotu baterii i akumulatorów</t>
  </si>
  <si>
    <t>Teatry</t>
  </si>
  <si>
    <t>Filharmonie, orkiestry, chóry i kapele</t>
  </si>
  <si>
    <t>Galerie i biura wystaw artystycznych</t>
  </si>
  <si>
    <t>Centra kultury i sztuki</t>
  </si>
  <si>
    <t>Muzea</t>
  </si>
  <si>
    <t>Ochrona zabytków i opieka nad zabytkami</t>
  </si>
  <si>
    <t xml:space="preserve">KULTURA FIZYCZNA </t>
  </si>
  <si>
    <t>Zadania w zakresie kultury fizycznej</t>
  </si>
  <si>
    <t>Wydatki budżetu Województwa Kujawsko - Pomorskiego wg klasyfikacji budżetowej</t>
  </si>
  <si>
    <t>WYDATKI OGÓŁEM</t>
  </si>
  <si>
    <t>Dotacja celowa na pomoc finansową udzielaną między jednostkami samorządu terytorialnego na dofinansowanie własnych zadań bieżących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</si>
  <si>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</si>
  <si>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Zwrot dotacji oraz płatności wykorzystanych niezgodnie z przeznaczeniem lub wykorzystanych z naruszeniem procedur, o których mowa w art. 184 ustawy, pobranych nienależnie lub w nadmiernej wysokości</t>
  </si>
  <si>
    <t>Zakup energii</t>
  </si>
  <si>
    <t>Opłaty z tytułu zakupu usług telekomunikacyjnych</t>
  </si>
  <si>
    <t>Zakup usług obejmujących tłumaczenia</t>
  </si>
  <si>
    <t>Zakup usług obejmujących wykonanie ekspertyz, analiz i opinii</t>
  </si>
  <si>
    <t>Opłaty za administrowanie i czynsze za budynki, lokale i pomieszczenia garażowe</t>
  </si>
  <si>
    <t>Podróże służbowe zagraniczne</t>
  </si>
  <si>
    <t>Różne opłaty i składki</t>
  </si>
  <si>
    <t xml:space="preserve">Szkolenia pracowników niebędących członkami korpusu służby cywilnej </t>
  </si>
  <si>
    <t>Zwroty dotacji oraz płatności wykorzystanych niezgodnie z przeznaczeniem lub wykorzystanych z naruszeniem procedur, o których mowa w art. 184 ustawy, pobranych nienależnie lub w nadmiernej wysokości, dotyczące wydatków majątkowych</t>
  </si>
  <si>
    <t>Dotacja celowa przekazana gminie na zadania bieżące realizowane na podstawie porozumień (umów) między jednostkami samorządu terytorialnego</t>
  </si>
  <si>
    <t>Podatek od towarów i usług (VAT).</t>
  </si>
  <si>
    <t>Składki do organizacji międzynarodowych</t>
  </si>
  <si>
    <t>Dotacja przedmiotowa z budżetu dla jednostek niezaliczanych do sektora finansów publicznych</t>
  </si>
  <si>
    <t>Dotacja celowa przekazana dla powiatu na zadania bieżące realizowane na podstawie porozumień (umów) między jednostkami samorządu terytorialnego</t>
  </si>
  <si>
    <t>Dotacja celowa z budżetu na finansowanie lub dofinansowanie zadań zleconych do realizacji pozostałym jednostkom niezaliczanym do sektora finansów publicznych</t>
  </si>
  <si>
    <t>Opłaty na rzecz budżetu państwa</t>
  </si>
  <si>
    <t>Opłaty na rzecz budżetów jednostek samorządu terytorialnego</t>
  </si>
  <si>
    <t>Dotacja celowa na pomoc finansową udzielaną między jednostkami samorządu terytorialnego na dofinansowanie własnych zadań inwestycyjnych i zakupów inwestycyjnych</t>
  </si>
  <si>
    <t>Wydatki na zakup i objęcie akcji i udziałów</t>
  </si>
  <si>
    <t>Dotacja celowa przekazana do samorządu województwa na zadania bieżące realizowane na podstawie porozumień (umów) między jednostkami samorządu terytorialnego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</si>
  <si>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</si>
  <si>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Podatek od nieruchomości</t>
  </si>
  <si>
    <t>Pozostałe podatki na rzecz budżetów jednostek samorządu terytorialnego</t>
  </si>
  <si>
    <t>Wydatki osobowe niezaliczone do wynagrodzeń</t>
  </si>
  <si>
    <t>Wpłaty na Państwowy Fundusz Rehabilitacji Osób Niepełnosprawnych</t>
  </si>
  <si>
    <t>Zakup usług zdrowotnych</t>
  </si>
  <si>
    <t>Odpisy na zakładowy fundusz świadczeń socjalnych</t>
  </si>
  <si>
    <t>Dopłaty w spółkach prawa handlowego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</si>
  <si>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625</t>
  </si>
  <si>
    <t xml:space="preserve">Różne wydatki na rzecz osób fizycznych </t>
  </si>
  <si>
    <t>Zakup usług remontowo-konserwatorskich dotyczących obiektów zabytkowych będących w użytkowaniu jednostek budżetowych</t>
  </si>
  <si>
    <t>Nagrody o charakterze szczególnym niezaliczone do wynagrodzeń</t>
  </si>
  <si>
    <t>Obsługa papierów wartościowych, kredytów i pożyczek oraz innych zobowiązań jednostek samorządu terytorialnego zaliczanych do tytułu dłużnego " kredyty i pożyczki</t>
  </si>
  <si>
    <t>Odsetki od samorządowych papierów wartościowych lub zaciągniętych przez jednostkę samorządu terytorialnego kredytów i pożyczek</t>
  </si>
  <si>
    <t>Wypłaty z tytułu zagranicznych poręczeń i gwarancji</t>
  </si>
  <si>
    <t>Wypłaty z tytułu krajowych poręczeń i gwarancji</t>
  </si>
  <si>
    <t>Rezerwy</t>
  </si>
  <si>
    <t>Rezerwy na inwestycje i zakupy inwestycyjne</t>
  </si>
  <si>
    <t>Zakup środków dydaktycznych i książek</t>
  </si>
  <si>
    <t>Wynagrodzenia osobowe nauczycieli</t>
  </si>
  <si>
    <t>Dodatkowe wynagrodzenie roczne nauczycieli</t>
  </si>
  <si>
    <t xml:space="preserve">Przedszkola </t>
  </si>
  <si>
    <t>Stypendia dla uczniów</t>
  </si>
  <si>
    <t>Pokrycie ujemnego wyniku finansowego jednostek zaliczanych do sektora finansów publicznych</t>
  </si>
  <si>
    <t>Dotacja celowa przekazana z budżetu jednostki samorządu terytorialnego na dofinansowanie realizacji zadań w zakresie programów polityki zdrowotnej</t>
  </si>
  <si>
    <t>Dotacja celowa dla jednostki spoza sektora finansów publicznych na finansowanie lub dofinansowanie zadań bieżących związanych z pomocą obywatelom Ukrainy</t>
  </si>
  <si>
    <t>Zakup towarów (w szczególności materiałów, leków, żywności) w związku z pomocą obywatelom Ukrainy</t>
  </si>
  <si>
    <t>Zakup usług związanych z pomocą obywatelom Ukrainy</t>
  </si>
  <si>
    <t>Pozostałe wydatki bieżące na zadania związane z pomocą obywatelom Ukrainy</t>
  </si>
  <si>
    <t>Dotacja celowa z budżetu na finansowanie lub dofinansowanie zadań zleconych do realizacji stowarzyszeniom</t>
  </si>
  <si>
    <t>Wynagrodzenia i uposażenia wypłacane w związku z pomocą obywatelom Ukrainy</t>
  </si>
  <si>
    <t>Honoraria, wynagrodzenia agencyjno-prowizyjne i wynagrodzenia bezosobowe wypłacane w związku z pomocą obywatelom Ukrainy</t>
  </si>
  <si>
    <t>Składki i inne pochodne od wynagrodzeń pracowników wypłacanych w związku z pomocą obywatelom Ukrainy</t>
  </si>
  <si>
    <t>Dotacja podmiotowa z budżetu dla samorządowej instytucji kultury</t>
  </si>
  <si>
    <t>Dotacja celowa z budżetu na finansowanie lub dofinansowanie prac remontowych i konserwatorskich obiektów zabytkowych przekazane jednostkom niezaliczanym do sektora finansów publicznych</t>
  </si>
  <si>
    <t>Dotacja celowa z budżetu na finansowanie lub dofinansowanie prac remontowych i konserwatorskich obiektów zabytkowych przekazane jednostkom zaliczanym do sektora finansów publicznych</t>
  </si>
  <si>
    <t>Stypendia różne</t>
  </si>
  <si>
    <t>926</t>
  </si>
  <si>
    <t>KULTURA FIZYCZNA</t>
  </si>
  <si>
    <t>Załącznik nr 9 do Uchwały budżetowej</t>
  </si>
  <si>
    <t>Wydatki na zadania inwestycyjne</t>
  </si>
  <si>
    <t>Lp</t>
  </si>
  <si>
    <t>Rozdział</t>
  </si>
  <si>
    <t>Nazwa zadania inwestycyjnego</t>
  </si>
  <si>
    <t>Okres realizacji</t>
  </si>
  <si>
    <t>Ogólny koszt zadania</t>
  </si>
  <si>
    <t>Przewidywane nakłady poniesione do końca 2022 r.</t>
  </si>
  <si>
    <t>Planowane wydatki</t>
  </si>
  <si>
    <t>Jednostka organizacyjna realizująca zadanie lub koordynująca wykonanie zadania</t>
  </si>
  <si>
    <t>na rok budżetowy 2023</t>
  </si>
  <si>
    <t>z tego źródła finansowania:</t>
  </si>
  <si>
    <t>środki własne Województwa</t>
  </si>
  <si>
    <t>dotacje/środki</t>
  </si>
  <si>
    <t>x</t>
  </si>
  <si>
    <t>I</t>
  </si>
  <si>
    <t>Inwestycje jednoroczne</t>
  </si>
  <si>
    <t>Budowa i modernizacja dróg dojazdowych do gruntów rolnych, rekultywacja i poprawa jakości gruntów rolnych oraz odtworzenie możliwości retencjonowania wody</t>
  </si>
  <si>
    <t>Urząd Marszałkowski w Toruniu</t>
  </si>
  <si>
    <t>Modernizacja dróg</t>
  </si>
  <si>
    <t>Zarząd Dróg Wojewódzkich w Bydgoszczy</t>
  </si>
  <si>
    <t>Wykup gruntu</t>
  </si>
  <si>
    <t>Drogowa Inicjatywa Samorządowa</t>
  </si>
  <si>
    <t>Modernizacja dróg wojewódzkich, grupa I - Kujawsko-pomorskiego planu spójności komunikacji drogowej i kolejowej 2014-2020</t>
  </si>
  <si>
    <t>Modernizacja dróg wojewódzkich, grupa III - Kujawsko-pomorskiego planu spójności komunikacji drogowej i kolejowej 2014-2020</t>
  </si>
  <si>
    <t>Zakupy inwestycyjne</t>
  </si>
  <si>
    <t xml:space="preserve">Program rewitalizacji i ochrony zadrzewień alejowych przy drogach wojewódzkich </t>
  </si>
  <si>
    <t>Rozbiórka budynku magazynowo-garażowego oraz budowa hali magazynowo-garażowej w bazie Rumiankowo</t>
  </si>
  <si>
    <t>60016</t>
  </si>
  <si>
    <t>Przebudowa drogi gminnej nr 060424C na odcinku od Raciniewa do leśniczówki - wsparcie finansowe</t>
  </si>
  <si>
    <t xml:space="preserve">Nabycie nieruchomości położonych w Bydgoszczy przy ul. Stanisława Staszica i Ks. Hugona Kołłątaja </t>
  </si>
  <si>
    <t>70007</t>
  </si>
  <si>
    <t>Budowa komunalnego budynku mieszkalnego w miejscowości Nawra - pomoc finansowa</t>
  </si>
  <si>
    <t>Zakup infrastruktury IT</t>
  </si>
  <si>
    <t>Kujawsko-Pomorskie Biuro Planowania Przestrzennego i Regionalnego we Włocławku</t>
  </si>
  <si>
    <t>Wydatki inwestycyjne</t>
  </si>
  <si>
    <t>Modernizacja toalet wraz z węzłem sanitarnym na siedmiu kondygnacjach w budynku administracyjno-biurowym przy ul. Targowej 13-15 w Toruniu</t>
  </si>
  <si>
    <t xml:space="preserve">Modernizacja budynków </t>
  </si>
  <si>
    <t>Instalacja klimatyzacji</t>
  </si>
  <si>
    <t>Kujawsko-Pomorski Specjalny Ośrodek Szkolno-Wychowawczy im. Janusza Korczaka w Toruniu</t>
  </si>
  <si>
    <t>Zakup  centrali telefonicznej</t>
  </si>
  <si>
    <t>Kujawsko-Pomorskie Centrum Edukacji Nauczycieli we Włocławku</t>
  </si>
  <si>
    <t>Zakup zapory sieciowej UTM</t>
  </si>
  <si>
    <t>Biblioteka Pedagogiczna w Toruniu</t>
  </si>
  <si>
    <t>85120</t>
  </si>
  <si>
    <t>Izolacja przeciwwilgociowa ścian piwnic oraz modernizacja tarasu ze schodami w budynku nr 30 oddział XIII</t>
  </si>
  <si>
    <t>Wojewódzki Szpital dla Nerwowo i Psychicznie chorych w Świeciu</t>
  </si>
  <si>
    <t>85141</t>
  </si>
  <si>
    <t>Montaż klimatyzacji w miejscu stacjonowania ZRM ul. Grunwaldzka 138</t>
  </si>
  <si>
    <t>Wojewódzka Stacja Pogotowia Ratunkowego w Bydgoszczy</t>
  </si>
  <si>
    <t>85154</t>
  </si>
  <si>
    <t>Podniesienie funkcjonalności WOTUiW w Toruniu</t>
  </si>
  <si>
    <t>Wojewódzki Ośrodek Terapii Uzależnień i Współuzależnienia w Toruniu</t>
  </si>
  <si>
    <t>Opracowanie dokumentacji inwestycyjnej</t>
  </si>
  <si>
    <t>85217</t>
  </si>
  <si>
    <t>Regionalny Ośrodek Polityki Społecznej w Toruniu</t>
  </si>
  <si>
    <t>85332</t>
  </si>
  <si>
    <t>Wykonanie klimatyzacji w pomieszczeniach biurowych</t>
  </si>
  <si>
    <t>Wojewódzki Urząd Pracy w Toruniu</t>
  </si>
  <si>
    <t>85403</t>
  </si>
  <si>
    <t>Zakup samochodu osobowego</t>
  </si>
  <si>
    <t>Kujawsko-Pomorski Specjalny Ośrodek Szkolno-Wychowawczy nr 1 dla Dzieci i Młodzieży Słabo Widzącej i Niewidomej im. Louisa Braille'a w Bydgoszczy</t>
  </si>
  <si>
    <t>Zakup maszyn do czyszczenia podłóg</t>
  </si>
  <si>
    <t xml:space="preserve">Kujawsko-Pomorski Specjalny Ośrodek Szkolno-Wychowawczy im. J. Korczaka w Toruniu </t>
  </si>
  <si>
    <t>Zakup robota wielofunkcyjnego</t>
  </si>
  <si>
    <t>Kujawsko-Pomorski Specjalny Ośrodek Szkolno-Wychowawczy nr 2 dla Dzieci i Młodzieży Słabo Słyszącej i Niesłyszącej im. gen. Stanisława Maczka w Bydgoszczy</t>
  </si>
  <si>
    <t>92106</t>
  </si>
  <si>
    <t>Instalacja systemu Strażnika Mocy</t>
  </si>
  <si>
    <t>Opera Nova w Bydgoszczy</t>
  </si>
  <si>
    <t>Zakup instrumentów oraz akcesoriów dla muzyków</t>
  </si>
  <si>
    <t>Zakup systemu nagłośnienia i oświetlenia oraz urządzenia do wytwarzania dymu na potrzeby Sceny na Zapleczu</t>
  </si>
  <si>
    <t xml:space="preserve">Teatr im. W. Horzycy w Toruniu </t>
  </si>
  <si>
    <t>92109</t>
  </si>
  <si>
    <t>Zakup i wdrożenie serwera</t>
  </si>
  <si>
    <t>Kujawsko-Pomorskie Centrum Kultury w Bydgoszczy</t>
  </si>
  <si>
    <t>Pałac Lubostroń w Lubostroniu</t>
  </si>
  <si>
    <t>Modernizacja budynku Oficyny Pałacowej - przygotowanie dokumentacji projektowej</t>
  </si>
  <si>
    <t>Zakup traktorka ogrodowego z wyposażeniem</t>
  </si>
  <si>
    <t>Ośrodek Chopinowski w Szafarni</t>
  </si>
  <si>
    <t>92116</t>
  </si>
  <si>
    <t>Zakup aparatu fotograficznego dla digitalizacji zbiorów bibliotecznych</t>
  </si>
  <si>
    <t>Wojewódzka Biblioteka Publiczna-Książnica Kopernikańska w Toruniu</t>
  </si>
  <si>
    <t>Zakup wyposażenia na potrzeby Mediateki "Młyn Kultury"</t>
  </si>
  <si>
    <t>92502</t>
  </si>
  <si>
    <t>Zmiana pokrycia dachu na budynku pracowni dydaktycznej GWPK</t>
  </si>
  <si>
    <t>Gostynińsko-Włocławski Park Krajobrazowy</t>
  </si>
  <si>
    <t>Modernizacja wież widokowych na terenie KPK</t>
  </si>
  <si>
    <t>Krajeński Park Krajobrazowy</t>
  </si>
  <si>
    <t>92605</t>
  </si>
  <si>
    <t>Mała architektura i budowa infrastruktury sportowej przy obiektach edukacyjnych - wsparcie finansowe</t>
  </si>
  <si>
    <t>RAZEM</t>
  </si>
  <si>
    <t>II</t>
  </si>
  <si>
    <t>Inwestycje wieloletnie</t>
  </si>
  <si>
    <t>Przygotowanie dokumentacji projektowych do realizacji zadań w ramach Programu modernizacji dróg wojewódzkich z grupy I i III Kujawsko-pomorskiego planu spójności komunikacji drogowej i kolejowej 2014-2020</t>
  </si>
  <si>
    <t>2020-2023</t>
  </si>
  <si>
    <t xml:space="preserve">Zarząd Dróg Wojewódzkich w Bydgoszczy </t>
  </si>
  <si>
    <t>Przygotowanie i realizacja zadań w ramach Rządowego Funduszu Rozwoju Dróg</t>
  </si>
  <si>
    <t>2020-2025</t>
  </si>
  <si>
    <t>Przebudowa drogi wojewódzkiej Nr 251 od km 45+145 do km 46+800 odc. Młodocin-Pturek wraz z przebudową przepustu w km 46+216</t>
  </si>
  <si>
    <t>2019-2023</t>
  </si>
  <si>
    <t>Przebudowa wraz z rozbudową drogi wojewódzkiej Nr 563 Rypin-Żuromin-Mława od km 2+475 do km 16+656. Etap I - Przebudowa drogi wojewódzkiej Nr 563 na odcinku Rypin-Stępowo od km 2+475 do km 10+100</t>
  </si>
  <si>
    <t>2022-2025</t>
  </si>
  <si>
    <t>Przebudowa z rozbudową drogi wojewódzkiej Nr 269 Szczerkowo-Kowal od km 12+170 do km 28+898 oraz od km 33+622 do km 59+194. Rozbudowa drogi wojewódzkiej Nr 269 na odcinku od km 39+500 do km 45+480</t>
  </si>
  <si>
    <t>Przebudowa wiaduktu w ciągu drogi wojewódzkiej Nr 240 Chojnice-Świecie w km 64+533 w miejscowości Terespol Pomorski</t>
  </si>
  <si>
    <t>2021-2024</t>
  </si>
  <si>
    <t>Roboty dodatkowe i uzupełniające związane z realizacją inwestycji drogowych w ramach grupy I RPO</t>
  </si>
  <si>
    <t>2018-2023</t>
  </si>
  <si>
    <t>Rozbudowa drogi wojewódzkiej Nr 272 od skrzyżowania z drogą wojewódzką nr 239, drogą powiatową nr 1046C do ul. Szkolnej w Laskowicach na odcinku ok. 990 mb</t>
  </si>
  <si>
    <t>2021-2023</t>
  </si>
  <si>
    <t>Przebudowa drogi wojewódzkiej nr 544 polegająca na odnowie nawierzchni od km 2+100 do km 20+436 z wyłączeniem odcinków: od km 3+395 do km 3+527, dł. 0,132 km; od km 10+337 do km 10+357, dł. 0,020 km; od km 18+730 do km 19+100, dł. 0,370 km; od km 19+535 do km 19+570, dł. 0,035 km wraz z przebudową przepustu w ciągu drogi wojewódzkiej nr 544 w km 10+342 w m. Łaszewo</t>
  </si>
  <si>
    <t>Rozbudowa drogi wojewódzkiej Nr 244 Kamieniec-Strzelce Dolne, m. Żołędowo, ul. Jastrzębia od km 30+068 do km 33+342, dł. 3,274 km</t>
  </si>
  <si>
    <t>Rozbudowa drogi wojewódzkiej Nr 551 Strzyżawa-Unisław-Wąbrzeźno poprzez budowę drogi rowerowej na odcinku Kończewice-Warszewice-Bogusławki</t>
  </si>
  <si>
    <t>2022-2023</t>
  </si>
  <si>
    <t>Roboty dodatkowe i uzupełniające oraz waloryzacja kosztów inwestycyjnych - ścieżki rowerowe</t>
  </si>
  <si>
    <t>Modernizacja dróg wojewódzkich w zakresie wyeliminowania miejsc niebezpiecznych</t>
  </si>
  <si>
    <t>2022-2029</t>
  </si>
  <si>
    <t>Odnowa nawierzchni drogi wojewódzkiej Nr 243 Mrocza-Koronowo (DK25) odc. Mrocza-Prosperowo od km 0+120 do km 4+320 dł. 4,200 km</t>
  </si>
  <si>
    <t>Odnowa nawierzchni drogi wojewódzkiej Nr 551 Strzyżawa-Wąbrzeźno odc. Pluskowęsy-Dźwierzno od km 37+960 do km 44+360 dł. 6,400 km</t>
  </si>
  <si>
    <t>Aktualizacja bazy danych ewidencji sieci dróg wojewódzkich województwa kujawsko-pomorskiego z przeglądem 5-letnim stanu technicznego dróg oraz obiektów inżynierskich</t>
  </si>
  <si>
    <t>Prace projektowe związane z Nową Perspektywą Finansową 2021-2027</t>
  </si>
  <si>
    <t>2021-2025</t>
  </si>
  <si>
    <t>Budowa obwodnicy miasta Golubia-Dobrzynia, w tym opracowanie Studium Techniczno-Ekonomiczno-Środowiskowego wraz z dokumentacją projektową</t>
  </si>
  <si>
    <t>2022-2028</t>
  </si>
  <si>
    <t>Budowa obwodnicy miasta Rypina, w tym opracowanie Studium Techniczno-Ekonomiczno-Środowiskowego wraz z uzyskaniem decyzji o środowiskowych uwarunkowaniach zgody na realizację przedsięwzięcia</t>
  </si>
  <si>
    <t>2021-2027</t>
  </si>
  <si>
    <t>Budowa obwodnicy miejscowości Trląg</t>
  </si>
  <si>
    <t>2022-2024</t>
  </si>
  <si>
    <t>Budowa II etapu obwodnicy Mogilna</t>
  </si>
  <si>
    <t>2022-2027</t>
  </si>
  <si>
    <t xml:space="preserve">Wykonanie aktualizacji dokumentacji technicznej dla zadania pn. "Budowa obwodnicy miasta Brodnicy" </t>
  </si>
  <si>
    <t>Budowa ronda przy ul. Piłsudskiego, Sokołowskiej i Szosy Rypińskiej w mieście Golub-Dobrzyń - opracowanie dokumentacji technicznej</t>
  </si>
  <si>
    <t>Budowa ścieżki pieszo-rowerowej wzdłuż drogi wojewódzkiej Nr 534 od miejscowości Ostrowite do skrzyżowania z ul. Kościuszki w Rypinie-opracowanie dokumentacji technicznej</t>
  </si>
  <si>
    <t>Przebudowa dróg powiatowych w powiecie świeckim na odcinku od skrzyżowania z drogą wojewódzką Nr 240 do miejscowości Laskowice (dł. 25,725 km), od ul. Miodowej do ul. Wojska Polskiego w Świeciu (dł. około 270 m) oraz od drogi wojewódzkiej Nr 214 do miejscowości Osie (19,232 km) a także odcinek drogi powiatowej nr 1281C w miejscowości Gruczno (dł. 0,830 km) -wsparcie finansowe</t>
  </si>
  <si>
    <t>2017-2023</t>
  </si>
  <si>
    <t>Przebudowa dróg powiatowych w powiecie chełmińskim o długości 10,600 km - wsparcie finansowe</t>
  </si>
  <si>
    <t>2023-2025</t>
  </si>
  <si>
    <t>Przebudowa dróg powiatowych w powiecie wąbrzeskim o długości 23,000 km - wsparcie finansowe</t>
  </si>
  <si>
    <t xml:space="preserve">Opracowanie dokumentacji Studium Techniczno-Ekonomiczno-Środowiskowego dla połączenia Miasta Bydgoszczy  z węzłem drogowym na trasie szybkiego ruchu S5 i S10 w miejscowości Białe Błota - wsparcie finansowe </t>
  </si>
  <si>
    <r>
      <t>Budowa parkingu przy Operze Nova w Bydgoszczy</t>
    </r>
    <r>
      <rPr>
        <i/>
        <sz val="10"/>
        <rFont val="Calibri"/>
        <family val="2"/>
        <charset val="238"/>
      </rPr>
      <t xml:space="preserve"> </t>
    </r>
  </si>
  <si>
    <t>Modernizacja nieruchomości w Toruniu przy ul. Św. Jakuba 3-5, Wola Zamkowa 8-10, 10A i 12A (rozliczenie z użytkownikiem)</t>
  </si>
  <si>
    <t>2016-2031</t>
  </si>
  <si>
    <t>Przygotowanie dokumentacji na potrzeby realizacji projektu pn. "Młyn Energii w Grudziądzu"</t>
  </si>
  <si>
    <t>Kultura w zasięgu 2.0 - wkład własny wojewódzkich jednostek organizacyjnych</t>
  </si>
  <si>
    <t>2016-2023</t>
  </si>
  <si>
    <t>Modernizacja i rozbudowa budynku Urzędu Marszałkowskiego - Etap I</t>
  </si>
  <si>
    <t>2009-2025</t>
  </si>
  <si>
    <t>KPCEN we Włocławku - Rozbudowa budynku</t>
  </si>
  <si>
    <t>85111</t>
  </si>
  <si>
    <t>Przebudowa i nadbudowa budynku B Wojewódzkiego Szpitala Obserwacyjno-Zakaźnego przy ul. Św. Floriana 12 w Bydgoszczy</t>
  </si>
  <si>
    <t>Wojewódzki Szpital Obserwacyjno-Zakaźny w Bydgoszczy</t>
  </si>
  <si>
    <t xml:space="preserve">Podniesienie jakości usług zdrowotnych oraz zwiększenie dostępu do usług medycznych w Wojewódzkim Szpitalu Specjalistycznym we Włocławku - Zakup sprzętu i wyposażenia jako wsparcie systemu ochrony zdrowia w warunkach epidemiologicznych </t>
  </si>
  <si>
    <t>Wojewódzki Szpital Specjalistyczny we Włocławku</t>
  </si>
  <si>
    <t>K-PSOSW Nr 2 w Bydgoszczy - Prace związane z dostosowaniem budynku do wymogów p-poż</t>
  </si>
  <si>
    <t>Nadbudowa i rozbudowa dawnego budynku kinoteatru Grunwald usytuowanego przy ul. Warszawskiej 11 w Toruniu z przeznaczeniem na teatr - Utworzenie "DUŻEJ SCENY" Kujawsko-Pomorskiego Impresaryjnego Teatru Muzycznego w Toruniu</t>
  </si>
  <si>
    <t>Kujawsko-Pomorski Teatr Muzyczny w Toruniu</t>
  </si>
  <si>
    <t>Rozbudowa Opery Nova w Bydgoszczy o IV krąg</t>
  </si>
  <si>
    <t>Wykonanie robót budowlanych polegających na remoncie, przebudowie i modernizacji istniejącego Zespołu Pałacowo-Parkowego w miejscowości Wieniec koło Włocławka wraz z infrastrukturą zewnętrzną i zagospodarowaniem terenu Parku</t>
  </si>
  <si>
    <t>Rozbudowa Kujawsko-Pomorskiego Centrum Muzyki w miejscowości Wieniec koło Włocławka</t>
  </si>
  <si>
    <t>Rozszerzenie funkcjonalności teatralno-koncertowej poprzez rozbudowę i doposażenie dawnego budynku kinoteatru Grunwald</t>
  </si>
  <si>
    <t>92108</t>
  </si>
  <si>
    <t>Rozbudowa Filharmonii Pomorskiej w Bydgoszczy</t>
  </si>
  <si>
    <t>2023-2026</t>
  </si>
  <si>
    <t>Filharmonia Pomorska im. J. Paderewskiego w Bydgoszczy</t>
  </si>
  <si>
    <t>Adaptacja pomieszczeń piwnicznych w budynku Kujawsko-Pomorskiego Centrum Kultury w Bydgoszczy</t>
  </si>
  <si>
    <t>Odbudowa (złożenie) obiektu - tzw. "Domu Heleny Grossówny" w nowej lokalizacji, remont obiektu oraz jego wyposażenie celem przystosowania go do nowej funkcji</t>
  </si>
  <si>
    <t>Kujawsko-Pomorskie Centrum Dziedzictwa w Toruniu</t>
  </si>
  <si>
    <t>Rozbudowa i dostosowanie budynku Wojewódzkiej Biblioteki Publicznej-Książnicy Kopernikańskiej w Toruniu do nowych funkcji użytkowych</t>
  </si>
  <si>
    <t>92118</t>
  </si>
  <si>
    <t>Rekonstrukcja młyna wodnego w Kłóbce</t>
  </si>
  <si>
    <t>Muzeum Ziemi Kujawskiej i Dobrzyńskiej we Włocławku</t>
  </si>
  <si>
    <t>Modernizacja budynku przy ul. Odrodzenia 4/6 w Toruniu - przygotowanie dokumentacji projektowej</t>
  </si>
  <si>
    <t>2023-2024</t>
  </si>
  <si>
    <t>Muzeum Etnograficzne w Toruniu</t>
  </si>
  <si>
    <t>III</t>
  </si>
  <si>
    <t>Inwestycje ujęte w Regionalnym Programie Operacyjnym Województwa Kujawsko-Pomorskiego 2014-2020</t>
  </si>
  <si>
    <t>IV</t>
  </si>
  <si>
    <t>Inwestycje ujęte w Programie Fundusze Europejskie dla Kujaw i Pomorza 2021-2027</t>
  </si>
  <si>
    <t xml:space="preserve">              </t>
  </si>
  <si>
    <t>V</t>
  </si>
  <si>
    <t>Pozostałe projekty i działania realizowane ze środków zagranicznych</t>
  </si>
  <si>
    <t>Załącznik nr 12 do uchwały budżetowej</t>
  </si>
  <si>
    <t xml:space="preserve">Zadania z zakresu administracji rządowej zlecone ustawami Samorządowi Województwa </t>
  </si>
  <si>
    <t>Część A załącznika</t>
  </si>
  <si>
    <t xml:space="preserve">Dział Rozdział
 </t>
  </si>
  <si>
    <t>Plan dochodów</t>
  </si>
  <si>
    <t>Plan wydatków</t>
  </si>
  <si>
    <t>Wyszczególnienie</t>
  </si>
  <si>
    <t>Dotacje Budżetu Państwa</t>
  </si>
  <si>
    <t>Fundusze celowe</t>
  </si>
  <si>
    <t>4a</t>
  </si>
  <si>
    <t>4b</t>
  </si>
  <si>
    <t>6a</t>
  </si>
  <si>
    <t>6b</t>
  </si>
  <si>
    <t>ZADANIE - RYBACTWO ŚRÓDLĄDOWE</t>
  </si>
  <si>
    <t>Dotacje na zadania bieżące</t>
  </si>
  <si>
    <t>ZADANIE - KRAJOWE PASAŻERSKIE PRZEWOZY AUTOBUSOWE</t>
  </si>
  <si>
    <t>Dotacje celowe bieżące</t>
  </si>
  <si>
    <t>ZADANIE - UPRAWNIENIA KOMUNIKACYJNE</t>
  </si>
  <si>
    <t>Pozostałe wydatki bieżące</t>
  </si>
  <si>
    <t>ZADANIE - USŁUGI TURYSTYCZNE</t>
  </si>
  <si>
    <t>ZADANIE - PRACE GEOLOGICZNE</t>
  </si>
  <si>
    <t>ZADANIE - PRACE GEODEZYJNE I KARTOGRAFICZNE</t>
  </si>
  <si>
    <t>ZADANIE - OBSŁUGA KUJAWSKO-POMORSKIEJ RADY DIALOGU SPOŁECZNEGO</t>
  </si>
  <si>
    <t>ZADANIE - OBRONA NARODOWA</t>
  </si>
  <si>
    <t>85157</t>
  </si>
  <si>
    <t>ZADANIE - STAŻE PODYPLOMOWE LEKARZY I LEKARZY DENTYSTÓW</t>
  </si>
  <si>
    <t>85195</t>
  </si>
  <si>
    <t>ZADANIE - OCHRONA ZDROWIA PSYCHICZNEGO</t>
  </si>
  <si>
    <t>ZADANIE - SŁUŻBA ZASTĘPCZA</t>
  </si>
  <si>
    <t>85509</t>
  </si>
  <si>
    <t>ZADANIE - GRANTY - WSPIERANIE DZIAŁAŃ Z ZAKRESU OPIEKI ADOPCYJNO-OPIEKUŃCZEJ</t>
  </si>
  <si>
    <t>ZADANIE - KUJAWSKO-POMORSKI OŚRODEK ADOPCYJNY W TORUNIU - UTRZYMANIE JEDNOSTKI</t>
  </si>
  <si>
    <t>90002</t>
  </si>
  <si>
    <t>ZADANIE - GOSPODARKA ODPADAMI</t>
  </si>
  <si>
    <t>90005</t>
  </si>
  <si>
    <t>ZADANIE - PROGRAMY OCHRONY POWIETRZA</t>
  </si>
  <si>
    <t>90007</t>
  </si>
  <si>
    <t>ZADANIE - PROGRAMY OCHRONY PRZED HAŁASEM</t>
  </si>
  <si>
    <t>90095</t>
  </si>
  <si>
    <t>ZADANIE - OCHRONA ŚRODOWISKA</t>
  </si>
  <si>
    <t>wynagrodzenia z pochodnymi</t>
  </si>
  <si>
    <t>pozostałe wydatki bieżące</t>
  </si>
  <si>
    <t>dotacje celowe bieżące</t>
  </si>
  <si>
    <t xml:space="preserve">Plan dochodów uzyskiwanych w realizacji zadań zleconych </t>
  </si>
  <si>
    <t>z zakresu administracji rządowej na 2023 rok</t>
  </si>
  <si>
    <t>Część B załącznika</t>
  </si>
  <si>
    <t>Dział           Rozdział
§</t>
  </si>
  <si>
    <t>Zadanie</t>
  </si>
  <si>
    <t>w tym należne do:</t>
  </si>
  <si>
    <t>Budżetu Państwa</t>
  </si>
  <si>
    <t>Budżetu Województwa</t>
  </si>
  <si>
    <t>Opłaty z tytułu wydawania zaświadczeń ADR i ich wtórników</t>
  </si>
  <si>
    <t>Opłaty związane z zaszeregowaniem obiektu hotelarskiego do określonego rodzaju i kategorii</t>
  </si>
  <si>
    <t>Wynagrodzenie z tytułu ustanowienia użytkowania górniczego</t>
  </si>
  <si>
    <t>75046</t>
  </si>
  <si>
    <t>Opłaty za przeprowadzenie egzaminu w zakresie gospodarowania odpadami</t>
  </si>
  <si>
    <t xml:space="preserve">Uchwała Nr        /        /22 Sejmiku </t>
  </si>
  <si>
    <t>Województwa z dnia      .12.2022 r.</t>
  </si>
  <si>
    <t xml:space="preserve">                                                                                                                        Załącznik nr 4 do Uchwały budżetowej </t>
  </si>
  <si>
    <t xml:space="preserve">                                                                                                                        Uchwała Nr        /        /22 Sejmiku </t>
  </si>
  <si>
    <t xml:space="preserve">                                                                                                                        Województwa z dnia      .12.2022 r.</t>
  </si>
  <si>
    <t>Załącznik nr 5 do Uchwały budżetowej</t>
  </si>
  <si>
    <t xml:space="preserve">Wynik budżetowy i finansowy </t>
  </si>
  <si>
    <t>Lp.</t>
  </si>
  <si>
    <t>Plan na 2023 r.</t>
  </si>
  <si>
    <t>1.1</t>
  </si>
  <si>
    <t>dochody bieżące</t>
  </si>
  <si>
    <t>1.2</t>
  </si>
  <si>
    <t>dochody majątkowe</t>
  </si>
  <si>
    <t>Przychody</t>
  </si>
  <si>
    <t>2.1</t>
  </si>
  <si>
    <t>Niewykorzystane środki pieniężne, o których mowa w art. 217 ust. 2 pkt 8 ustawy o finansach publicznych</t>
  </si>
  <si>
    <t>2.1.1</t>
  </si>
  <si>
    <t>wynikające z rozliczenia dochodów i wydatków nimi finansowanych związanych ze szczególnymi zasadami wykonywania budżetu określonymi w odrębnych ustawach</t>
  </si>
  <si>
    <t>2.1.2</t>
  </si>
  <si>
    <t>wynikające z rozliczenia środków określonych w art.5 ust. 1 pkt 2 ustawy i dotacji na realizację programu, projektu lub zadania finansowanego z udziałem tych środków</t>
  </si>
  <si>
    <t>2.2.</t>
  </si>
  <si>
    <t>Kredyt krajowy</t>
  </si>
  <si>
    <t>2.2.1</t>
  </si>
  <si>
    <t>Kredyt na spłatę zaciągniętych kredytów</t>
  </si>
  <si>
    <t>2.2.2</t>
  </si>
  <si>
    <t>Kredyt na sfinansowanie planowanego deficytu budżetowego</t>
  </si>
  <si>
    <t>2.3</t>
  </si>
  <si>
    <t>Wolne środki, o których mowa w art. 217 ust. 2 pkt 6 ustawy o finansach publicznych</t>
  </si>
  <si>
    <t>2.3.1</t>
  </si>
  <si>
    <t>Wolne środki na spłatę zaciągniętych kredytów</t>
  </si>
  <si>
    <t>2.3.2</t>
  </si>
  <si>
    <t>Wolne środki na sfinansowanie planowanego deficytu budżetowego</t>
  </si>
  <si>
    <t>OGÓŁEM   (w.1 + w.2)</t>
  </si>
  <si>
    <t>4.1</t>
  </si>
  <si>
    <t>wydatki bieżące, w tym:</t>
  </si>
  <si>
    <t>4.1.1</t>
  </si>
  <si>
    <t>wydatki bieżące (bez obsługi długu, gwarancji i poręczeń)</t>
  </si>
  <si>
    <t>4.1.2</t>
  </si>
  <si>
    <t>wydatki na obsługę długu, gwarancje i poręczenia</t>
  </si>
  <si>
    <t>4.2</t>
  </si>
  <si>
    <t>wydatki majątkowe</t>
  </si>
  <si>
    <t>Rozchody</t>
  </si>
  <si>
    <t>5.1</t>
  </si>
  <si>
    <t>Spłata otrzymanych kredytów</t>
  </si>
  <si>
    <t>OGÓŁEM   (w.4 + w.5)</t>
  </si>
  <si>
    <t>WYNIK FINANSOWY (w.3 - w. 6)</t>
  </si>
  <si>
    <t>Deficyt (-) Nadwyżka (+) (w.1 - w. 4)</t>
  </si>
  <si>
    <t>Pokrycie deficytu budżetowego</t>
  </si>
  <si>
    <t>9.1</t>
  </si>
  <si>
    <t>9.1.1</t>
  </si>
  <si>
    <t>9.1.2</t>
  </si>
  <si>
    <t>wynikające z rozliczenia środków określonych w art. 5 ust. 1 pkt 2 ustawy i dotacji na realizację programu, projektu lub zadania finansowanego z udziałem tych środków</t>
  </si>
  <si>
    <t>9.2</t>
  </si>
  <si>
    <t>Kredyty bankowe</t>
  </si>
  <si>
    <t>9.3</t>
  </si>
  <si>
    <t>Wolne środki z lat ubiegłych</t>
  </si>
  <si>
    <t>Informacje dodatkowe</t>
  </si>
  <si>
    <t>dochody bieżące (poz. 1.1)</t>
  </si>
  <si>
    <t>wydatki bieżące (poz. 4.1)</t>
  </si>
  <si>
    <t>Nadwyżka bieżąca (poz. 1.1 - poz. 4.1)</t>
  </si>
  <si>
    <t>Dochody ogółem</t>
  </si>
  <si>
    <t xml:space="preserve"> - wydatki bieżące (bez obsługi długu)</t>
  </si>
  <si>
    <t xml:space="preserve"> + nadwyżka z lat ubiegłych+wolne środki+niewykorzystane środki</t>
  </si>
  <si>
    <t>Środki do dyspozycji na obsługę długu, gwarancje i poręczenia oraz wydatki majątkowe</t>
  </si>
  <si>
    <t xml:space="preserve"> - spłata i obsługa długu (raty + odsetki) 
oraz gwarancje i poręczenia</t>
  </si>
  <si>
    <t>Środki do dyspozycji na wydatki majątkowe</t>
  </si>
  <si>
    <t xml:space="preserve"> - wydatki majątkowe</t>
  </si>
  <si>
    <t xml:space="preserve">  Wynik</t>
  </si>
  <si>
    <t xml:space="preserve"> + kredyty zaciągnięte</t>
  </si>
  <si>
    <t xml:space="preserve"> - udzielone pożyczki</t>
  </si>
  <si>
    <t xml:space="preserve"> + spłacone pożyczki</t>
  </si>
  <si>
    <t>Wynik finansowy budżetu</t>
  </si>
  <si>
    <t xml:space="preserve">Uchwała Nr      /      /22 Sejmiku </t>
  </si>
  <si>
    <t>Województwa z dnia     .12.2022 r.</t>
  </si>
  <si>
    <t xml:space="preserve">Projekty i działania realizowane w ramach Regionalnego Programu Operacyjnego Województwa Kujawsko-Pomorskiego 2014-2020 
Plan na 2023 rok </t>
  </si>
  <si>
    <t>Działanie</t>
  </si>
  <si>
    <t>Kategoria interwencji</t>
  </si>
  <si>
    <t>Nazwa Projektu/Działania</t>
  </si>
  <si>
    <t>Realizator/
instytucja wdrażająca</t>
  </si>
  <si>
    <t>Klasyfikacja budżetowa
Dział
Rozdział</t>
  </si>
  <si>
    <t>Wydatki całkowite
na lata 2014-2023 w tym:</t>
  </si>
  <si>
    <t>Przewidywane wykonanie do końca 2022 r.</t>
  </si>
  <si>
    <t>Wydatki 2023</t>
  </si>
  <si>
    <t>UE</t>
  </si>
  <si>
    <t>Wydatki
ogółem</t>
  </si>
  <si>
    <t>Unia Europejska</t>
  </si>
  <si>
    <t xml:space="preserve">Ogółem </t>
  </si>
  <si>
    <t>Wkład krajowy</t>
  </si>
  <si>
    <t>BP</t>
  </si>
  <si>
    <t>Budżet państwa</t>
  </si>
  <si>
    <t>Budżet Województwa</t>
  </si>
  <si>
    <t xml:space="preserve">Inne </t>
  </si>
  <si>
    <t>Środki własne</t>
  </si>
  <si>
    <t xml:space="preserve">Bieżące </t>
  </si>
  <si>
    <t>Inwestycyjne</t>
  </si>
  <si>
    <t>Bieżące</t>
  </si>
  <si>
    <t>Ogólem</t>
  </si>
  <si>
    <t>8a</t>
  </si>
  <si>
    <t>9=10+13</t>
  </si>
  <si>
    <t>10=11+12</t>
  </si>
  <si>
    <t>13=14+17+20</t>
  </si>
  <si>
    <t>14=15+16</t>
  </si>
  <si>
    <t>17=18+19</t>
  </si>
  <si>
    <t>20=21+22</t>
  </si>
  <si>
    <t xml:space="preserve">Wydatki realizowane i nadzorowane przez wojewódzkie jednostki organizacyjne </t>
  </si>
  <si>
    <t>1.5.2</t>
  </si>
  <si>
    <t>066</t>
  </si>
  <si>
    <t>Invest in BiT CITY 2. Promocja potencjału gospodarczego oraz promocja atrakcyjności inwestycyjnej miast prezydenckich województwa kujawsko-pomorskiego</t>
  </si>
  <si>
    <t xml:space="preserve">Urząd Marszałkowski w Toruniu </t>
  </si>
  <si>
    <t>750
75075</t>
  </si>
  <si>
    <t>2016 - 2023</t>
  </si>
  <si>
    <t>Expressway - promocja terenów inwestycyjnych</t>
  </si>
  <si>
    <t>Wsparcie umiędzynarodowienia kujawsko-pomorskich MŚP oraz promocja potencjału gospodarczego regionu</t>
  </si>
  <si>
    <t>2018 - 2023</t>
  </si>
  <si>
    <t>Przygotowanie i rozwój pakietu usług doradczych/informacyjnych w zakresie umiędzynarodowienia działalności przedsiębiorstw z sektora MŚP oraz pozyskania działalności inwestycyjnej przez Kujawsko-Pomorskie Centrum Obsługi Inwestorów i Eksporterów</t>
  </si>
  <si>
    <t>500
50005</t>
  </si>
  <si>
    <t>2019 - 2023</t>
  </si>
  <si>
    <t>Kujawy + Pomorze - promocja potencjału gospodarczego regionu - edycja II</t>
  </si>
  <si>
    <t>2021 - 2023</t>
  </si>
  <si>
    <t>078, 101</t>
  </si>
  <si>
    <t>Infostrada Kujaw i Pomorza 2.0</t>
  </si>
  <si>
    <t>720
72095</t>
  </si>
  <si>
    <t>081</t>
  </si>
  <si>
    <t>Budowa kujawsko-pomorskiego systemu udostępniania elektronicznej dokumentacji medycznej - I etap</t>
  </si>
  <si>
    <t>Budowa kujawsko-pomorskiego systemu udostępniania elektronicznej dokumentacji medycznej - II etap</t>
  </si>
  <si>
    <t>2.2</t>
  </si>
  <si>
    <t>079, 101</t>
  </si>
  <si>
    <t>Kultura w zasięgu 2.0</t>
  </si>
  <si>
    <t>3.3</t>
  </si>
  <si>
    <t>013</t>
  </si>
  <si>
    <t>Termomodernizacja budynku administracyjno-biurowego przy ul. Targowej 13-15 w Toruniu</t>
  </si>
  <si>
    <t>750
75018</t>
  </si>
  <si>
    <t>3.4</t>
  </si>
  <si>
    <t>090</t>
  </si>
  <si>
    <t>Ograniczenie emisji spalin poprzez rozbudowę sieci dróg rowerowych, znajdujących się w koncepcji rozwoju systemu transportu Bydgosko-Toruńskiego Obszaru Funkcjonalnego dla: Części nr 2 - Złotoria - Nowa Wieś - Lubicz Górny w ciągu drogi wojewódzkiej nr 657</t>
  </si>
  <si>
    <t>ZDW 
w Bydgoszczy</t>
  </si>
  <si>
    <t>600
60013</t>
  </si>
  <si>
    <t>Ograniczenie emisji spalin poprzez rozbudowę sieci dróg rowerowych, znajdujących się w koncepcji rozwoju systemu transportu Bydgosko-Toruńskiego Obszaru Funkcjonalnego dla: Części nr 3 - Toruń - Mała Nieszawka - Wielka Nieszawka - Cierpice w ciągu drogi wojewódzkiej nr 273</t>
  </si>
  <si>
    <t>3.5.2</t>
  </si>
  <si>
    <t>Ograniczenie emisji spalin poprzez rozbudowę sieci dróg rowerowych, znajdujących się w koncepcji rozwoju systemu transportu Bydgosko-Toruńskiego Obszaru Funkcjonalnego dla: Części nr 1 - Nawra - Kończewice - Chełmża - Zalesie - Kiełbasin - Mlewo - Mlewiec - Srebrniki - Sierakowo w ciągu dróg wojewódzkich nr: 551, 649, 554</t>
  </si>
  <si>
    <t>Poprawa bezpieczeństwa i komfortu życia mieszkańców oraz wsparcie niskoemisyjnego transportu drogowego poprzez wybudowanie dróg dla rowerów na terenie powiatu bydgoskiego (lider:  gmina Solec Kujawski, powiat bydgoski)</t>
  </si>
  <si>
    <t>2017 - 2023</t>
  </si>
  <si>
    <t>017</t>
  </si>
  <si>
    <t>Punkty selektywnego zbierania odpadów komunalnych w województwie kujawsko-pomorskim</t>
  </si>
  <si>
    <t>900
90026</t>
  </si>
  <si>
    <t>4.4</t>
  </si>
  <si>
    <t>095</t>
  </si>
  <si>
    <t>Kujawsko-Pomorskie - rozwój poprzez kulturę 2020</t>
  </si>
  <si>
    <t>921
92195</t>
  </si>
  <si>
    <t>2020 - 2023</t>
  </si>
  <si>
    <t>Kujawsko-Pomorskie - rozwój poprzez kulturę 2021</t>
  </si>
  <si>
    <t>4.5</t>
  </si>
  <si>
    <t>085</t>
  </si>
  <si>
    <t>Modernizacja zagrody wiejskiej w Dusocinie na potrzeby ośrodka edukacji ekologicznej na terenie Parku Krajobrazowego "Góry Łosiowe" wraz z czynną ochroną przyrody na obszarze Natura 2000</t>
  </si>
  <si>
    <t>ZPKnDW</t>
  </si>
  <si>
    <t>925
92502</t>
  </si>
  <si>
    <t>Budowa stacji terenowo-badawczej "Podmoście"</t>
  </si>
  <si>
    <t>034</t>
  </si>
  <si>
    <t>Rozbudowa drogi wojewódzkiej Nr 548 Stolno-Wąbrzeźno od km 0+005 do km 29+619 z wyłączeniem węzła autostradowego w m. Lisewo od km 14+144 do km 15+146</t>
  </si>
  <si>
    <t>600                 60013</t>
  </si>
  <si>
    <t>Przebudowa wraz z rozbudową drogi wojewódzkiej Nr 254 Brzoza-Łabiszyn-Barcin-Mogilno-Wylatowo (odcinek Brzoza-Barcin). Odcinek I od km 0+069 do km 13+280</t>
  </si>
  <si>
    <t>Przebudowa wraz z rozbudową drogi wojewódzkiej Nr 254 Brzoza-Łabiszyn-Barcin-Mogilno-Wylatowo (odcinek Brzoza-Barcin). Odcinek II od km 13+280 do km 22+400</t>
  </si>
  <si>
    <t>Rozbudowa drogi wojewódzkiej Nr 270 Brześć Kujawski-Izbica Kujawska-Koło od km 0+000 do km 29+023 - Budowa obwodnicy m. Lubraniec</t>
  </si>
  <si>
    <t>Przebudowa z rozbudową drogi wojewódzkiej Nr 270 Brześć Kujawski-Izbica Kujawska-Koło od km 0+000 do km 29+023. Etap I od km 1+100 do km 7+762</t>
  </si>
  <si>
    <t>Przebudowa drogi wojewódzkiej Nr 249 wraz z uruchomieniem przeprawy promowej przez Wisłę na wysokości Solca Kujawskiego i Czarnowa</t>
  </si>
  <si>
    <t>Przebudowa wraz z rozbudową drogi wojewódzkiej Nr 563 Rypin-Żuromin-Mława od km 2+475 do km 16+656. Etap II - Przebudowa drogi wojewódzkiej Nr 563 na odcinku Stępowo-granica województwa od km 10+100 do km 16+656</t>
  </si>
  <si>
    <t>Przebudowa drogi wojewódzkiej Nr 265 Brześć Kujawski - Kowal - Gostynin na odcinku Kowal - granica województwa od km 19+117 do km 34+025</t>
  </si>
  <si>
    <t>5.3</t>
  </si>
  <si>
    <t>027</t>
  </si>
  <si>
    <t>Zakup elektrycznego taboru kolejowego do obsługi transportu pasażerskiego na terenie województwa kujawsko-pomorskiego</t>
  </si>
  <si>
    <t>600                 60001</t>
  </si>
  <si>
    <t>2022 - 2023</t>
  </si>
  <si>
    <t>6.1.1</t>
  </si>
  <si>
    <t>053</t>
  </si>
  <si>
    <t>Doposażenie szpitali w województwie kujawsko-pomorskim związane z zapobieganiem, przeciwdzialaniem i zwalczaniem COVID-19</t>
  </si>
  <si>
    <t>851                 85195</t>
  </si>
  <si>
    <t>Doposażenie szpitali w województwie kujawsko-pomorskim w związku z zapobieganiem, przeciwdzialaniem i zwalczaniem COVID-19 - etap II</t>
  </si>
  <si>
    <t xml:space="preserve">ROPS                  w Toruniu </t>
  </si>
  <si>
    <t>6.3.1</t>
  </si>
  <si>
    <t>052</t>
  </si>
  <si>
    <t>"Dostrzec to co niewidoczne" - zwiększenie dostępności do edukacji przedszkolnej w ośrodku Braille'a w Bydgoszczy</t>
  </si>
  <si>
    <t>854                 85403</t>
  </si>
  <si>
    <t>6.3.2</t>
  </si>
  <si>
    <t>Artyści w zawodzie - modernizacja warsztatów kształcenia zawodowego w KPSOSW im. J. Korczaka w Toruniu</t>
  </si>
  <si>
    <t>"Usłyszeć potrzeby" - wzmocnienie pozycji uczniów słabosłyszących i niesłyszących w ramach rozbudowy warsztatów zawodowych Kujawsko-Pomorskiego Specjalnego Ośrodka Szkolno-Wychowawczego nr 2 w Bydgoszczy w kontekscie zwiększenia szans na rynku pracy</t>
  </si>
  <si>
    <t>Kwalifikacyjne Kursy Zawodowe twoją zawodową szansą - nowe formy praktycznej nauki zawodu w Kujawsko-Pomorskim Centrum Kształcenia Zawodowego w Bydgoszczy</t>
  </si>
  <si>
    <t>801                 80140</t>
  </si>
  <si>
    <t>8.6.1</t>
  </si>
  <si>
    <t>107</t>
  </si>
  <si>
    <t>Zdrowi i aktywni w pracy 2</t>
  </si>
  <si>
    <t>9.2.2</t>
  </si>
  <si>
    <t>109</t>
  </si>
  <si>
    <t>Trampolina 3</t>
  </si>
  <si>
    <t>ROPS 
w Toruniu</t>
  </si>
  <si>
    <t>852
85295</t>
  </si>
  <si>
    <t>9.3.1</t>
  </si>
  <si>
    <t>112</t>
  </si>
  <si>
    <t>Realizacja działań z zakresu edukacji i bezpieczeństwa publicznego ukierunkowanych na kształtowanie własciwych postaw funkcjonowania społecznego w sytuacji występowania zagrożeń epidemiologicznych</t>
  </si>
  <si>
    <t>851
85195</t>
  </si>
  <si>
    <t>9.3.2</t>
  </si>
  <si>
    <t>Rodzina w Centrum 3</t>
  </si>
  <si>
    <t>855
85595</t>
  </si>
  <si>
    <t>Kujawsko-Pomorska Teleopieka</t>
  </si>
  <si>
    <t>Inicjatywy w zakresie usług społecznych realizowanych przez NGO</t>
  </si>
  <si>
    <t>853
85395</t>
  </si>
  <si>
    <t>Wsparcie osób starszych i kadry świadczącej usługi społeczne w zakresie przeciwdziałania rozprzestrzenianiu się COVID-19, łagodzenia jego skutków na terenie województwa kujawsko-pomorskiego</t>
  </si>
  <si>
    <t>9.4.2</t>
  </si>
  <si>
    <t>113</t>
  </si>
  <si>
    <t>Koordynacja rozwoju ekonomii społecznej w województwie kujawsko-pomorskim (II)</t>
  </si>
  <si>
    <t>10.2.1</t>
  </si>
  <si>
    <t>115</t>
  </si>
  <si>
    <t>Przedszkolaki - debeściaki - edukacja przedszkolna i terapia dla dzieci z niepełnosprawnościami</t>
  </si>
  <si>
    <t xml:space="preserve">Urząd Marszałkowski w Toruniu/ KPSOSW w Toruniu </t>
  </si>
  <si>
    <t>801
80105</t>
  </si>
  <si>
    <t>10.2.2</t>
  </si>
  <si>
    <t>Region Nauk Ścisłych II - edukacja przyszłości</t>
  </si>
  <si>
    <t>801
80195</t>
  </si>
  <si>
    <t>Niebo nad Astrobazami - rozwijamy kompetencje kluczowe uczniów</t>
  </si>
  <si>
    <t>10.2.3</t>
  </si>
  <si>
    <t>118</t>
  </si>
  <si>
    <t>Zdobądź z nami doświadczenie - to cos więcej niż uczenie</t>
  </si>
  <si>
    <t xml:space="preserve">Urząd Marszałkowski w Toruniu/ KPSOSW nr 2 
w Bydgoszczy </t>
  </si>
  <si>
    <t>801
80134</t>
  </si>
  <si>
    <t>Eksperci w swej branży</t>
  </si>
  <si>
    <t>10.3.1</t>
  </si>
  <si>
    <t>Prymus Pomorza i Kujaw</t>
  </si>
  <si>
    <t>854
85416</t>
  </si>
  <si>
    <t>Humaniści na start</t>
  </si>
  <si>
    <t>10.3.2</t>
  </si>
  <si>
    <t>Prymusi Zawodu Kujaw i Pomorza II</t>
  </si>
  <si>
    <t>10.4.1</t>
  </si>
  <si>
    <t>117</t>
  </si>
  <si>
    <t>W Kujawsko-Pomorskiem - Mówisz - masz - certyfikowane szkolenia językowe</t>
  </si>
  <si>
    <t>150
15013</t>
  </si>
  <si>
    <t>13.2</t>
  </si>
  <si>
    <t>Wydatki realizowane i nadzorowane przez wojewódzkie jednostki organizacyjne</t>
  </si>
  <si>
    <t>Wydatki realizowane w ramach pomocy technicznej</t>
  </si>
  <si>
    <t>12.1</t>
  </si>
  <si>
    <t>121, 122</t>
  </si>
  <si>
    <t>WPD PT Sprawne zarządzanie i wdrażanie RPO WK-P 
w latach 2018-2022</t>
  </si>
  <si>
    <t>WUP 
w Toruniu</t>
  </si>
  <si>
    <t>853
85332</t>
  </si>
  <si>
    <t>Opracowanie dokumentacji projektowej dla strategicznych zadań w szpitalach wojewódzkich dla nowego okresu programowania 2021-2027</t>
  </si>
  <si>
    <t>851
85111</t>
  </si>
  <si>
    <t>Pomoc Techniczna RPO WK-P 2014-2020 Działanie 12.1 (pula do wykorzystania)</t>
  </si>
  <si>
    <t>12.2</t>
  </si>
  <si>
    <t>Skuteczna informacja i promocja, w tym wzmocnienie potencjału beneficjentów Programu</t>
  </si>
  <si>
    <t xml:space="preserve">Wydatki realizowane w ramach pomocy technicznej </t>
  </si>
  <si>
    <t xml:space="preserve">Działania i projekty realizowane przez beneficjentów zewnętrznych, którym samorząd województwa przekazuje dotacje na współfinansowanie krajowe </t>
  </si>
  <si>
    <t>013, 014</t>
  </si>
  <si>
    <t xml:space="preserve">Efektywność energetyczna w sektorze publicznym i mieszkaniowym </t>
  </si>
  <si>
    <t>900
90095</t>
  </si>
  <si>
    <t>X</t>
  </si>
  <si>
    <t>043, 044, 090</t>
  </si>
  <si>
    <t>Zrównoważona mobilność miejska i promowanie strategii niskoemisyjnych</t>
  </si>
  <si>
    <t>900
90015</t>
  </si>
  <si>
    <t>3.5.1</t>
  </si>
  <si>
    <t>Efektywność energetyczna w sektorze publicznym i mieszkaniowym w ramach ZIT</t>
  </si>
  <si>
    <t>4.3</t>
  </si>
  <si>
    <t>020, 021, 022, 023</t>
  </si>
  <si>
    <t>Rozwój infrastruktury wodno-ściekowej</t>
  </si>
  <si>
    <t>900
90001</t>
  </si>
  <si>
    <t>Inwestycje w infrastrukturę zdrowotną</t>
  </si>
  <si>
    <t>6.1.2</t>
  </si>
  <si>
    <t>053, 054, 055, 101</t>
  </si>
  <si>
    <t>Inwestycje w infrastrukturę społeczną</t>
  </si>
  <si>
    <t>6.2</t>
  </si>
  <si>
    <t>034, 054, 055, 101</t>
  </si>
  <si>
    <t>Rewitalizacja obszarów miejskich i ich obszarów funkcjonalnych</t>
  </si>
  <si>
    <t>052, 080, 101</t>
  </si>
  <si>
    <t>Inwestycje w infrastrukturę przedszkolną</t>
  </si>
  <si>
    <t>801
80104</t>
  </si>
  <si>
    <t>049, 050, 080, 101</t>
  </si>
  <si>
    <t>Inwestycje w infrastrukturę kształcenia zawodowego</t>
  </si>
  <si>
    <t>801
80115</t>
  </si>
  <si>
    <t>6.4.1</t>
  </si>
  <si>
    <t>Rewitalizacja obszarów miejskich i ich obszarów funkcjonalnych w ramach ZIT</t>
  </si>
  <si>
    <t>7.1</t>
  </si>
  <si>
    <t>034, 097</t>
  </si>
  <si>
    <t>Rozwój lokalny kierowany przez społeczność</t>
  </si>
  <si>
    <t>8.2.2</t>
  </si>
  <si>
    <t>102</t>
  </si>
  <si>
    <t>Wsparcie osób pracujących znajdujących się w niekorzystnej sytuacji na rynku pracy</t>
  </si>
  <si>
    <t>8.3</t>
  </si>
  <si>
    <t>104</t>
  </si>
  <si>
    <t>Wsparcie przedsiębiorczości i samozatrudnienia w regionie</t>
  </si>
  <si>
    <t>Wsparcie na rzecz wydłużania aktywności zawodowej mieszkańców</t>
  </si>
  <si>
    <t>851            85195</t>
  </si>
  <si>
    <t>8.6.2</t>
  </si>
  <si>
    <t xml:space="preserve">Regionalne programy polityki zdrowotnej i profilaktyczne </t>
  </si>
  <si>
    <t>851            85149</t>
  </si>
  <si>
    <t>9.2.1</t>
  </si>
  <si>
    <t>Aktywne włączenie społeczne</t>
  </si>
  <si>
    <t>852            85295</t>
  </si>
  <si>
    <t>Rozwój usług zdrowotnych</t>
  </si>
  <si>
    <t>Rozwój usług społecznych</t>
  </si>
  <si>
    <t>9.4.1</t>
  </si>
  <si>
    <t>Rozwój podmiotów sektora ekonomii społecznej</t>
  </si>
  <si>
    <t>852            85203</t>
  </si>
  <si>
    <t>10.1.2</t>
  </si>
  <si>
    <t>Kształcenie ogólne w ramach ZIT</t>
  </si>
  <si>
    <t>801 
80195</t>
  </si>
  <si>
    <t>10.1.3</t>
  </si>
  <si>
    <t>Kształcenie zawodowe w ramach ZIT</t>
  </si>
  <si>
    <t>Kształcenie ogólne</t>
  </si>
  <si>
    <t>Kształcenie zawodowe</t>
  </si>
  <si>
    <t>Edukacja dorosłych w zakresie kompetencji cyfrowych i języków obcych</t>
  </si>
  <si>
    <t>150 
15013</t>
  </si>
  <si>
    <t>10.4.2</t>
  </si>
  <si>
    <t>Edukacja dorosłych na rzecz rynku pracy</t>
  </si>
  <si>
    <t>Działania i projekty realizowane przez beneficjentów zewnętrznych, którym samorząd województwa przekazuje dotacje na współfinansowanie krajowe</t>
  </si>
  <si>
    <t>Województwa z dnia    .12.2022 r.</t>
  </si>
  <si>
    <t xml:space="preserve">Uchwała Nr    /      /22 Sejmiku </t>
  </si>
  <si>
    <t xml:space="preserve">Projekty i działania realizowane w ramach Programu Fundusze Europejskie dla Kujaw i Pomorza 2021-2027 
Plan na 2023 rok </t>
  </si>
  <si>
    <t xml:space="preserve">Program/ Działanie </t>
  </si>
  <si>
    <t>Nazwa Projektu</t>
  </si>
  <si>
    <t>Wydatki całkowite
 w tym:</t>
  </si>
  <si>
    <t>Przewidywane wykonanie do końca 2022 r. w tym:</t>
  </si>
  <si>
    <t>Krajowy wkład publiczny</t>
  </si>
  <si>
    <t>Inne publiczne</t>
  </si>
  <si>
    <t>FEdKP</t>
  </si>
  <si>
    <t>Pomoc Techniczna Programu Fundusze Europejskie dla Kujaw i Pomorza 2021 - 2027</t>
  </si>
  <si>
    <t xml:space="preserve">FEdKP - współfinansowanie do EFRR </t>
  </si>
  <si>
    <t>FEdKP - współfinansowanie do EFS+</t>
  </si>
  <si>
    <t xml:space="preserve">Uchwała Nr    /    /22 Sejmiku </t>
  </si>
  <si>
    <t>Pozostałe projekty i działania realizowane ze środków zagranicznych 
Plan na 2023 rok</t>
  </si>
  <si>
    <t xml:space="preserve">Wydatki realizowane przez wojewódzkie jednostki organizacyjne </t>
  </si>
  <si>
    <t>PO PT</t>
  </si>
  <si>
    <t>Punkty Informacyjne Funduszy Europejskich WK-P</t>
  </si>
  <si>
    <t>750
75095</t>
  </si>
  <si>
    <t>2014 - 2023</t>
  </si>
  <si>
    <t>PO WER
Działanie 1.2</t>
  </si>
  <si>
    <t>Wsparcie osób młodych na regionalnym rynku pracy - projekty konkursowe</t>
  </si>
  <si>
    <t>WUP
w Toruniu</t>
  </si>
  <si>
    <t>PO WER
Działanie 2.5</t>
  </si>
  <si>
    <t>Kooperacja - efektywna i skuteczna</t>
  </si>
  <si>
    <t>ROPS
w Toruniu</t>
  </si>
  <si>
    <t>PO WER
Działanie 2.18</t>
  </si>
  <si>
    <t>Zwiększenie dostępności Urzędu Marszałkowskiego Województwa Kujawsko-Pomorskiego dla osób ze szczególnymi potrzebami</t>
  </si>
  <si>
    <t>PO WER
Działanie 4.3</t>
  </si>
  <si>
    <t>Przyroda bez barier - aktywni niepełnosprawni</t>
  </si>
  <si>
    <t>Wdecki Park Krajobrazowy - park zmysłów</t>
  </si>
  <si>
    <t>Wdecki Park Krajobrazowy</t>
  </si>
  <si>
    <t>PO WER 
Pomoc Techniczna</t>
  </si>
  <si>
    <t>Pomoc Techniczna Programu Operacyjnego Wiedza Edukacja Rozwój</t>
  </si>
  <si>
    <t>2015 - 2023</t>
  </si>
  <si>
    <t xml:space="preserve">PROW
Pomoc Techniczna </t>
  </si>
  <si>
    <t>Schemat I - Wzmocnienie systemu wdrażania Programu</t>
  </si>
  <si>
    <t>010
01041</t>
  </si>
  <si>
    <t>2015 - 2025</t>
  </si>
  <si>
    <t>Schemat II - Wsparcie systemu funkcjonowania krajowej sieci obszarów wiejskich oraz realizacja działań informacyjno-promocyjnych PROW 2014-2020 (działania informacyjno-promocyjne)</t>
  </si>
  <si>
    <t>Schemat II - Wsparcie systemu funkcjonowania krajowej sieci obszarów wiejskich oraz realizacja działań informacyjno-promocyjnych PROW 2014-2020  (krajowa sieć obszarów wiejskich)</t>
  </si>
  <si>
    <t>Rybactwo i Morze 2014-2020 
Pomoc Techniczna</t>
  </si>
  <si>
    <t>Pomoc Techniczna Programu Operacyjnego Rybactwo i Morze 2014-2020</t>
  </si>
  <si>
    <t>050
05011</t>
  </si>
  <si>
    <t>PO IŚ
Działanie 8.1</t>
  </si>
  <si>
    <t>Młyn Kultury - Przebudowa, rozbudowa i zmiana sposobu użytkowania budynku magazynowego przy ul. Kościuszki 77 w Toruniu - na budynek o funkcji użyteczności publicznej</t>
  </si>
  <si>
    <t>INTERREG (Europa)</t>
  </si>
  <si>
    <t>Digitourism</t>
  </si>
  <si>
    <t>150
15095</t>
  </si>
  <si>
    <t xml:space="preserve">Uchwała Nr    /      /    Sejmiku </t>
  </si>
  <si>
    <t>Załącznik nr 10 do Uchwały budżetowej</t>
  </si>
  <si>
    <t xml:space="preserve">                                                                                                                             </t>
  </si>
  <si>
    <t>Uchwała Nr      /      /22 Sejmiku Województwa</t>
  </si>
  <si>
    <t xml:space="preserve">z dnia    .12.2022 r.         </t>
  </si>
  <si>
    <t xml:space="preserve"> Dotacje udzielane z budżetu Województwa Kujawsko - Pomorskiego </t>
  </si>
  <si>
    <t xml:space="preserve">Dział </t>
  </si>
  <si>
    <t>Nazwa zadania / Podmiot dotowany</t>
  </si>
  <si>
    <t>Dotacje dla jednostek sektora finansów publicznych</t>
  </si>
  <si>
    <t>Dotacje dla jednostek spoza sektora finansów publicznych</t>
  </si>
  <si>
    <t>Razem</t>
  </si>
  <si>
    <t>inwestycje</t>
  </si>
  <si>
    <t>bieżące</t>
  </si>
  <si>
    <t xml:space="preserve"> I DOTACJE PRZEDMIOTOWE</t>
  </si>
  <si>
    <t>Dotowanie kolejowych przewozów pasażerskich</t>
  </si>
  <si>
    <t>Dotowanie kolejowych przewozów pasażerskich 2022-2030 - Zadanie I (Pakiet A)</t>
  </si>
  <si>
    <t>Dotowanie kolejowych przewozów pasażerskich 2022-2030 - Zadanie II (Pakiet B1+B2)</t>
  </si>
  <si>
    <t>Dotowanie kolejowych przewozów pasażerskich 2022-2030 - Zadanie III (Pakiet C+D+H)</t>
  </si>
  <si>
    <t>Dotowanie kolejowych przewozów pasażerskich 2022-2030 - Zadanie IV (Pakiet E+F+G)</t>
  </si>
  <si>
    <t>Dotowanie kolejowych przewozów pasażerskich 2022-2030 - Dostęp do infrastruktury i opłaty dworcowe</t>
  </si>
  <si>
    <t xml:space="preserve"> II DOTACJE PODMIOTOWE</t>
  </si>
  <si>
    <t>Dotacje dla instytucji kultury</t>
  </si>
  <si>
    <t>Teatr im. W. Horzycy w Toruniu</t>
  </si>
  <si>
    <t xml:space="preserve">Działalność statutowa  </t>
  </si>
  <si>
    <t>Filharmonia Pomorska w Bydgoszczy</t>
  </si>
  <si>
    <t>Wojewódzki Ośrodek Animacji Kultury w Toruniu</t>
  </si>
  <si>
    <t xml:space="preserve">Działalność statutowa w tym:  </t>
  </si>
  <si>
    <t xml:space="preserve"> - ze środków własnych Województwa</t>
  </si>
  <si>
    <t xml:space="preserve"> - ze środków Gminy Radomin</t>
  </si>
  <si>
    <t>Zadanie remontowe - Prace zabezpieczające budynek XIX-wiecznego pałacu</t>
  </si>
  <si>
    <t>Zadanie remontowe - Remont elewacji - przygotowanie dokumentacji projektowej</t>
  </si>
  <si>
    <t>Galeria Sztuki "Wozownia" w Toruniu</t>
  </si>
  <si>
    <t>92110</t>
  </si>
  <si>
    <t>Galeria i Ośrodek Plastycznej Twórczości Dziecka w Torunia</t>
  </si>
  <si>
    <t>Zadanie remontowe - remonty</t>
  </si>
  <si>
    <t>Centrum Sztuki Współczesnej "Znaki Czasu"</t>
  </si>
  <si>
    <t>92113</t>
  </si>
  <si>
    <t>Wojewódzka i Miejska Biblioteka Publiczna w Bydgoszczy</t>
  </si>
  <si>
    <t xml:space="preserve"> - ze środków Miasta Bydgoszczy</t>
  </si>
  <si>
    <t>Wojewódzka Biblioteka Publiczna - Książnica Kopernikańska w Toruniu</t>
  </si>
  <si>
    <t xml:space="preserve"> - ze środków Miasta Torunia</t>
  </si>
  <si>
    <t>Zadanie remontowe - Remont elewacji oraz wejścia do budynku Arsenału</t>
  </si>
  <si>
    <t>Zadanie remontowe - Prace remontowe w Kujawsko-Dobrzyńskim Parku Etnograficznym w Kłóbce</t>
  </si>
  <si>
    <t>Muzeum Archeologiczne w Biskupinie</t>
  </si>
  <si>
    <t xml:space="preserve"> III DOTACJE CELOWE</t>
  </si>
  <si>
    <t xml:space="preserve"> Na zadania realizowane w ramach regionalnego programu Fundusze Europejskie dla Kujaw i Pomorza 2021-2027</t>
  </si>
  <si>
    <t>85295</t>
  </si>
  <si>
    <t>FEdKP -współfinansowanie do EFS+</t>
  </si>
  <si>
    <t>FEdKP -współfinansowanie do EFRR</t>
  </si>
  <si>
    <t xml:space="preserve"> Na zadania realizowane w ramach Regionalnego Programu Operacyjnego WK-P 2014-2020</t>
  </si>
  <si>
    <t>W Kujawsko-Pomorskiem Mówisz-masz - certyfikowane szkolenia językowe</t>
  </si>
  <si>
    <t>Poprawa bezpieczeństwa i komfortu życia mieszkańców oraz wsparcie niskoemisyjnego transportu drogowego poprzez wybudowanie dróg dla rowerów na terenie powiatu bydgoskiego (lider: gmina Solec Kujawski, powiat bydgoski)</t>
  </si>
  <si>
    <t>80104</t>
  </si>
  <si>
    <t>80115</t>
  </si>
  <si>
    <t>85149</t>
  </si>
  <si>
    <t>Regionalne programy polityki zdrowotnej i profilaktyczne</t>
  </si>
  <si>
    <t xml:space="preserve">Doposażenie szpitali w województwie kujawsko-pomorskim związane z zapobieganiem, przeciwdziałaniem i zwalczaniem COVID-19 </t>
  </si>
  <si>
    <t>Doposażenie szpitali w województwie kujawsko-pomorskim związane z zapobieganiem, przeciwdziałaniem i zwalczaniem COVID-19 - etap II</t>
  </si>
  <si>
    <t>Wsparcie na rzecz wydłużenia aktywności zawodowej mieszkańców</t>
  </si>
  <si>
    <t>85203</t>
  </si>
  <si>
    <t>85395</t>
  </si>
  <si>
    <t>Inicjatywy w zakresie usług społecznych realizowane przez NGO</t>
  </si>
  <si>
    <t>85595</t>
  </si>
  <si>
    <t>90001</t>
  </si>
  <si>
    <t>90015</t>
  </si>
  <si>
    <t>90026</t>
  </si>
  <si>
    <t>92195</t>
  </si>
  <si>
    <t xml:space="preserve"> Na zadania realizowane w ramach Programu Operacyjnego Wiedza Edukacja i Rozwój</t>
  </si>
  <si>
    <t>2.5</t>
  </si>
  <si>
    <t>Wsparcie osób młodych na regionalnym rynku pracy</t>
  </si>
  <si>
    <t xml:space="preserve"> Na zadania realizowane w ramach Programu Rozwoju Obszarów Wiejskich 2014-2020</t>
  </si>
  <si>
    <t>PT PROW 2014-2020 - Schemat II - Wsparcie funkcjonowania krajowej sieci obszarów wiejskich oraz realizacja działań informacyjno-promocyjnych PROW 2014-2020 (krajowa sieć obszarów wiejskich)</t>
  </si>
  <si>
    <t>Na pozostałe zadania</t>
  </si>
  <si>
    <r>
      <t xml:space="preserve">Spółki wodne - </t>
    </r>
    <r>
      <rPr>
        <b/>
        <i/>
        <sz val="10"/>
        <color indexed="8"/>
        <rFont val="Calibri"/>
        <family val="2"/>
        <charset val="238"/>
        <scheme val="minor"/>
      </rPr>
      <t>pomoc finansowa dla gmin</t>
    </r>
  </si>
  <si>
    <t>Organizacja dożynek</t>
  </si>
  <si>
    <t>Dopłaty do ustawowych ulg przejazdowych w krajowych autobusowych przewozach pasażerskich</t>
  </si>
  <si>
    <t>60004</t>
  </si>
  <si>
    <t>Zapewnienie funkcjonowania publicznego transportu zbiorowego w zakresie przewozów autobusowych o charakterze użyteczności publicznej</t>
  </si>
  <si>
    <r>
      <t>Budowa ścieżki pieszo-rowerowej wzdłuż drogi wojewódzkiej Nr 534 od miejscowości Ostrowite do skrzyżowania z ul. Kościuszki w Rypinie - opracowanie dokumentacji technicznej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</si>
  <si>
    <r>
      <t xml:space="preserve"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a także odcinek drogi powiatowej nr 1281C w miejscowości Gruczno (dł. 0,830 km) - </t>
    </r>
    <r>
      <rPr>
        <b/>
        <i/>
        <sz val="10"/>
        <color indexed="8"/>
        <rFont val="Calibri"/>
        <family val="2"/>
        <charset val="238"/>
        <scheme val="minor"/>
      </rPr>
      <t>wsparcie finansowe (IW)</t>
    </r>
  </si>
  <si>
    <r>
      <t xml:space="preserve">Przebudowa dróg powiatowych w powiecie wąbrzeskim o długości 23,000 km - </t>
    </r>
    <r>
      <rPr>
        <b/>
        <i/>
        <sz val="10"/>
        <color indexed="8"/>
        <rFont val="Calibri"/>
        <family val="2"/>
        <charset val="238"/>
        <scheme val="minor"/>
      </rPr>
      <t>wsparcie finansowe (IW)</t>
    </r>
  </si>
  <si>
    <r>
      <t xml:space="preserve">Przebudowa dróg powiatowych w powiecie chełmińskim o długości 10,600 km - </t>
    </r>
    <r>
      <rPr>
        <b/>
        <i/>
        <sz val="10"/>
        <color indexed="8"/>
        <rFont val="Calibri"/>
        <family val="2"/>
        <charset val="238"/>
        <scheme val="minor"/>
      </rPr>
      <t>wsparcie finansowe (IW)</t>
    </r>
  </si>
  <si>
    <r>
      <t xml:space="preserve">Opracowanie dokumentacji Studium Techniczno-Ekonomiczno-Środowiskowego dla połączenia Miasta Bydgoszczy z węzłem drogowym na trasie szybkiego ruchu S5 i S10 w miejscowości Białe Błota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  <r>
      <rPr>
        <sz val="10"/>
        <color indexed="8"/>
        <rFont val="Calibri"/>
        <family val="2"/>
        <charset val="238"/>
        <scheme val="minor"/>
      </rPr>
      <t xml:space="preserve">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</si>
  <si>
    <r>
      <t xml:space="preserve">Przebudowa drogi gminnej nr 060424C na odcinku od Raciniewa do leśniczówki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</si>
  <si>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r>
      <t xml:space="preserve">Budowa parkingu przy Operze Nova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</si>
  <si>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t>Rewitalizacja międzynarodowych dróg wodnych (E40 i E70) na terenie województwa kujawsko-pomorskiego</t>
  </si>
  <si>
    <r>
      <t>Zadania w zakresie turystyki i krajoznawstwa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</si>
  <si>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 xml:space="preserve">Budowa komunalnego budynku mieszkalnego w miejscowości Nawra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</si>
  <si>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t>Laboratorium myśli św. Jana Pawła II</t>
  </si>
  <si>
    <t>Centrum Badania Historii "Solidarności" i Oporu Społecznego w PRL</t>
  </si>
  <si>
    <r>
      <t>Działalność na rzecz organizacji pozarządowych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</si>
  <si>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 xml:space="preserve">Przebudowa i nadbudowa budynku B Wojewódzkiego Szpitala Obesrwacyjno-Zakaźnego przy ul. Floriana 12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Wojewódzki Szpital Obserwacyjno-Zakaźny im. T. Browicza  w Bydgoszczy</t>
    </r>
  </si>
  <si>
    <r>
      <t xml:space="preserve">Podniesienie jakości usług zdrowotnych oraz zwiększenie dostępu do usług medycznych w Wojewódzkim Szpitalu Specjalistycznym we Włocławku - zakup sprzętu i wyposażenia jako wsparcie systemu ochrony zdrowia w warunkach epidemiologicznych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 xml:space="preserve">Wojewódzki Szpital Specjalistyczny im. błogosławionego księdza Jerzego Popiełuszki we Włocławku </t>
    </r>
  </si>
  <si>
    <r>
      <t xml:space="preserve">Izolacja przeciwwilgociowa ścian piwnic oraz modernizacja tarasu ze schodami w budynku nr 30 oddział XIII
</t>
    </r>
    <r>
      <rPr>
        <i/>
        <sz val="10"/>
        <color indexed="8"/>
        <rFont val="Calibri"/>
        <family val="2"/>
        <charset val="238"/>
        <scheme val="minor"/>
      </rPr>
      <t xml:space="preserve">Wojewódzki Szpital dla Nerwowo i Psychicznie Chorych im. dr. J. Bednarza w Świeciu </t>
    </r>
  </si>
  <si>
    <r>
      <t xml:space="preserve">Montaż klimatyzacji w miejscu stacjonowania ZRM ul. Grunwaldzka 138
</t>
    </r>
    <r>
      <rPr>
        <i/>
        <sz val="10"/>
        <color indexed="8"/>
        <rFont val="Calibri"/>
        <family val="2"/>
        <charset val="238"/>
        <scheme val="minor"/>
      </rPr>
      <t>Wojewódzka Stacja Pogotowia Ratunkowego w Bydgoszczy</t>
    </r>
  </si>
  <si>
    <t>Województwo Promujące Zdrowie</t>
  </si>
  <si>
    <t>85153</t>
  </si>
  <si>
    <r>
      <t>Przeciwdziałanie narkomanii w województwie kujawsko-pomorskim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</si>
  <si>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Aktywizacja środowisk wiejskich w zakresie rozwiązywania problemów alkoholowych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</si>
  <si>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Rozwiązywanie problemów alkoholowych w województwie kujawsko-pomorskim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</si>
  <si>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 xml:space="preserve">Podniesienie funkcjonalności WOTUiW w Toruniu
</t>
    </r>
    <r>
      <rPr>
        <i/>
        <sz val="10"/>
        <color indexed="8"/>
        <rFont val="Calibri"/>
        <family val="2"/>
        <charset val="238"/>
        <scheme val="minor"/>
      </rPr>
      <t>Wojewódzki Ośrodek Terapii Uzależnień i Współuzależnienia w Toruniu</t>
    </r>
  </si>
  <si>
    <r>
      <t xml:space="preserve">Opracowanie dokumentacji inwestycyjnej
</t>
    </r>
    <r>
      <rPr>
        <i/>
        <sz val="10"/>
        <color indexed="8"/>
        <rFont val="Calibri"/>
        <family val="2"/>
        <charset val="238"/>
        <scheme val="minor"/>
      </rPr>
      <t>Wojewódzki Ośrodek Terapii Uzależnień i Współuzależnienia w Toruniu</t>
    </r>
  </si>
  <si>
    <r>
      <t>Ochrona i promocja zdrowia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</si>
  <si>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85205</t>
  </si>
  <si>
    <t xml:space="preserve">Wojewódzki Program przeciwdziałania przemocy w rodzinie dla województwa kujawsko-pomorskiego do roku 2026 </t>
  </si>
  <si>
    <r>
      <t>Przeciwdziałanie przemocy w rodzinie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</si>
  <si>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85231</t>
  </si>
  <si>
    <t>Pomoc obywatelom Ukrainy</t>
  </si>
  <si>
    <t>85311</t>
  </si>
  <si>
    <t xml:space="preserve">Dofinansowanie kosztów działalności Zakładów Aktywności Zawodowej </t>
  </si>
  <si>
    <r>
      <t>Budowanie niezależności i włączenia społecznego osób z niepełnosprawnościami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</si>
  <si>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85415</t>
  </si>
  <si>
    <t xml:space="preserve">Stypendia dla uczniów </t>
  </si>
  <si>
    <r>
      <t>Wspieranie działań z zakresu opieki adopcyjno-wychowawczej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</si>
  <si>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aktywizacji i integracji społecznej seniorów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</si>
  <si>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Wsparcie działań z zakresu opieki nad osobami przewlekle chorymi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</si>
  <si>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rodzin w wypełnianiu funkcji rodzicielskich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</si>
  <si>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zajęć rozwojowych dla dzieci i młodzieży zagrożonych wykluczeniem społecznym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</si>
  <si>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prac wychowawczych z dziećmi i młodzieżą, realizowanych przez organizacje młodzieżowe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</si>
  <si>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92105</t>
  </si>
  <si>
    <r>
      <rPr>
        <sz val="10"/>
        <color indexed="8"/>
        <rFont val="Calibri"/>
        <family val="2"/>
        <charset val="238"/>
        <scheme val="minor"/>
      </rPr>
      <t>Bydgoski Festiwal Operowy</t>
    </r>
    <r>
      <rPr>
        <i/>
        <sz val="10"/>
        <color indexed="8"/>
        <rFont val="Calibri"/>
        <family val="2"/>
        <charset val="238"/>
        <scheme val="minor"/>
      </rPr>
      <t xml:space="preserve">
Opera NOVA w Bydgoszczy</t>
    </r>
  </si>
  <si>
    <r>
      <t xml:space="preserve">Bydgoski Festiwal Muzyczny
</t>
    </r>
    <r>
      <rPr>
        <i/>
        <sz val="10"/>
        <color indexed="8"/>
        <rFont val="Calibri"/>
        <family val="2"/>
        <charset val="238"/>
        <scheme val="minor"/>
      </rPr>
      <t>Filharmonia Pomorska w Bydgoszczy</t>
    </r>
  </si>
  <si>
    <r>
      <t xml:space="preserve">Festiwal Książki Obrazkowej dla dzieci "LiterObrazki"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</si>
  <si>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rPr>
        <sz val="10"/>
        <color indexed="8"/>
        <rFont val="Calibri"/>
        <family val="2"/>
        <charset val="238"/>
        <scheme val="minor"/>
      </rPr>
      <t>Zakupy inwestycyjne</t>
    </r>
    <r>
      <rPr>
        <i/>
        <sz val="10"/>
        <color indexed="8"/>
        <rFont val="Calibri"/>
        <family val="2"/>
        <charset val="238"/>
        <scheme val="minor"/>
      </rPr>
      <t xml:space="preserve">
Opera NOVA w Bydgoszczy</t>
    </r>
  </si>
  <si>
    <r>
      <t xml:space="preserve">Rozbudowa Opery Nova w Bydgoszczy o IV krąg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</si>
  <si>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Zakup instrumentów oraz akcesoriów dla muzyków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</si>
  <si>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Zakup systemu nagłośnienia i oświetlenia oraz urządzenia do wytwarzania dymu na potrzeby Sceny na Zapleczu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</si>
  <si>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>Nadbudowa i rozbudowa dawnego budynku kinoteatru Grunwald usytuowanego przy ul. Warszawskiej 11 w Toruniu z przeznaczeniem na teatr - Utworzenie "DUŻEJ SCENY" Kujawsko-Pomorskiego Impresaryjnego Teatru Muzycznego w Toruniu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</si>
  <si>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 xml:space="preserve">Wykonanie robót budowlanych polegających na remoncie, przebudowie i modernizacji istniejącego Zespołu Pałacowo-Parkowego w miejscowości Wieniec koło Włocławka wraz z infrastrukturą zewnętrzną i zagospodarowaniem terenu Parku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</si>
  <si>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Rozbudowa Kujawskiego Centrum Muzyki w miejscowości Wieniec koło Włocławka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</si>
  <si>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Rozszerzenie funkcjonalności teatralno-koncertowej poprzez rozbudowę i doposażenie dawnego budynku kinoteatru Grunwald</t>
    </r>
    <r>
      <rPr>
        <b/>
        <i/>
        <sz val="10"/>
        <color indexed="8"/>
        <rFont val="Calibri"/>
        <family val="2"/>
        <charset val="238"/>
        <scheme val="minor"/>
      </rPr>
      <t xml:space="preserve"> (IW)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</si>
  <si>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 xml:space="preserve">Rozbudowa Filharmonii Pomorskiej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Filharmonia Pomorska w Bydgoszczy</t>
    </r>
  </si>
  <si>
    <r>
      <t xml:space="preserve">Adaptacja pomieszczeń piwnicznych w budynku Kujawsko-Pomorskiego Centrum Kultury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Kujawsko-Pomorskie Centrum Kultury w Bydgoszczy</t>
    </r>
  </si>
  <si>
    <r>
      <t xml:space="preserve">Zakupy inwestycyjne
</t>
    </r>
    <r>
      <rPr>
        <i/>
        <sz val="10"/>
        <color indexed="8"/>
        <rFont val="Calibri"/>
        <family val="2"/>
        <charset val="238"/>
        <scheme val="minor"/>
      </rPr>
      <t>Kujawsko-Pomorskie Centrum Kultury w Bydgoszczy</t>
    </r>
  </si>
  <si>
    <r>
      <t xml:space="preserve">Badanie polskich strat wojennych - "Badania strat wojennych kolekcji prywatnej - pałac w Nawrze"
</t>
    </r>
    <r>
      <rPr>
        <i/>
        <sz val="10"/>
        <color indexed="8"/>
        <rFont val="Calibri"/>
        <family val="2"/>
        <charset val="238"/>
        <scheme val="minor"/>
      </rPr>
      <t>Kujawsko-Pomorskie Centrum Dziedzictwa w Toruniu</t>
    </r>
  </si>
  <si>
    <r>
      <t xml:space="preserve">Odbudowa (złożenie) obiektu - tzw. "Domu Heleny Grossówny" w nowej lokalizacji, remont obiektu oraz jego wyposażenie celem przystosowania go do nowej funkcji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Kujawsko-Pomorskie Centrum Dziedzictwa w Toruniu</t>
    </r>
  </si>
  <si>
    <r>
      <t xml:space="preserve">Zakupy inwestycyjne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</si>
  <si>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t>Zakupy inwestycyjne 
Pałac Lubostroń w Lubostroniu</t>
  </si>
  <si>
    <r>
      <t xml:space="preserve">Modernizacja budynku Oficyny Pałacowej - przygotowanie dokumentacji projektowej
</t>
    </r>
    <r>
      <rPr>
        <i/>
        <sz val="10"/>
        <color indexed="8"/>
        <rFont val="Calibri"/>
        <family val="2"/>
        <charset val="238"/>
        <scheme val="minor"/>
      </rPr>
      <t>Pałac Lubostroń w Lubostroniu</t>
    </r>
  </si>
  <si>
    <r>
      <t xml:space="preserve">Rozbudowa i dostosowanie budynku Wojewódzkiej Biblioteki Publicznej - Książnicy Kopernikańskiej w Toruniu do nowych funkcji użytkowych - </t>
    </r>
    <r>
      <rPr>
        <b/>
        <i/>
        <sz val="10"/>
        <color indexed="8"/>
        <rFont val="Calibri"/>
        <family val="2"/>
        <charset val="238"/>
        <scheme val="minor"/>
      </rPr>
      <t>IW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</si>
  <si>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r>
      <t xml:space="preserve">Zakupy inwestycyjne 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</si>
  <si>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r>
      <t xml:space="preserve">Zakup wyposażenia na potrzeby Mediateki "Młyn Kultury"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</si>
  <si>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t>Dofinansowanie działalności bieżącej Muzeum Ziemi Pałuckiej w Żninie - wsparcie finansowe</t>
  </si>
  <si>
    <r>
      <t xml:space="preserve">Rekonstrukcja młyna wodnego w Kłóbce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Ziemi Kujawskiej i Dobrzyńskiej we Włocławku</t>
    </r>
  </si>
  <si>
    <r>
      <t xml:space="preserve">Modernizacja budynku przy ul. Odrodzenia 4/6 w Toruniu - przygotowanie dokumentacji projektowej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Etnograficzne w Toruniu</t>
    </r>
  </si>
  <si>
    <t>92120</t>
  </si>
  <si>
    <t>Ochrona i zachowanie materialnego dziedzictwa kulturowego regionu</t>
  </si>
  <si>
    <r>
      <t>Zadania w zakresie kultury, sztuki, ochrony dóbr kultury i dziedzictwa narodowego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</si>
  <si>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Upowszechnianie kultury</t>
  </si>
  <si>
    <t>Zadania w zakresie kultury - wkłady własne</t>
  </si>
  <si>
    <r>
      <t xml:space="preserve">"Park kulturowy Wietrzychowice" w Wietrzychowicach i Gaju - wsparcie działań gminy Izbica Kujawska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</si>
  <si>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r>
      <t xml:space="preserve">Organizacja Międzynarodowego Festiwalu Teatralnego "KONTAKT"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</si>
  <si>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 xml:space="preserve">Bydgoski Festiwal Operowy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</si>
  <si>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Międzynarodowy Konkurs Pianistyczny im. Fryderyka Chopina dla Dzieci i Młodzieży w Szafarni 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</si>
  <si>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>Zadania w zakresie upowszechniania kultury fizycznej i sportu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</si>
  <si>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Programy Sportu Powszechnego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</si>
  <si>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Szkolenie dzieci i młodzieży w klubach sportowych</t>
  </si>
  <si>
    <t>Stypendia sportowe</t>
  </si>
  <si>
    <r>
      <t xml:space="preserve">Mała architektura i budowa infrastruktury sportowej przy obiektach edukacyjnych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</si>
  <si>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t>Objaśnienia:</t>
  </si>
  <si>
    <t>IW - Inwestycje wieloletnie</t>
  </si>
  <si>
    <t>Załącznik nr 13 do Uchwały budżetowej</t>
  </si>
  <si>
    <t xml:space="preserve">Uchwała Nr    /   /22 Sejmiku </t>
  </si>
  <si>
    <t xml:space="preserve">Województwa z dnia    .12.2022 r.                              </t>
  </si>
  <si>
    <t>Dochody i wydatki na zadania wykonywane</t>
  </si>
  <si>
    <t>na mocy porozumień z organami administracji rządowej</t>
  </si>
  <si>
    <t xml:space="preserve">Dochody </t>
  </si>
  <si>
    <t>Wydatki ogółem</t>
  </si>
  <si>
    <t>Organ administracji rządowej</t>
  </si>
  <si>
    <t xml:space="preserve"> Rodzaj zadania</t>
  </si>
  <si>
    <t>Wojewoda Kujawsko-Pomorski</t>
  </si>
  <si>
    <t>Pomoc Techniczna PROW 2014-2020 - Schemat I - Wzmocnienie systemu wdrażania Programu</t>
  </si>
  <si>
    <t>Pomoc Techniczna PROW 2014-2020 - Schemat II - Wsparcie funkcjonowania krajowej sieci obszarów wiejskich oraz realizacja działań informacyjno-promocyjnych PROW 2014-2020 (działania informacyjno-promocyjne)</t>
  </si>
  <si>
    <t>Pomoc Techniczna PROW 2014-2020 - Schemat II - Wsparcie funkcjonowania krajowej sieci obszarów wiejskich oraz realizacja działań informacyjno-promocyjnych PROW 2014-2020 (krajowa sieć obszarów wiejskich)</t>
  </si>
  <si>
    <t>Pomoc Techniczna Programu Operacyjnego "Rybactwo i Morze 2014-2020"</t>
  </si>
  <si>
    <t>Minister Funduszy i Polityki Regionalnej</t>
  </si>
  <si>
    <t>Punkty Informacyjne Funduszy Europejskich Województwa Kujawsko-Pomorskiego - Program Operacyjny Pomoc Techniczna</t>
  </si>
  <si>
    <t>Wspieranie doradztwa metodycznego</t>
  </si>
  <si>
    <t xml:space="preserve">                                                                                          </t>
  </si>
  <si>
    <t>Załącznik nr 14 do Uchwały budżetowej</t>
  </si>
  <si>
    <t xml:space="preserve">                                                                                            </t>
  </si>
  <si>
    <t xml:space="preserve">Uchwała Nr        /    /22 Sejmiku </t>
  </si>
  <si>
    <t xml:space="preserve">                                                                         </t>
  </si>
  <si>
    <t xml:space="preserve">Województwa z dnia    .12.2022 r.    </t>
  </si>
  <si>
    <t>Dochody i wydatki na zadania realizowane w drodze</t>
  </si>
  <si>
    <t>umów i porozumień między jednostkami samorządu terytorialnego</t>
  </si>
  <si>
    <t>Dochody od JST</t>
  </si>
  <si>
    <t>Jednostka Samorządu Terytorialnego</t>
  </si>
  <si>
    <t>Gmina Jeżewo</t>
  </si>
  <si>
    <t>Rozbudowa drogi wojewódzkiej Nr 272 od skrzyżowania z drogą wojewódzką Nr 239, drogą powiatową Nr 1046C do ul. Szkolnej w Laskowicach na odcinku ok. 990 mb</t>
  </si>
  <si>
    <t>Gmina Osielsko</t>
  </si>
  <si>
    <t>Rozbudowa drogi wojewódzkiej nr 244 Kamieniec-Strzelce Dolne, m. Żołędowo, ul. Jastrzębia od km 30+068 do km 33+342, dł. 3,274 km</t>
  </si>
  <si>
    <t>Powiat Rypiński
Gmina Miasta Rypin
Gmina Rypin</t>
  </si>
  <si>
    <t>Powiat Brodnicki
Gmina Miasto Brodnica
Gmina Brodnica</t>
  </si>
  <si>
    <t>Wykonanie aktualizacji dokumentacji technicznej dla zadania pn. "Budowa obwodnicy miasta Brodnicy"</t>
  </si>
  <si>
    <t>Powiat Golubsko-Dobrzyński
Gmina Miasto Golub-Dobrzyń
Gmina Golub-Dobrzyń</t>
  </si>
  <si>
    <t>Gmina Łabiszyn</t>
  </si>
  <si>
    <t xml:space="preserve">Roboty dodatkowe i uzupełniające związane z realizacją inwestycji drogowych w ramach grupy I </t>
  </si>
  <si>
    <t>Powiat Golubsko-Dobrzyński
Gmina Miasto Golub-Dobrzyń</t>
  </si>
  <si>
    <t>Powiat Toruński
Gmina Lubicz</t>
  </si>
  <si>
    <r>
      <t xml:space="preserve">Ograniczenie emisji spalin poprzez rozbudowę sieci dróg rowerowych znajdujących się w koncepcji rozwoju systemu transportu Bydgosko-Toruńskiego Obszaru Funkcjonalnego dla: Części nr 2 - Złotoria - Nowa Wieś - Lubicz Górny  w ciągu drogi wojewódzkiej nr 657 - </t>
    </r>
    <r>
      <rPr>
        <b/>
        <i/>
        <sz val="10"/>
        <rFont val="Calibri"/>
        <family val="2"/>
        <charset val="238"/>
        <scheme val="minor"/>
      </rPr>
      <t>RPO, Dz.3.4</t>
    </r>
  </si>
  <si>
    <t>Powiat Toruński
Gmina Wielka Nieszawka</t>
  </si>
  <si>
    <r>
      <t xml:space="preserve">Ograniczenie emisji spalin poprzez rozbudowę sieci dróg rowerowych znajdujących się w koncepcji rozwoju systemu transportu Bydgosko-Toruńskiego Obszaru Funkcjonalnego dla: Części nr 3 - Toruń - Mała Nieszawka - Wielka Nieszawka - Cierpice  w ciągu drogi wojewódzkiej nr 273 - </t>
    </r>
    <r>
      <rPr>
        <b/>
        <i/>
        <sz val="10"/>
        <rFont val="Calibri"/>
        <family val="2"/>
        <charset val="238"/>
        <scheme val="minor"/>
      </rPr>
      <t>RPO, Dz.3.4</t>
    </r>
  </si>
  <si>
    <t>Powiat Toruński
Gmina Chełmża
Gmina Kowalewo Pomorskie</t>
  </si>
  <si>
    <r>
      <t xml:space="preserve">Ograniczenie emisji spalin poprzez rozbudowę sieci dróg rowerowych znajdujących się w koncepcji rozwoju systemu transportu Bydgosko-Toruńskiego Obszaru Funkcjonalnego dla: Części nr 1 - Nawra-Kończewice-Chełmża-Zalesie-Kiełbasin-Mlewo-Mlewiec-Srebrniki-Sierakowo w ciągu dróg wojewódzkich nr 551, 649, 554 - </t>
    </r>
    <r>
      <rPr>
        <b/>
        <i/>
        <sz val="10"/>
        <rFont val="Calibri"/>
        <family val="2"/>
        <charset val="238"/>
        <scheme val="minor"/>
      </rPr>
      <t>RPO, Dz.3.5.2</t>
    </r>
  </si>
  <si>
    <t>Powiat Toruński
Powiat Bydgoski
Gmina Zławieś Wielka 
Gmina Solec Kujawski</t>
  </si>
  <si>
    <r>
      <t xml:space="preserve">Przebudowa drogi wojewódzkiej Nr 249 wraz z uruchomieniem przeprawy promowej przez Wisłę na wysokości Solca Kujawskiego i Czarnowa - </t>
    </r>
    <r>
      <rPr>
        <b/>
        <i/>
        <sz val="10"/>
        <rFont val="Calibri"/>
        <family val="2"/>
        <charset val="238"/>
        <scheme val="minor"/>
      </rPr>
      <t>RPO, Dz.5.1</t>
    </r>
  </si>
  <si>
    <t>Gmina Łabiszyn
Gmina Nowa Wieś Wielka</t>
  </si>
  <si>
    <r>
      <t>Przebudowa wraz z rozbudową drogi wojewódzkiej Nr 254 Brzoza-Łabiszyn-Barcin-Mogilno-Wylatowo (odcinek Brzoza-Barcin). Odcinek I od km 0+069 do km 13+280 -</t>
    </r>
    <r>
      <rPr>
        <b/>
        <i/>
        <sz val="10"/>
        <rFont val="Calibri"/>
        <family val="2"/>
        <charset val="238"/>
        <scheme val="minor"/>
      </rPr>
      <t xml:space="preserve"> RPO, Dz.5.1</t>
    </r>
  </si>
  <si>
    <t>Gmina Łabiszyn
Gmina Barcin</t>
  </si>
  <si>
    <r>
      <t>Przebudowa wraz z rozbudową drogi wojewódzkiej Nr 254 Brzoza-Łabiszyn-Barcin-Mogilno-Wylatowo (odcinek Brzoza-Barcin). Odcinek II od km 13+280 do km 22+400 -</t>
    </r>
    <r>
      <rPr>
        <b/>
        <i/>
        <sz val="10"/>
        <rFont val="Calibri"/>
        <family val="2"/>
        <charset val="238"/>
        <scheme val="minor"/>
      </rPr>
      <t xml:space="preserve"> RPO, Dz.5.1</t>
    </r>
  </si>
  <si>
    <t xml:space="preserve">Miasto Wąbrzeźno
Gmina Lisewo
Gmina Płużnica
Gmina Ryńsk
Gmina Stolno
</t>
  </si>
  <si>
    <r>
      <t xml:space="preserve">Rozbudowa drogi wojewódzkiej Nr 548 Stolno-Wąbrzeźno od km 0+005 do km 29+619 z wyłączeniem węzła autostradowego w m. Lisewo od km 14+144 do km 15+146 - </t>
    </r>
    <r>
      <rPr>
        <b/>
        <i/>
        <sz val="10"/>
        <rFont val="Calibri"/>
        <family val="2"/>
        <charset val="238"/>
        <scheme val="minor"/>
      </rPr>
      <t>RPO, Dz.5.1</t>
    </r>
  </si>
  <si>
    <t>Gminy
Powiaty</t>
  </si>
  <si>
    <r>
      <t xml:space="preserve">Infostrada Kujaw i Pomorza 2.0 - </t>
    </r>
    <r>
      <rPr>
        <b/>
        <i/>
        <sz val="10"/>
        <rFont val="Calibri"/>
        <family val="2"/>
        <charset val="238"/>
        <scheme val="minor"/>
      </rPr>
      <t>RPO, Dz.2.1</t>
    </r>
  </si>
  <si>
    <t>Gminy</t>
  </si>
  <si>
    <r>
      <t xml:space="preserve">Invest in BiT CITY 2. Promocja potencjału gospodarczego oraz promocja atrakcyjności inwestycyjnej miast prezydenckich województwa kujawsko-pomorskiego - </t>
    </r>
    <r>
      <rPr>
        <b/>
        <i/>
        <sz val="10"/>
        <rFont val="Calibri"/>
        <family val="2"/>
        <charset val="238"/>
        <scheme val="minor"/>
      </rPr>
      <t>RPO, Dz.1.5.2</t>
    </r>
  </si>
  <si>
    <r>
      <t xml:space="preserve">Expressway - promocja terenów inwestycyjnych - </t>
    </r>
    <r>
      <rPr>
        <b/>
        <i/>
        <sz val="10"/>
        <rFont val="Calibri"/>
        <family val="2"/>
        <charset val="238"/>
        <scheme val="minor"/>
      </rPr>
      <t>RPO, Dz.1.5.2</t>
    </r>
  </si>
  <si>
    <r>
      <t xml:space="preserve">Dokształcanie uczniów
</t>
    </r>
    <r>
      <rPr>
        <i/>
        <sz val="10"/>
        <rFont val="Calibri"/>
        <family val="2"/>
        <charset val="238"/>
        <scheme val="minor"/>
      </rPr>
      <t>Kujawsko-Pomorskie Centrum Kształcenia Zawodowego w Bydgoszczy</t>
    </r>
  </si>
  <si>
    <t>Wojewódzki program przeciwdziałania przemocy w rodzinie dla województwa kujawsko-pomorskiego do roku 2026</t>
  </si>
  <si>
    <t>92105
92195</t>
  </si>
  <si>
    <t>Miasto Bydgoszcz</t>
  </si>
  <si>
    <t>Bydgoski Festiwal Operowy</t>
  </si>
  <si>
    <t>Bydgoski Festiwal Muzyczny</t>
  </si>
  <si>
    <t>92105
92116</t>
  </si>
  <si>
    <t>Festiwal Książki Obrazkowej dla Dzieci "LiterObrazki"</t>
  </si>
  <si>
    <t>Gmina Radomin</t>
  </si>
  <si>
    <t>Dofinansowanie działalności statutowej Ośrodka Chopinowskiego w Szafarni</t>
  </si>
  <si>
    <t>Dofinansowanie działalności statutowej Wojewódzkiej i Miejskiej Biblioteki Publicznej w Bydgoszczy</t>
  </si>
  <si>
    <t>Miasto Toruń</t>
  </si>
  <si>
    <t>Dofinansowanie działalności statutowej Wojewódzkiej Biblioteki Publicznej - Książnicy Kopernikańskiej w Toruniu</t>
  </si>
  <si>
    <t>RPO - Regionalny Program Operacyjny Województwa Kujawsko-Pomorskiego</t>
  </si>
  <si>
    <t>uchwała Nr    /   /22 Sejmiku Województwa</t>
  </si>
  <si>
    <t xml:space="preserve">z dnia   .12.2022 r.           </t>
  </si>
  <si>
    <t>Dochody gromadzone na wydzielonych rachunkach oraz wydatki nimi finansowane</t>
  </si>
  <si>
    <t>Jednostka</t>
  </si>
  <si>
    <t>Stan środków pieniężnych na początek okresu</t>
  </si>
  <si>
    <t>Stan środków pieniężnych na koniec okresu</t>
  </si>
  <si>
    <t>1.</t>
  </si>
  <si>
    <t>2.</t>
  </si>
  <si>
    <t>3.</t>
  </si>
  <si>
    <t>4.</t>
  </si>
  <si>
    <t>5.</t>
  </si>
  <si>
    <t>6.</t>
  </si>
  <si>
    <t>7.</t>
  </si>
  <si>
    <t xml:space="preserve">Biblioteka Pedagogiczna im. gen. bryg. prof. Elżbiety Zawackiej w Toruniu </t>
  </si>
  <si>
    <t>Kujawsko-Pomorskie Centrum Edukacji Nauczycieli w Bydgoszczy</t>
  </si>
  <si>
    <t>Kujawsko-Pomorskie Centrum Edukacji Nauczycieli w Toruniu</t>
  </si>
  <si>
    <t>Kujawsko-Pomorskie Centrum Kształcenia Zawodowego w Bydgoszczy</t>
  </si>
  <si>
    <t>8.</t>
  </si>
  <si>
    <t>Kujawsko-Pomorski Specjalny Ośrodek Szkolno-Wychowawczy nr 2 dla Dzieci Młodzieży Słabo Słyszącej i Niesłyszącej im. gen. Stanisława Maczka w Bydgoszczy</t>
  </si>
  <si>
    <t>9.</t>
  </si>
  <si>
    <t>Medyczno-Społeczne Centrum Kształcenia Zawodowego i Ustawicznego w Inowrocławiu</t>
  </si>
  <si>
    <t>10.</t>
  </si>
  <si>
    <t>Medyczno-Społeczne Centrum Kształcenia Zawodowego i Ustawicznego w Toruniu</t>
  </si>
  <si>
    <t>11.</t>
  </si>
  <si>
    <t>Pedagogiczna Biblioteka Wojewódzka im. Mariana Rejewskiego w Bydgoszczy</t>
  </si>
  <si>
    <t>Załącznik nr 15 do Uchwały budżetowej</t>
  </si>
  <si>
    <t xml:space="preserve">                                                                                                                           Załącznik nr 2 do Uchwały budżetowej </t>
  </si>
  <si>
    <t xml:space="preserve">                                                                                                                           Uchwała Nr        /        /22 Sejmiku </t>
  </si>
  <si>
    <t xml:space="preserve">                                                                                                                           Województwa z dnia      .12.2022 r.</t>
  </si>
  <si>
    <t>Załącznik nr 6 do Uchwały budżetowej</t>
  </si>
  <si>
    <t>Załącznik nr 7 do Uchwały budżetowej</t>
  </si>
  <si>
    <t>Załącznik nr 8 do Uchwały budżetowej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</si>
</sst>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 PL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11"/>
      <name val="Times New Roman CE"/>
      <family val="1"/>
      <charset val="238"/>
    </font>
    <font>
      <b/>
      <i/>
      <sz val="11"/>
      <name val="Calibri"/>
      <family val="2"/>
      <charset val="238"/>
      <scheme val="minor"/>
    </font>
    <font>
      <b/>
      <i/>
      <sz val="11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11"/>
      <name val="Times New Roman CE"/>
      <charset val="238"/>
    </font>
    <font>
      <i/>
      <sz val="11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u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Times New Roman CE"/>
      <family val="1"/>
      <charset val="238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4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7" fillId="0" borderId="0"/>
    <xf numFmtId="0" fontId="14" fillId="0" borderId="0"/>
    <xf numFmtId="0" fontId="13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4" fillId="0" borderId="0"/>
    <xf numFmtId="0" fontId="16" fillId="0" borderId="0"/>
    <xf numFmtId="9" fontId="13" fillId="0" borderId="0" applyFont="0" applyFill="0" applyBorder="0" applyAlignment="0" applyProtection="0"/>
    <xf numFmtId="0" fontId="15" fillId="0" borderId="0"/>
    <xf numFmtId="0" fontId="12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4" fillId="0" borderId="0"/>
    <xf numFmtId="0" fontId="70" fillId="0" borderId="0"/>
    <xf numFmtId="0" fontId="14" fillId="0" borderId="0"/>
    <xf numFmtId="0" fontId="70" fillId="0" borderId="0"/>
    <xf numFmtId="0" fontId="14" fillId="0" borderId="0"/>
  </cellStyleXfs>
  <cellXfs count="1217">
    <xf numFmtId="0" fontId="0" fillId="0" borderId="0" xfId="0"/>
    <xf numFmtId="0" fontId="11" fillId="0" borderId="0" xfId="20" applyFont="1" applyAlignment="1">
      <alignment horizontal="center" vertical="top"/>
    </xf>
    <xf numFmtId="0" fontId="11" fillId="0" borderId="0" xfId="20" applyFont="1" applyAlignment="1">
      <alignment vertical="top"/>
    </xf>
    <xf numFmtId="0" fontId="18" fillId="0" borderId="2" xfId="20" applyFont="1" applyBorder="1" applyAlignment="1">
      <alignment horizontal="center" vertical="center"/>
    </xf>
    <xf numFmtId="0" fontId="18" fillId="0" borderId="2" xfId="20" applyFont="1" applyBorder="1" applyAlignment="1">
      <alignment horizontal="center" vertical="center" wrapText="1"/>
    </xf>
    <xf numFmtId="0" fontId="18" fillId="0" borderId="0" xfId="20" applyFont="1" applyAlignment="1">
      <alignment horizontal="center" vertical="center"/>
    </xf>
    <xf numFmtId="0" fontId="18" fillId="0" borderId="8" xfId="20" applyFont="1" applyBorder="1" applyAlignment="1">
      <alignment horizontal="center" vertical="top"/>
    </xf>
    <xf numFmtId="0" fontId="18" fillId="0" borderId="5" xfId="20" applyFont="1" applyBorder="1" applyAlignment="1">
      <alignment horizontal="center" vertical="top" wrapText="1"/>
    </xf>
    <xf numFmtId="0" fontId="18" fillId="0" borderId="9" xfId="20" applyFont="1" applyBorder="1" applyAlignment="1">
      <alignment vertical="top" wrapText="1"/>
    </xf>
    <xf numFmtId="3" fontId="18" fillId="0" borderId="4" xfId="20" applyNumberFormat="1" applyFont="1" applyBorder="1" applyAlignment="1">
      <alignment vertical="top"/>
    </xf>
    <xf numFmtId="3" fontId="18" fillId="0" borderId="0" xfId="20" applyNumberFormat="1" applyFont="1" applyAlignment="1">
      <alignment vertical="top"/>
    </xf>
    <xf numFmtId="0" fontId="18" fillId="0" borderId="0" xfId="20" applyFont="1" applyAlignment="1">
      <alignment vertical="top"/>
    </xf>
    <xf numFmtId="0" fontId="18" fillId="0" borderId="6" xfId="20" applyFont="1" applyBorder="1" applyAlignment="1">
      <alignment vertical="top" wrapText="1"/>
    </xf>
    <xf numFmtId="3" fontId="18" fillId="0" borderId="5" xfId="20" applyNumberFormat="1" applyFont="1" applyBorder="1" applyAlignment="1">
      <alignment horizontal="center" vertical="top"/>
    </xf>
    <xf numFmtId="3" fontId="18" fillId="0" borderId="4" xfId="20" applyNumberFormat="1" applyFont="1" applyBorder="1" applyAlignment="1">
      <alignment horizontal="right" vertical="top"/>
    </xf>
    <xf numFmtId="3" fontId="18" fillId="0" borderId="8" xfId="20" applyNumberFormat="1" applyFont="1" applyBorder="1" applyAlignment="1">
      <alignment horizontal="center" vertical="top"/>
    </xf>
    <xf numFmtId="3" fontId="18" fillId="0" borderId="15" xfId="20" applyNumberFormat="1" applyFont="1" applyBorder="1" applyAlignment="1">
      <alignment vertical="top" wrapText="1"/>
    </xf>
    <xf numFmtId="0" fontId="18" fillId="0" borderId="5" xfId="20" applyFont="1" applyBorder="1" applyAlignment="1">
      <alignment horizontal="center" vertical="top"/>
    </xf>
    <xf numFmtId="0" fontId="18" fillId="0" borderId="0" xfId="20" applyFont="1" applyBorder="1" applyAlignment="1">
      <alignment vertical="top" wrapText="1"/>
    </xf>
    <xf numFmtId="3" fontId="18" fillId="0" borderId="3" xfId="20" applyNumberFormat="1" applyFont="1" applyBorder="1" applyAlignment="1">
      <alignment vertical="top"/>
    </xf>
    <xf numFmtId="0" fontId="18" fillId="0" borderId="15" xfId="20" applyFont="1" applyBorder="1" applyAlignment="1">
      <alignment vertical="top" wrapText="1"/>
    </xf>
    <xf numFmtId="3" fontId="18" fillId="0" borderId="0" xfId="20" applyNumberFormat="1" applyFont="1" applyAlignment="1">
      <alignment vertical="center"/>
    </xf>
    <xf numFmtId="0" fontId="18" fillId="0" borderId="0" xfId="20" applyFont="1" applyAlignment="1">
      <alignment vertical="center"/>
    </xf>
    <xf numFmtId="3" fontId="18" fillId="0" borderId="2" xfId="20" applyNumberFormat="1" applyFont="1" applyBorder="1" applyAlignment="1">
      <alignment vertical="top"/>
    </xf>
    <xf numFmtId="49" fontId="22" fillId="0" borderId="0" xfId="16" applyNumberFormat="1" applyFont="1" applyFill="1" applyAlignment="1">
      <alignment horizontal="center" vertical="center"/>
    </xf>
    <xf numFmtId="49" fontId="19" fillId="0" borderId="0" xfId="16" applyNumberFormat="1" applyFont="1" applyFill="1" applyAlignment="1">
      <alignment horizontal="center" vertical="center" wrapText="1"/>
    </xf>
    <xf numFmtId="0" fontId="22" fillId="0" borderId="0" xfId="16" applyFont="1" applyFill="1" applyAlignment="1">
      <alignment vertical="center"/>
    </xf>
    <xf numFmtId="0" fontId="19" fillId="0" borderId="0" xfId="16" applyFont="1" applyFill="1" applyAlignment="1">
      <alignment vertical="center"/>
    </xf>
    <xf numFmtId="0" fontId="19" fillId="0" borderId="0" xfId="16" applyFont="1" applyAlignment="1">
      <alignment vertical="center"/>
    </xf>
    <xf numFmtId="0" fontId="19" fillId="0" borderId="0" xfId="16" applyFont="1" applyFill="1" applyBorder="1" applyAlignment="1">
      <alignment horizontal="center" vertical="center"/>
    </xf>
    <xf numFmtId="2" fontId="19" fillId="0" borderId="0" xfId="16" applyNumberFormat="1" applyFont="1" applyFill="1" applyBorder="1" applyAlignment="1">
      <alignment horizontal="center" vertical="center"/>
    </xf>
    <xf numFmtId="2" fontId="22" fillId="0" borderId="0" xfId="16" applyNumberFormat="1" applyFont="1" applyFill="1" applyAlignment="1">
      <alignment horizontal="center" vertical="center" wrapText="1"/>
    </xf>
    <xf numFmtId="2" fontId="19" fillId="0" borderId="2" xfId="16" applyNumberFormat="1" applyFont="1" applyFill="1" applyBorder="1" applyAlignment="1">
      <alignment horizontal="center" vertical="center" wrapText="1"/>
    </xf>
    <xf numFmtId="2" fontId="19" fillId="0" borderId="6" xfId="16" applyNumberFormat="1" applyFont="1" applyFill="1" applyBorder="1" applyAlignment="1">
      <alignment horizontal="center" vertical="center" wrapText="1"/>
    </xf>
    <xf numFmtId="49" fontId="23" fillId="0" borderId="2" xfId="16" applyNumberFormat="1" applyFont="1" applyFill="1" applyBorder="1" applyAlignment="1">
      <alignment horizontal="center" vertical="center" wrapText="1"/>
    </xf>
    <xf numFmtId="49" fontId="24" fillId="0" borderId="5" xfId="16" applyNumberFormat="1" applyFont="1" applyFill="1" applyBorder="1" applyAlignment="1">
      <alignment horizontal="center" vertical="center" wrapText="1"/>
    </xf>
    <xf numFmtId="49" fontId="23" fillId="0" borderId="5" xfId="16" applyNumberFormat="1" applyFont="1" applyFill="1" applyBorder="1" applyAlignment="1">
      <alignment horizontal="center" vertical="center" wrapText="1"/>
    </xf>
    <xf numFmtId="49" fontId="23" fillId="0" borderId="6" xfId="16" applyNumberFormat="1" applyFont="1" applyFill="1" applyBorder="1" applyAlignment="1">
      <alignment horizontal="center" vertical="center" wrapText="1"/>
    </xf>
    <xf numFmtId="49" fontId="23" fillId="0" borderId="0" xfId="16" applyNumberFormat="1" applyFont="1" applyFill="1" applyAlignment="1">
      <alignment horizontal="center" vertical="center" wrapText="1"/>
    </xf>
    <xf numFmtId="49" fontId="23" fillId="0" borderId="8" xfId="16" applyNumberFormat="1" applyFont="1" applyFill="1" applyBorder="1" applyAlignment="1">
      <alignment horizontal="center" vertical="center" wrapText="1"/>
    </xf>
    <xf numFmtId="49" fontId="25" fillId="0" borderId="9" xfId="16" applyNumberFormat="1" applyFont="1" applyFill="1" applyBorder="1" applyAlignment="1">
      <alignment horizontal="center" vertical="center" wrapText="1"/>
    </xf>
    <xf numFmtId="49" fontId="26" fillId="0" borderId="9" xfId="16" applyNumberFormat="1" applyFont="1" applyFill="1" applyBorder="1" applyAlignment="1">
      <alignment horizontal="center" vertical="center" wrapText="1"/>
    </xf>
    <xf numFmtId="49" fontId="23" fillId="0" borderId="9" xfId="16" applyNumberFormat="1" applyFont="1" applyFill="1" applyBorder="1" applyAlignment="1">
      <alignment horizontal="center" vertical="center" wrapText="1"/>
    </xf>
    <xf numFmtId="49" fontId="23" fillId="0" borderId="4" xfId="16" applyNumberFormat="1" applyFont="1" applyFill="1" applyBorder="1" applyAlignment="1">
      <alignment horizontal="center" vertical="center" wrapText="1"/>
    </xf>
    <xf numFmtId="49" fontId="23" fillId="0" borderId="0" xfId="16" applyNumberFormat="1" applyFont="1" applyAlignment="1">
      <alignment horizontal="center" vertical="center" wrapText="1"/>
    </xf>
    <xf numFmtId="49" fontId="22" fillId="2" borderId="5" xfId="16" applyNumberFormat="1" applyFont="1" applyFill="1" applyBorder="1" applyAlignment="1">
      <alignment horizontal="center" vertical="center" wrapText="1"/>
    </xf>
    <xf numFmtId="3" fontId="27" fillId="2" borderId="10" xfId="16" applyNumberFormat="1" applyFont="1" applyFill="1" applyBorder="1" applyAlignment="1">
      <alignment horizontal="left" vertical="center" wrapText="1"/>
    </xf>
    <xf numFmtId="3" fontId="22" fillId="2" borderId="2" xfId="16" applyNumberFormat="1" applyFont="1" applyFill="1" applyBorder="1" applyAlignment="1">
      <alignment horizontal="right" vertical="center" wrapText="1"/>
    </xf>
    <xf numFmtId="3" fontId="22" fillId="2" borderId="5" xfId="16" applyNumberFormat="1" applyFont="1" applyFill="1" applyBorder="1" applyAlignment="1">
      <alignment horizontal="right" vertical="center" wrapText="1"/>
    </xf>
    <xf numFmtId="3" fontId="22" fillId="2" borderId="6" xfId="16" applyNumberFormat="1" applyFont="1" applyFill="1" applyBorder="1" applyAlignment="1">
      <alignment horizontal="right" vertical="center" wrapText="1"/>
    </xf>
    <xf numFmtId="3" fontId="19" fillId="0" borderId="0" xfId="16" applyNumberFormat="1" applyFont="1" applyAlignment="1">
      <alignment vertical="center" wrapText="1"/>
    </xf>
    <xf numFmtId="49" fontId="22" fillId="0" borderId="11" xfId="16" applyNumberFormat="1" applyFont="1" applyBorder="1" applyAlignment="1">
      <alignment horizontal="center" vertical="center" wrapText="1"/>
    </xf>
    <xf numFmtId="3" fontId="28" fillId="0" borderId="12" xfId="16" applyNumberFormat="1" applyFont="1" applyBorder="1" applyAlignment="1">
      <alignment horizontal="center" vertical="center" wrapText="1"/>
    </xf>
    <xf numFmtId="3" fontId="22" fillId="0" borderId="12" xfId="16" applyNumberFormat="1" applyFont="1" applyFill="1" applyBorder="1" applyAlignment="1">
      <alignment vertical="center" wrapText="1"/>
    </xf>
    <xf numFmtId="3" fontId="28" fillId="0" borderId="12" xfId="16" applyNumberFormat="1" applyFont="1" applyBorder="1" applyAlignment="1">
      <alignment vertical="center" wrapText="1"/>
    </xf>
    <xf numFmtId="3" fontId="22" fillId="0" borderId="12" xfId="16" applyNumberFormat="1" applyFont="1" applyBorder="1" applyAlignment="1">
      <alignment horizontal="right" vertical="center" wrapText="1"/>
    </xf>
    <xf numFmtId="3" fontId="22" fillId="0" borderId="1" xfId="16" applyNumberFormat="1" applyFont="1" applyBorder="1" applyAlignment="1">
      <alignment horizontal="right" vertical="center" wrapText="1"/>
    </xf>
    <xf numFmtId="3" fontId="22" fillId="0" borderId="13" xfId="16" applyNumberFormat="1" applyFont="1" applyBorder="1" applyAlignment="1">
      <alignment horizontal="right" vertical="center" wrapText="1"/>
    </xf>
    <xf numFmtId="3" fontId="19" fillId="0" borderId="0" xfId="16" applyNumberFormat="1" applyFont="1" applyAlignment="1">
      <alignment horizontal="center" vertical="center" wrapText="1"/>
    </xf>
    <xf numFmtId="49" fontId="19" fillId="0" borderId="11" xfId="16" applyNumberFormat="1" applyFont="1" applyFill="1" applyBorder="1" applyAlignment="1">
      <alignment horizontal="center" vertical="center" wrapText="1"/>
    </xf>
    <xf numFmtId="3" fontId="19" fillId="0" borderId="11" xfId="16" applyNumberFormat="1" applyFont="1" applyFill="1" applyBorder="1" applyAlignment="1">
      <alignment horizontal="left" vertical="center" wrapText="1"/>
    </xf>
    <xf numFmtId="3" fontId="22" fillId="0" borderId="3" xfId="16" applyNumberFormat="1" applyFont="1" applyFill="1" applyBorder="1" applyAlignment="1">
      <alignment horizontal="right" vertical="center" wrapText="1"/>
    </xf>
    <xf numFmtId="3" fontId="19" fillId="0" borderId="1" xfId="16" applyNumberFormat="1" applyFont="1" applyFill="1" applyBorder="1" applyAlignment="1">
      <alignment horizontal="right" vertical="center" wrapText="1"/>
    </xf>
    <xf numFmtId="3" fontId="19" fillId="0" borderId="11" xfId="16" applyNumberFormat="1" applyFont="1" applyFill="1" applyBorder="1" applyAlignment="1">
      <alignment horizontal="right" vertical="center" wrapText="1"/>
    </xf>
    <xf numFmtId="3" fontId="19" fillId="0" borderId="12" xfId="16" applyNumberFormat="1" applyFont="1" applyFill="1" applyBorder="1" applyAlignment="1">
      <alignment horizontal="right" vertical="center" wrapText="1"/>
    </xf>
    <xf numFmtId="3" fontId="19" fillId="0" borderId="13" xfId="16" applyNumberFormat="1" applyFont="1" applyFill="1" applyBorder="1" applyAlignment="1">
      <alignment horizontal="right" vertical="center" wrapText="1"/>
    </xf>
    <xf numFmtId="3" fontId="19" fillId="0" borderId="0" xfId="16" applyNumberFormat="1" applyFont="1" applyFill="1" applyAlignment="1">
      <alignment vertical="center" wrapText="1"/>
    </xf>
    <xf numFmtId="3" fontId="22" fillId="0" borderId="2" xfId="16" applyNumberFormat="1" applyFont="1" applyFill="1" applyBorder="1" applyAlignment="1">
      <alignment horizontal="right" vertical="center" wrapText="1"/>
    </xf>
    <xf numFmtId="49" fontId="19" fillId="0" borderId="5" xfId="16" applyNumberFormat="1" applyFont="1" applyFill="1" applyBorder="1" applyAlignment="1">
      <alignment horizontal="center" vertical="center"/>
    </xf>
    <xf numFmtId="49" fontId="19" fillId="0" borderId="5" xfId="16" applyNumberFormat="1" applyFont="1" applyFill="1" applyBorder="1" applyAlignment="1">
      <alignment horizontal="left" vertical="center" wrapText="1"/>
    </xf>
    <xf numFmtId="3" fontId="19" fillId="0" borderId="2" xfId="16" applyNumberFormat="1" applyFont="1" applyFill="1" applyBorder="1" applyAlignment="1">
      <alignment vertical="center"/>
    </xf>
    <xf numFmtId="3" fontId="19" fillId="0" borderId="10" xfId="16" applyNumberFormat="1" applyFont="1" applyFill="1" applyBorder="1" applyAlignment="1">
      <alignment vertical="center"/>
    </xf>
    <xf numFmtId="3" fontId="19" fillId="0" borderId="6" xfId="16" applyNumberFormat="1" applyFont="1" applyFill="1" applyBorder="1" applyAlignment="1">
      <alignment vertical="center"/>
    </xf>
    <xf numFmtId="3" fontId="19" fillId="0" borderId="5" xfId="16" applyNumberFormat="1" applyFont="1" applyFill="1" applyBorder="1" applyAlignment="1">
      <alignment vertical="center"/>
    </xf>
    <xf numFmtId="49" fontId="19" fillId="0" borderId="2" xfId="16" applyNumberFormat="1" applyFont="1" applyFill="1" applyBorder="1" applyAlignment="1">
      <alignment horizontal="center" vertical="center"/>
    </xf>
    <xf numFmtId="49" fontId="19" fillId="0" borderId="2" xfId="16" applyNumberFormat="1" applyFont="1" applyFill="1" applyBorder="1" applyAlignment="1">
      <alignment horizontal="left" vertical="center" wrapText="1"/>
    </xf>
    <xf numFmtId="49" fontId="22" fillId="2" borderId="8" xfId="16" applyNumberFormat="1" applyFont="1" applyFill="1" applyBorder="1" applyAlignment="1">
      <alignment horizontal="center" vertical="center" wrapText="1"/>
    </xf>
    <xf numFmtId="3" fontId="27" fillId="2" borderId="9" xfId="16" applyNumberFormat="1" applyFont="1" applyFill="1" applyBorder="1" applyAlignment="1">
      <alignment horizontal="left" vertical="center" wrapText="1"/>
    </xf>
    <xf numFmtId="3" fontId="22" fillId="2" borderId="4" xfId="16" applyNumberFormat="1" applyFont="1" applyFill="1" applyBorder="1" applyAlignment="1">
      <alignment horizontal="right" vertical="center" wrapText="1"/>
    </xf>
    <xf numFmtId="49" fontId="19" fillId="0" borderId="4" xfId="16" applyNumberFormat="1" applyFont="1" applyFill="1" applyBorder="1" applyAlignment="1">
      <alignment horizontal="center" vertical="center"/>
    </xf>
    <xf numFmtId="49" fontId="19" fillId="0" borderId="4" xfId="16" applyNumberFormat="1" applyFont="1" applyFill="1" applyBorder="1" applyAlignment="1">
      <alignment horizontal="left" vertical="center" wrapText="1"/>
    </xf>
    <xf numFmtId="3" fontId="22" fillId="0" borderId="4" xfId="16" applyNumberFormat="1" applyFont="1" applyFill="1" applyBorder="1" applyAlignment="1">
      <alignment horizontal="right" vertical="center" wrapText="1"/>
    </xf>
    <xf numFmtId="3" fontId="19" fillId="0" borderId="4" xfId="16" applyNumberFormat="1" applyFont="1" applyFill="1" applyBorder="1" applyAlignment="1">
      <alignment vertical="center"/>
    </xf>
    <xf numFmtId="3" fontId="19" fillId="0" borderId="8" xfId="16" applyNumberFormat="1" applyFont="1" applyFill="1" applyBorder="1" applyAlignment="1">
      <alignment vertical="center"/>
    </xf>
    <xf numFmtId="3" fontId="19" fillId="0" borderId="9" xfId="16" applyNumberFormat="1" applyFont="1" applyFill="1" applyBorder="1" applyAlignment="1">
      <alignment vertical="center"/>
    </xf>
    <xf numFmtId="3" fontId="19" fillId="0" borderId="3" xfId="16" applyNumberFormat="1" applyFont="1" applyFill="1" applyBorder="1" applyAlignment="1">
      <alignment vertical="center"/>
    </xf>
    <xf numFmtId="3" fontId="19" fillId="0" borderId="15" xfId="16" applyNumberFormat="1" applyFont="1" applyFill="1" applyBorder="1" applyAlignment="1">
      <alignment vertical="center"/>
    </xf>
    <xf numFmtId="3" fontId="27" fillId="2" borderId="2" xfId="16" applyNumberFormat="1" applyFont="1" applyFill="1" applyBorder="1" applyAlignment="1">
      <alignment vertical="center"/>
    </xf>
    <xf numFmtId="3" fontId="27" fillId="2" borderId="5" xfId="16" applyNumberFormat="1" applyFont="1" applyFill="1" applyBorder="1" applyAlignment="1">
      <alignment vertical="center"/>
    </xf>
    <xf numFmtId="3" fontId="27" fillId="2" borderId="6" xfId="16" applyNumberFormat="1" applyFont="1" applyFill="1" applyBorder="1" applyAlignment="1">
      <alignment vertical="center"/>
    </xf>
    <xf numFmtId="0" fontId="29" fillId="3" borderId="0" xfId="16" applyFont="1" applyFill="1" applyAlignment="1">
      <alignment vertical="center"/>
    </xf>
    <xf numFmtId="49" fontId="22" fillId="0" borderId="0" xfId="16" applyNumberFormat="1" applyFont="1" applyAlignment="1">
      <alignment horizontal="center" vertical="center"/>
    </xf>
    <xf numFmtId="49" fontId="19" fillId="0" borderId="0" xfId="16" applyNumberFormat="1" applyFont="1" applyAlignment="1">
      <alignment horizontal="center" vertical="center" wrapText="1"/>
    </xf>
    <xf numFmtId="3" fontId="22" fillId="4" borderId="0" xfId="16" applyNumberFormat="1" applyFont="1" applyFill="1" applyAlignment="1">
      <alignment vertical="center"/>
    </xf>
    <xf numFmtId="0" fontId="22" fillId="4" borderId="0" xfId="16" applyFont="1" applyFill="1" applyAlignment="1">
      <alignment vertical="center"/>
    </xf>
    <xf numFmtId="49" fontId="9" fillId="0" borderId="4" xfId="20" applyNumberFormat="1" applyFont="1" applyBorder="1" applyAlignment="1">
      <alignment horizontal="center" vertical="top" wrapText="1"/>
    </xf>
    <xf numFmtId="0" fontId="9" fillId="0" borderId="4" xfId="20" applyFont="1" applyBorder="1" applyAlignment="1">
      <alignment horizontal="left" vertical="top"/>
    </xf>
    <xf numFmtId="0" fontId="9" fillId="0" borderId="14" xfId="20" applyFont="1" applyBorder="1" applyAlignment="1">
      <alignment horizontal="center" vertical="top"/>
    </xf>
    <xf numFmtId="3" fontId="9" fillId="0" borderId="4" xfId="20" applyNumberFormat="1" applyFont="1" applyBorder="1" applyAlignment="1">
      <alignment vertical="top"/>
    </xf>
    <xf numFmtId="0" fontId="9" fillId="0" borderId="4" xfId="20" applyFont="1" applyBorder="1" applyAlignment="1">
      <alignment horizontal="center" vertical="top"/>
    </xf>
    <xf numFmtId="0" fontId="9" fillId="0" borderId="0" xfId="20" applyFont="1" applyAlignment="1">
      <alignment horizontal="center" vertical="center"/>
    </xf>
    <xf numFmtId="49" fontId="30" fillId="0" borderId="16" xfId="20" applyNumberFormat="1" applyFont="1" applyBorder="1" applyAlignment="1">
      <alignment horizontal="center" vertical="top" wrapText="1"/>
    </xf>
    <xf numFmtId="0" fontId="30" fillId="0" borderId="17" xfId="20" applyFont="1" applyBorder="1" applyAlignment="1">
      <alignment horizontal="left" vertical="top"/>
    </xf>
    <xf numFmtId="3" fontId="30" fillId="0" borderId="16" xfId="20" applyNumberFormat="1" applyFont="1" applyBorder="1" applyAlignment="1">
      <alignment vertical="top"/>
    </xf>
    <xf numFmtId="0" fontId="9" fillId="0" borderId="16" xfId="20" applyFont="1" applyBorder="1" applyAlignment="1">
      <alignment horizontal="center" vertical="top"/>
    </xf>
    <xf numFmtId="49" fontId="30" fillId="0" borderId="18" xfId="20" applyNumberFormat="1" applyFont="1" applyBorder="1" applyAlignment="1">
      <alignment horizontal="center" vertical="top" wrapText="1"/>
    </xf>
    <xf numFmtId="0" fontId="30" fillId="0" borderId="19" xfId="20" applyFont="1" applyBorder="1" applyAlignment="1">
      <alignment horizontal="left" vertical="top" wrapText="1"/>
    </xf>
    <xf numFmtId="3" fontId="30" fillId="0" borderId="18" xfId="20" applyNumberFormat="1" applyFont="1" applyBorder="1" applyAlignment="1">
      <alignment vertical="top"/>
    </xf>
    <xf numFmtId="0" fontId="9" fillId="0" borderId="18" xfId="20" applyFont="1" applyBorder="1" applyAlignment="1">
      <alignment horizontal="center" vertical="top"/>
    </xf>
    <xf numFmtId="0" fontId="30" fillId="0" borderId="16" xfId="20" applyNumberFormat="1" applyFont="1" applyBorder="1" applyAlignment="1">
      <alignment horizontal="center" vertical="top" wrapText="1"/>
    </xf>
    <xf numFmtId="3" fontId="30" fillId="0" borderId="16" xfId="20" applyNumberFormat="1" applyFont="1" applyBorder="1" applyAlignment="1">
      <alignment horizontal="right" vertical="top"/>
    </xf>
    <xf numFmtId="0" fontId="30" fillId="0" borderId="17" xfId="20" applyFont="1" applyBorder="1" applyAlignment="1">
      <alignment vertical="top"/>
    </xf>
    <xf numFmtId="0" fontId="30" fillId="0" borderId="17" xfId="20" applyFont="1" applyBorder="1" applyAlignment="1">
      <alignment vertical="top" wrapText="1"/>
    </xf>
    <xf numFmtId="0" fontId="30" fillId="0" borderId="14" xfId="20" applyFont="1" applyBorder="1" applyAlignment="1">
      <alignment horizontal="center" vertical="top"/>
    </xf>
    <xf numFmtId="0" fontId="30" fillId="0" borderId="16" xfId="20" applyNumberFormat="1" applyFont="1" applyBorder="1" applyAlignment="1">
      <alignment horizontal="center" vertical="top"/>
    </xf>
    <xf numFmtId="0" fontId="30" fillId="0" borderId="16" xfId="20" applyFont="1" applyBorder="1" applyAlignment="1">
      <alignment vertical="top" wrapText="1"/>
    </xf>
    <xf numFmtId="3" fontId="30" fillId="0" borderId="0" xfId="20" applyNumberFormat="1" applyFont="1" applyAlignment="1">
      <alignment vertical="center"/>
    </xf>
    <xf numFmtId="0" fontId="30" fillId="0" borderId="0" xfId="20" applyFont="1" applyAlignment="1">
      <alignment vertical="center"/>
    </xf>
    <xf numFmtId="0" fontId="30" fillId="0" borderId="18" xfId="20" applyNumberFormat="1" applyFont="1" applyBorder="1" applyAlignment="1">
      <alignment horizontal="center" vertical="top"/>
    </xf>
    <xf numFmtId="0" fontId="30" fillId="0" borderId="18" xfId="20" applyFont="1" applyBorder="1" applyAlignment="1">
      <alignment vertical="top" wrapText="1"/>
    </xf>
    <xf numFmtId="0" fontId="30" fillId="0" borderId="19" xfId="20" applyFont="1" applyBorder="1" applyAlignment="1">
      <alignment vertical="top" wrapText="1"/>
    </xf>
    <xf numFmtId="0" fontId="30" fillId="0" borderId="17" xfId="20" applyFont="1" applyBorder="1" applyAlignment="1">
      <alignment horizontal="left" vertical="top" wrapText="1"/>
    </xf>
    <xf numFmtId="0" fontId="9" fillId="0" borderId="20" xfId="20" applyFont="1" applyBorder="1" applyAlignment="1">
      <alignment horizontal="center" vertical="top"/>
    </xf>
    <xf numFmtId="0" fontId="30" fillId="0" borderId="0" xfId="20" applyFont="1" applyBorder="1" applyAlignment="1">
      <alignment horizontal="left" vertical="top" wrapText="1"/>
    </xf>
    <xf numFmtId="0" fontId="9" fillId="0" borderId="4" xfId="20" applyFont="1" applyBorder="1" applyAlignment="1">
      <alignment horizontal="center" vertical="top" wrapText="1"/>
    </xf>
    <xf numFmtId="0" fontId="9" fillId="0" borderId="4" xfId="20" applyFont="1" applyBorder="1" applyAlignment="1">
      <alignment vertical="top" wrapText="1"/>
    </xf>
    <xf numFmtId="3" fontId="9" fillId="0" borderId="4" xfId="20" applyNumberFormat="1" applyFont="1" applyBorder="1" applyAlignment="1">
      <alignment horizontal="center" vertical="top"/>
    </xf>
    <xf numFmtId="3" fontId="9" fillId="0" borderId="0" xfId="20" applyNumberFormat="1" applyFont="1" applyAlignment="1">
      <alignment vertical="top"/>
    </xf>
    <xf numFmtId="0" fontId="9" fillId="0" borderId="0" xfId="20" applyFont="1" applyAlignment="1">
      <alignment vertical="top"/>
    </xf>
    <xf numFmtId="49" fontId="30" fillId="0" borderId="21" xfId="20" applyNumberFormat="1" applyFont="1" applyBorder="1" applyAlignment="1">
      <alignment horizontal="center" vertical="top" wrapText="1"/>
    </xf>
    <xf numFmtId="0" fontId="30" fillId="0" borderId="22" xfId="20" applyFont="1" applyBorder="1" applyAlignment="1">
      <alignment vertical="top" wrapText="1"/>
    </xf>
    <xf numFmtId="3" fontId="30" fillId="0" borderId="21" xfId="20" applyNumberFormat="1" applyFont="1" applyBorder="1" applyAlignment="1">
      <alignment vertical="top"/>
    </xf>
    <xf numFmtId="3" fontId="30" fillId="0" borderId="21" xfId="20" applyNumberFormat="1" applyFont="1" applyBorder="1" applyAlignment="1">
      <alignment horizontal="center" vertical="top"/>
    </xf>
    <xf numFmtId="3" fontId="30" fillId="0" borderId="0" xfId="20" applyNumberFormat="1" applyFont="1" applyAlignment="1">
      <alignment vertical="top"/>
    </xf>
    <xf numFmtId="0" fontId="30" fillId="0" borderId="0" xfId="20" applyFont="1" applyAlignment="1">
      <alignment vertical="top"/>
    </xf>
    <xf numFmtId="0" fontId="9" fillId="0" borderId="4" xfId="20" applyNumberFormat="1" applyFont="1" applyBorder="1" applyAlignment="1">
      <alignment horizontal="center" vertical="top"/>
    </xf>
    <xf numFmtId="0" fontId="30" fillId="0" borderId="21" xfId="20" applyNumberFormat="1" applyFont="1" applyBorder="1" applyAlignment="1">
      <alignment horizontal="center" vertical="top"/>
    </xf>
    <xf numFmtId="0" fontId="9" fillId="0" borderId="3" xfId="20" applyFont="1" applyBorder="1" applyAlignment="1">
      <alignment horizontal="center" vertical="top"/>
    </xf>
    <xf numFmtId="3" fontId="9" fillId="0" borderId="21" xfId="20" applyNumberFormat="1" applyFont="1" applyBorder="1" applyAlignment="1">
      <alignment vertical="top"/>
    </xf>
    <xf numFmtId="0" fontId="9" fillId="0" borderId="11" xfId="20" applyFont="1" applyBorder="1" applyAlignment="1">
      <alignment horizontal="center" vertical="top"/>
    </xf>
    <xf numFmtId="0" fontId="30" fillId="0" borderId="23" xfId="20" applyFont="1" applyBorder="1" applyAlignment="1">
      <alignment vertical="top" wrapText="1"/>
    </xf>
    <xf numFmtId="3" fontId="9" fillId="0" borderId="16" xfId="20" applyNumberFormat="1" applyFont="1" applyBorder="1" applyAlignment="1">
      <alignment vertical="top"/>
    </xf>
    <xf numFmtId="0" fontId="9" fillId="0" borderId="24" xfId="20" applyFont="1" applyBorder="1" applyAlignment="1">
      <alignment horizontal="center" vertical="top"/>
    </xf>
    <xf numFmtId="0" fontId="9" fillId="0" borderId="24" xfId="20" applyFont="1" applyBorder="1" applyAlignment="1">
      <alignment vertical="top"/>
    </xf>
    <xf numFmtId="3" fontId="9" fillId="0" borderId="24" xfId="20" applyNumberFormat="1" applyFont="1" applyBorder="1" applyAlignment="1">
      <alignment vertical="top"/>
    </xf>
    <xf numFmtId="0" fontId="30" fillId="0" borderId="21" xfId="20" applyFont="1" applyBorder="1" applyAlignment="1">
      <alignment vertical="top"/>
    </xf>
    <xf numFmtId="0" fontId="9" fillId="0" borderId="25" xfId="20" applyFont="1" applyBorder="1" applyAlignment="1">
      <alignment vertical="top"/>
    </xf>
    <xf numFmtId="3" fontId="9" fillId="0" borderId="25" xfId="20" applyNumberFormat="1" applyFont="1" applyBorder="1" applyAlignment="1">
      <alignment vertical="top"/>
    </xf>
    <xf numFmtId="0" fontId="30" fillId="0" borderId="16" xfId="20" applyFont="1" applyBorder="1" applyAlignment="1">
      <alignment vertical="top"/>
    </xf>
    <xf numFmtId="0" fontId="30" fillId="0" borderId="21" xfId="20" applyFont="1" applyBorder="1" applyAlignment="1">
      <alignment vertical="top" wrapText="1"/>
    </xf>
    <xf numFmtId="3" fontId="30" fillId="0" borderId="3" xfId="20" applyNumberFormat="1" applyFont="1" applyBorder="1" applyAlignment="1">
      <alignment vertical="top"/>
    </xf>
    <xf numFmtId="0" fontId="30" fillId="0" borderId="26" xfId="20" applyFont="1" applyBorder="1" applyAlignment="1">
      <alignment horizontal="left" vertical="top"/>
    </xf>
    <xf numFmtId="0" fontId="9" fillId="0" borderId="25" xfId="20" applyFont="1" applyBorder="1" applyAlignment="1">
      <alignment horizontal="center" vertical="top"/>
    </xf>
    <xf numFmtId="3" fontId="9" fillId="0" borderId="18" xfId="20" applyNumberFormat="1" applyFont="1" applyBorder="1" applyAlignment="1">
      <alignment vertical="top"/>
    </xf>
    <xf numFmtId="0" fontId="9" fillId="0" borderId="1" xfId="20" applyFont="1" applyBorder="1" applyAlignment="1">
      <alignment horizontal="center" vertical="top"/>
    </xf>
    <xf numFmtId="0" fontId="9" fillId="0" borderId="27" xfId="20" applyFont="1" applyBorder="1" applyAlignment="1">
      <alignment vertical="top" wrapText="1"/>
    </xf>
    <xf numFmtId="0" fontId="9" fillId="0" borderId="25" xfId="20" applyNumberFormat="1" applyFont="1" applyBorder="1" applyAlignment="1">
      <alignment horizontal="center" vertical="top"/>
    </xf>
    <xf numFmtId="0" fontId="9" fillId="0" borderId="20" xfId="20" applyFont="1" applyBorder="1" applyAlignment="1">
      <alignment vertical="top" wrapText="1"/>
    </xf>
    <xf numFmtId="3" fontId="9" fillId="0" borderId="0" xfId="20" applyNumberFormat="1" applyFont="1" applyAlignment="1">
      <alignment vertical="center"/>
    </xf>
    <xf numFmtId="0" fontId="9" fillId="0" borderId="0" xfId="20" applyFont="1" applyAlignment="1">
      <alignment vertical="center"/>
    </xf>
    <xf numFmtId="0" fontId="9" fillId="0" borderId="14" xfId="20" applyFont="1" applyFill="1" applyBorder="1" applyAlignment="1">
      <alignment horizontal="center" vertical="top"/>
    </xf>
    <xf numFmtId="0" fontId="9" fillId="0" borderId="25" xfId="20" applyNumberFormat="1" applyFont="1" applyFill="1" applyBorder="1" applyAlignment="1">
      <alignment horizontal="center" vertical="top"/>
    </xf>
    <xf numFmtId="0" fontId="9" fillId="0" borderId="20" xfId="20" applyFont="1" applyFill="1" applyBorder="1" applyAlignment="1">
      <alignment vertical="top" wrapText="1"/>
    </xf>
    <xf numFmtId="3" fontId="9" fillId="0" borderId="25" xfId="20" applyNumberFormat="1" applyFont="1" applyFill="1" applyBorder="1" applyAlignment="1">
      <alignment vertical="top"/>
    </xf>
    <xf numFmtId="3" fontId="9" fillId="0" borderId="0" xfId="20" applyNumberFormat="1" applyFont="1" applyFill="1" applyAlignment="1">
      <alignment vertical="top"/>
    </xf>
    <xf numFmtId="0" fontId="9" fillId="0" borderId="0" xfId="20" applyFont="1" applyFill="1" applyAlignment="1">
      <alignment vertical="top"/>
    </xf>
    <xf numFmtId="0" fontId="30" fillId="0" borderId="3" xfId="20" applyNumberFormat="1" applyFont="1" applyBorder="1" applyAlignment="1">
      <alignment horizontal="center" vertical="top"/>
    </xf>
    <xf numFmtId="0" fontId="30" fillId="0" borderId="25" xfId="20" applyFont="1" applyBorder="1" applyAlignment="1">
      <alignment vertical="top"/>
    </xf>
    <xf numFmtId="0" fontId="30" fillId="0" borderId="18" xfId="20" applyNumberFormat="1" applyFont="1" applyFill="1" applyBorder="1" applyAlignment="1">
      <alignment horizontal="center" vertical="top"/>
    </xf>
    <xf numFmtId="3" fontId="9" fillId="0" borderId="18" xfId="20" applyNumberFormat="1" applyFont="1" applyFill="1" applyBorder="1" applyAlignment="1">
      <alignment vertical="top"/>
    </xf>
    <xf numFmtId="3" fontId="30" fillId="0" borderId="18" xfId="20" applyNumberFormat="1" applyFont="1" applyFill="1" applyBorder="1" applyAlignment="1">
      <alignment vertical="top"/>
    </xf>
    <xf numFmtId="3" fontId="9" fillId="0" borderId="0" xfId="20" applyNumberFormat="1" applyFont="1" applyBorder="1" applyAlignment="1">
      <alignment vertical="top"/>
    </xf>
    <xf numFmtId="0" fontId="9" fillId="0" borderId="0" xfId="20" applyFont="1" applyBorder="1" applyAlignment="1">
      <alignment vertical="top"/>
    </xf>
    <xf numFmtId="0" fontId="9" fillId="0" borderId="24" xfId="20" applyFont="1" applyBorder="1" applyAlignment="1">
      <alignment vertical="top" wrapText="1"/>
    </xf>
    <xf numFmtId="0" fontId="9" fillId="0" borderId="3" xfId="20" applyNumberFormat="1" applyFont="1" applyBorder="1" applyAlignment="1">
      <alignment horizontal="center" vertical="top"/>
    </xf>
    <xf numFmtId="0" fontId="9" fillId="0" borderId="25" xfId="20" applyFont="1" applyBorder="1" applyAlignment="1">
      <alignment vertical="top" wrapText="1"/>
    </xf>
    <xf numFmtId="3" fontId="9" fillId="0" borderId="3" xfId="20" applyNumberFormat="1" applyFont="1" applyBorder="1" applyAlignment="1">
      <alignment vertical="top"/>
    </xf>
    <xf numFmtId="3" fontId="9" fillId="0" borderId="1" xfId="20" applyNumberFormat="1" applyFont="1" applyBorder="1" applyAlignment="1">
      <alignment vertical="top"/>
    </xf>
    <xf numFmtId="0" fontId="9" fillId="0" borderId="20" xfId="20" applyFont="1" applyBorder="1" applyAlignment="1">
      <alignment vertical="top"/>
    </xf>
    <xf numFmtId="0" fontId="30" fillId="0" borderId="18" xfId="20" applyFont="1" applyBorder="1" applyAlignment="1">
      <alignment vertical="top"/>
    </xf>
    <xf numFmtId="0" fontId="9" fillId="0" borderId="4" xfId="20" applyFont="1" applyBorder="1" applyAlignment="1">
      <alignment horizontal="left" vertical="top" wrapText="1"/>
    </xf>
    <xf numFmtId="0" fontId="18" fillId="0" borderId="2" xfId="20" applyFont="1" applyBorder="1" applyAlignment="1">
      <alignment horizontal="center" vertical="top" wrapText="1"/>
    </xf>
    <xf numFmtId="0" fontId="30" fillId="0" borderId="3" xfId="20" applyNumberFormat="1" applyFont="1" applyBorder="1" applyAlignment="1">
      <alignment horizontal="center" vertical="top" wrapText="1"/>
    </xf>
    <xf numFmtId="3" fontId="19" fillId="0" borderId="0" xfId="16" applyNumberFormat="1" applyFont="1" applyAlignment="1">
      <alignment vertical="center"/>
    </xf>
    <xf numFmtId="3" fontId="22" fillId="0" borderId="0" xfId="16" applyNumberFormat="1" applyFont="1" applyAlignment="1">
      <alignment horizontal="center" vertical="center"/>
    </xf>
    <xf numFmtId="49" fontId="22" fillId="0" borderId="5" xfId="16" applyNumberFormat="1" applyFont="1" applyBorder="1" applyAlignment="1">
      <alignment horizontal="center" vertical="center" wrapText="1"/>
    </xf>
    <xf numFmtId="3" fontId="28" fillId="0" borderId="10" xfId="16" applyNumberFormat="1" applyFont="1" applyBorder="1" applyAlignment="1">
      <alignment horizontal="center" vertical="center" wrapText="1"/>
    </xf>
    <xf numFmtId="3" fontId="22" fillId="0" borderId="10" xfId="16" applyNumberFormat="1" applyFont="1" applyFill="1" applyBorder="1" applyAlignment="1">
      <alignment vertical="center" wrapText="1"/>
    </xf>
    <xf numFmtId="3" fontId="28" fillId="0" borderId="10" xfId="16" applyNumberFormat="1" applyFont="1" applyBorder="1" applyAlignment="1">
      <alignment vertical="center" wrapText="1"/>
    </xf>
    <xf numFmtId="3" fontId="22" fillId="0" borderId="10" xfId="16" applyNumberFormat="1" applyFont="1" applyBorder="1" applyAlignment="1">
      <alignment horizontal="right" vertical="center" wrapText="1"/>
    </xf>
    <xf numFmtId="3" fontId="22" fillId="0" borderId="6" xfId="16" applyNumberFormat="1" applyFont="1" applyBorder="1" applyAlignment="1">
      <alignment horizontal="right" vertical="center" wrapText="1"/>
    </xf>
    <xf numFmtId="0" fontId="31" fillId="0" borderId="2" xfId="20" applyFont="1" applyBorder="1" applyAlignment="1">
      <alignment horizontal="center" vertical="center" wrapText="1"/>
    </xf>
    <xf numFmtId="0" fontId="31" fillId="0" borderId="2" xfId="20" applyFont="1" applyBorder="1" applyAlignment="1">
      <alignment horizontal="center" vertical="center"/>
    </xf>
    <xf numFmtId="0" fontId="31" fillId="0" borderId="4" xfId="20" applyFont="1" applyBorder="1" applyAlignment="1">
      <alignment horizontal="center" vertical="center" wrapText="1"/>
    </xf>
    <xf numFmtId="0" fontId="31" fillId="0" borderId="4" xfId="20" applyFont="1" applyBorder="1" applyAlignment="1">
      <alignment horizontal="center" vertical="center"/>
    </xf>
    <xf numFmtId="0" fontId="31" fillId="0" borderId="0" xfId="20" applyFont="1" applyAlignment="1">
      <alignment horizontal="center" vertical="center"/>
    </xf>
    <xf numFmtId="0" fontId="30" fillId="0" borderId="21" xfId="20" applyNumberFormat="1" applyFont="1" applyBorder="1" applyAlignment="1">
      <alignment horizontal="center" vertical="top" wrapText="1"/>
    </xf>
    <xf numFmtId="0" fontId="30" fillId="0" borderId="26" xfId="20" applyFont="1" applyBorder="1" applyAlignment="1">
      <alignment horizontal="left" vertical="top" wrapText="1"/>
    </xf>
    <xf numFmtId="3" fontId="30" fillId="0" borderId="21" xfId="20" applyNumberFormat="1" applyFont="1" applyBorder="1" applyAlignment="1">
      <alignment horizontal="right" vertical="top"/>
    </xf>
    <xf numFmtId="49" fontId="9" fillId="0" borderId="24" xfId="20" applyNumberFormat="1" applyFont="1" applyBorder="1" applyAlignment="1">
      <alignment horizontal="center" vertical="top" wrapText="1"/>
    </xf>
    <xf numFmtId="0" fontId="8" fillId="0" borderId="15" xfId="20" applyFont="1" applyBorder="1" applyAlignment="1">
      <alignment horizontal="left" vertical="top"/>
    </xf>
    <xf numFmtId="3" fontId="9" fillId="0" borderId="24" xfId="20" applyNumberFormat="1" applyFont="1" applyBorder="1" applyAlignment="1">
      <alignment horizontal="right" vertical="top"/>
    </xf>
    <xf numFmtId="0" fontId="8" fillId="0" borderId="27" xfId="20" applyFont="1" applyBorder="1" applyAlignment="1">
      <alignment vertical="top" wrapText="1"/>
    </xf>
    <xf numFmtId="0" fontId="8" fillId="0" borderId="27" xfId="20" applyFont="1" applyBorder="1" applyAlignment="1">
      <alignment vertical="top"/>
    </xf>
    <xf numFmtId="49" fontId="32" fillId="0" borderId="0" xfId="0" applyNumberFormat="1" applyFont="1" applyAlignment="1">
      <alignment horizontal="center" vertical="top" wrapText="1"/>
    </xf>
    <xf numFmtId="49" fontId="33" fillId="0" borderId="0" xfId="0" applyNumberFormat="1" applyFont="1" applyAlignment="1">
      <alignment horizontal="center" vertical="top"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vertical="top" wrapText="1"/>
    </xf>
    <xf numFmtId="3" fontId="33" fillId="0" borderId="0" xfId="0" applyNumberFormat="1" applyFont="1" applyAlignment="1">
      <alignment horizontal="left" vertical="top" wrapText="1"/>
    </xf>
    <xf numFmtId="49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3" fontId="32" fillId="0" borderId="2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49" fontId="34" fillId="0" borderId="2" xfId="0" applyNumberFormat="1" applyFont="1" applyBorder="1" applyAlignment="1">
      <alignment horizontal="center" vertical="top" wrapText="1"/>
    </xf>
    <xf numFmtId="0" fontId="34" fillId="0" borderId="2" xfId="0" applyFont="1" applyBorder="1" applyAlignment="1">
      <alignment horizontal="center" vertical="center" wrapText="1"/>
    </xf>
    <xf numFmtId="3" fontId="34" fillId="0" borderId="2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2" fillId="0" borderId="2" xfId="0" applyFont="1" applyBorder="1" applyAlignment="1">
      <alignment horizontal="left" vertical="top" wrapText="1"/>
    </xf>
    <xf numFmtId="3" fontId="32" fillId="0" borderId="2" xfId="0" applyNumberFormat="1" applyFont="1" applyBorder="1" applyAlignment="1">
      <alignment horizontal="right" vertical="top" wrapText="1"/>
    </xf>
    <xf numFmtId="0" fontId="33" fillId="0" borderId="0" xfId="0" applyFont="1" applyAlignment="1">
      <alignment vertical="top" wrapText="1"/>
    </xf>
    <xf numFmtId="3" fontId="33" fillId="0" borderId="0" xfId="0" applyNumberFormat="1" applyFont="1" applyAlignment="1">
      <alignment vertical="top" wrapText="1"/>
    </xf>
    <xf numFmtId="0" fontId="32" fillId="0" borderId="2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8" fillId="0" borderId="2" xfId="12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7" fillId="0" borderId="28" xfId="20" applyFont="1" applyBorder="1" applyAlignment="1">
      <alignment horizontal="left" vertical="top" wrapText="1"/>
    </xf>
    <xf numFmtId="0" fontId="5" fillId="0" borderId="28" xfId="20" applyFont="1" applyBorder="1" applyAlignment="1">
      <alignment horizontal="left" vertical="top" wrapText="1"/>
    </xf>
    <xf numFmtId="0" fontId="5" fillId="0" borderId="4" xfId="20" applyFont="1" applyBorder="1" applyAlignment="1">
      <alignment vertical="top" wrapText="1"/>
    </xf>
    <xf numFmtId="3" fontId="11" fillId="0" borderId="0" xfId="20" applyNumberFormat="1" applyFont="1" applyAlignment="1">
      <alignment vertical="top"/>
    </xf>
    <xf numFmtId="0" fontId="18" fillId="0" borderId="8" xfId="24" applyFont="1" applyBorder="1" applyAlignment="1">
      <alignment horizontal="center" vertical="top"/>
    </xf>
    <xf numFmtId="0" fontId="18" fillId="0" borderId="5" xfId="24" applyFont="1" applyBorder="1" applyAlignment="1">
      <alignment horizontal="center" vertical="top"/>
    </xf>
    <xf numFmtId="0" fontId="18" fillId="0" borderId="10" xfId="24" applyFont="1" applyBorder="1" applyAlignment="1">
      <alignment vertical="top" wrapText="1"/>
    </xf>
    <xf numFmtId="3" fontId="5" fillId="0" borderId="0" xfId="20" applyNumberFormat="1" applyFont="1" applyAlignment="1">
      <alignment vertical="top"/>
    </xf>
    <xf numFmtId="0" fontId="5" fillId="0" borderId="0" xfId="20" applyFont="1" applyAlignment="1">
      <alignment vertical="top"/>
    </xf>
    <xf numFmtId="0" fontId="5" fillId="0" borderId="14" xfId="24" applyFont="1" applyBorder="1" applyAlignment="1">
      <alignment horizontal="center" vertical="top"/>
    </xf>
    <xf numFmtId="0" fontId="5" fillId="0" borderId="24" xfId="24" applyFont="1" applyBorder="1" applyAlignment="1">
      <alignment horizontal="center" vertical="center"/>
    </xf>
    <xf numFmtId="0" fontId="5" fillId="0" borderId="27" xfId="24" applyFont="1" applyBorder="1" applyAlignment="1">
      <alignment vertical="center"/>
    </xf>
    <xf numFmtId="49" fontId="30" fillId="0" borderId="21" xfId="24" applyNumberFormat="1" applyFont="1" applyBorder="1" applyAlignment="1">
      <alignment horizontal="center" vertical="top" wrapText="1"/>
    </xf>
    <xf numFmtId="0" fontId="30" fillId="0" borderId="26" xfId="24" applyFont="1" applyBorder="1" applyAlignment="1">
      <alignment horizontal="left" vertical="top" wrapText="1"/>
    </xf>
    <xf numFmtId="0" fontId="5" fillId="0" borderId="24" xfId="24" applyFont="1" applyBorder="1" applyAlignment="1">
      <alignment horizontal="center" vertical="top"/>
    </xf>
    <xf numFmtId="0" fontId="30" fillId="0" borderId="9" xfId="24" applyFont="1" applyBorder="1" applyAlignment="1">
      <alignment horizontal="left" vertical="top" wrapText="1"/>
    </xf>
    <xf numFmtId="0" fontId="5" fillId="0" borderId="14" xfId="24" applyFont="1" applyBorder="1" applyAlignment="1">
      <alignment horizontal="center" vertical="center"/>
    </xf>
    <xf numFmtId="0" fontId="30" fillId="0" borderId="16" xfId="24" applyFont="1" applyBorder="1" applyAlignment="1">
      <alignment horizontal="center" vertical="center"/>
    </xf>
    <xf numFmtId="0" fontId="30" fillId="0" borderId="16" xfId="24" applyFont="1" applyBorder="1" applyAlignment="1">
      <alignment vertical="top" wrapText="1"/>
    </xf>
    <xf numFmtId="3" fontId="4" fillId="0" borderId="0" xfId="20" applyNumberFormat="1" applyFont="1" applyAlignment="1">
      <alignment vertical="top"/>
    </xf>
    <xf numFmtId="0" fontId="5" fillId="0" borderId="3" xfId="24" applyFont="1" applyBorder="1" applyAlignment="1">
      <alignment horizontal="center" vertical="top"/>
    </xf>
    <xf numFmtId="0" fontId="31" fillId="0" borderId="5" xfId="20" applyFont="1" applyBorder="1" applyAlignment="1">
      <alignment horizontal="center" vertical="center"/>
    </xf>
    <xf numFmtId="0" fontId="3" fillId="0" borderId="27" xfId="20" applyFont="1" applyBorder="1" applyAlignment="1">
      <alignment vertical="top" wrapText="1"/>
    </xf>
    <xf numFmtId="3" fontId="2" fillId="0" borderId="3" xfId="25" applyNumberFormat="1" applyBorder="1" applyAlignment="1">
      <alignment vertical="top"/>
    </xf>
    <xf numFmtId="0" fontId="2" fillId="0" borderId="3" xfId="25" applyBorder="1" applyAlignment="1">
      <alignment vertical="top" wrapText="1"/>
    </xf>
    <xf numFmtId="3" fontId="2" fillId="0" borderId="1" xfId="25" applyNumberFormat="1" applyBorder="1" applyAlignment="1">
      <alignment vertical="top"/>
    </xf>
    <xf numFmtId="49" fontId="2" fillId="0" borderId="3" xfId="25" applyNumberFormat="1" applyBorder="1" applyAlignment="1">
      <alignment horizontal="center" vertical="top"/>
    </xf>
    <xf numFmtId="49" fontId="2" fillId="0" borderId="1" xfId="25" applyNumberFormat="1" applyBorder="1" applyAlignment="1">
      <alignment horizontal="center" vertical="top"/>
    </xf>
    <xf numFmtId="49" fontId="18" fillId="0" borderId="3" xfId="25" applyNumberFormat="1" applyFont="1" applyBorder="1" applyAlignment="1">
      <alignment horizontal="center" vertical="top"/>
    </xf>
    <xf numFmtId="3" fontId="18" fillId="0" borderId="3" xfId="25" applyNumberFormat="1" applyFont="1" applyBorder="1" applyAlignment="1">
      <alignment vertical="top"/>
    </xf>
    <xf numFmtId="0" fontId="32" fillId="0" borderId="0" xfId="0" applyFont="1" applyAlignment="1">
      <alignment vertical="top" wrapText="1"/>
    </xf>
    <xf numFmtId="49" fontId="18" fillId="0" borderId="2" xfId="25" applyNumberFormat="1" applyFont="1" applyBorder="1" applyAlignment="1">
      <alignment horizontal="center" vertical="top"/>
    </xf>
    <xf numFmtId="3" fontId="18" fillId="0" borderId="2" xfId="25" applyNumberFormat="1" applyFont="1" applyBorder="1" applyAlignment="1">
      <alignment vertical="top"/>
    </xf>
    <xf numFmtId="0" fontId="18" fillId="0" borderId="3" xfId="25" applyFont="1" applyBorder="1" applyAlignment="1">
      <alignment vertical="top" wrapText="1"/>
    </xf>
    <xf numFmtId="0" fontId="2" fillId="0" borderId="1" xfId="25" applyBorder="1" applyAlignment="1">
      <alignment vertical="top" wrapText="1"/>
    </xf>
    <xf numFmtId="0" fontId="18" fillId="0" borderId="2" xfId="25" applyFont="1" applyBorder="1" applyAlignment="1">
      <alignment vertical="top" wrapText="1"/>
    </xf>
    <xf numFmtId="49" fontId="2" fillId="0" borderId="2" xfId="25" applyNumberFormat="1" applyBorder="1" applyAlignment="1">
      <alignment horizontal="center" vertical="top"/>
    </xf>
    <xf numFmtId="0" fontId="2" fillId="0" borderId="2" xfId="25" applyBorder="1" applyAlignment="1">
      <alignment vertical="top" wrapText="1"/>
    </xf>
    <xf numFmtId="3" fontId="2" fillId="0" borderId="2" xfId="25" applyNumberFormat="1" applyBorder="1" applyAlignment="1">
      <alignment vertical="top"/>
    </xf>
    <xf numFmtId="49" fontId="18" fillId="0" borderId="4" xfId="25" applyNumberFormat="1" applyFont="1" applyBorder="1" applyAlignment="1">
      <alignment horizontal="center" vertical="top"/>
    </xf>
    <xf numFmtId="0" fontId="18" fillId="0" borderId="4" xfId="25" applyFont="1" applyBorder="1" applyAlignment="1">
      <alignment vertical="top" wrapText="1"/>
    </xf>
    <xf numFmtId="3" fontId="18" fillId="0" borderId="4" xfId="25" applyNumberFormat="1" applyFont="1" applyBorder="1" applyAlignment="1">
      <alignment vertical="top"/>
    </xf>
    <xf numFmtId="49" fontId="2" fillId="0" borderId="4" xfId="25" applyNumberFormat="1" applyBorder="1" applyAlignment="1">
      <alignment horizontal="center" vertical="top"/>
    </xf>
    <xf numFmtId="0" fontId="2" fillId="0" borderId="4" xfId="25" applyBorder="1" applyAlignment="1">
      <alignment vertical="top" wrapText="1"/>
    </xf>
    <xf numFmtId="3" fontId="2" fillId="0" borderId="4" xfId="25" applyNumberFormat="1" applyBorder="1" applyAlignment="1">
      <alignment vertical="top"/>
    </xf>
    <xf numFmtId="49" fontId="18" fillId="0" borderId="1" xfId="25" applyNumberFormat="1" applyFont="1" applyBorder="1" applyAlignment="1">
      <alignment horizontal="center" vertical="top"/>
    </xf>
    <xf numFmtId="0" fontId="18" fillId="0" borderId="1" xfId="25" applyFont="1" applyBorder="1" applyAlignment="1">
      <alignment vertical="top" wrapText="1"/>
    </xf>
    <xf numFmtId="3" fontId="18" fillId="0" borderId="1" xfId="25" applyNumberFormat="1" applyFont="1" applyBorder="1" applyAlignment="1">
      <alignment vertical="top"/>
    </xf>
    <xf numFmtId="49" fontId="32" fillId="0" borderId="9" xfId="0" applyNumberFormat="1" applyFont="1" applyBorder="1" applyAlignment="1">
      <alignment horizontal="center" vertical="top" wrapText="1"/>
    </xf>
    <xf numFmtId="49" fontId="33" fillId="0" borderId="9" xfId="0" applyNumberFormat="1" applyFont="1" applyBorder="1" applyAlignment="1">
      <alignment horizontal="center" vertical="top" wrapText="1"/>
    </xf>
    <xf numFmtId="0" fontId="33" fillId="0" borderId="9" xfId="0" applyFont="1" applyBorder="1" applyAlignment="1">
      <alignment vertical="top" wrapText="1"/>
    </xf>
    <xf numFmtId="3" fontId="33" fillId="0" borderId="9" xfId="0" applyNumberFormat="1" applyFont="1" applyBorder="1" applyAlignment="1">
      <alignment vertical="top" wrapText="1"/>
    </xf>
    <xf numFmtId="49" fontId="32" fillId="0" borderId="0" xfId="0" applyNumberFormat="1" applyFont="1" applyBorder="1" applyAlignment="1">
      <alignment horizontal="center" vertical="top" wrapText="1"/>
    </xf>
    <xf numFmtId="49" fontId="33" fillId="0" borderId="0" xfId="0" applyNumberFormat="1" applyFont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3" fontId="33" fillId="0" borderId="0" xfId="0" applyNumberFormat="1" applyFont="1" applyBorder="1" applyAlignment="1">
      <alignment vertical="top" wrapText="1"/>
    </xf>
    <xf numFmtId="3" fontId="22" fillId="0" borderId="2" xfId="16" applyNumberFormat="1" applyFont="1" applyBorder="1" applyAlignment="1">
      <alignment horizontal="right" vertical="center" wrapText="1"/>
    </xf>
    <xf numFmtId="49" fontId="32" fillId="0" borderId="0" xfId="0" applyNumberFormat="1" applyFont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0" xfId="0" applyFont="1"/>
    <xf numFmtId="3" fontId="35" fillId="0" borderId="0" xfId="0" applyNumberFormat="1" applyFont="1"/>
    <xf numFmtId="0" fontId="21" fillId="0" borderId="0" xfId="0" applyFont="1" applyFill="1"/>
    <xf numFmtId="0" fontId="37" fillId="0" borderId="0" xfId="0" applyFont="1" applyAlignment="1">
      <alignment wrapText="1"/>
    </xf>
    <xf numFmtId="3" fontId="37" fillId="0" borderId="2" xfId="0" applyNumberFormat="1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/>
    </xf>
    <xf numFmtId="3" fontId="38" fillId="5" borderId="2" xfId="0" applyNumberFormat="1" applyFont="1" applyFill="1" applyBorder="1" applyAlignment="1">
      <alignment horizontal="center"/>
    </xf>
    <xf numFmtId="3" fontId="38" fillId="0" borderId="2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5" fillId="0" borderId="2" xfId="0" applyFont="1" applyBorder="1" applyAlignment="1">
      <alignment horizontal="center" vertical="top"/>
    </xf>
    <xf numFmtId="0" fontId="35" fillId="0" borderId="2" xfId="0" applyFont="1" applyBorder="1" applyAlignment="1">
      <alignment vertical="top"/>
    </xf>
    <xf numFmtId="3" fontId="35" fillId="5" borderId="2" xfId="0" applyNumberFormat="1" applyFont="1" applyFill="1" applyBorder="1" applyAlignment="1">
      <alignment vertical="top"/>
    </xf>
    <xf numFmtId="3" fontId="35" fillId="0" borderId="2" xfId="0" applyNumberFormat="1" applyFont="1" applyBorder="1" applyAlignment="1">
      <alignment vertical="top"/>
    </xf>
    <xf numFmtId="0" fontId="35" fillId="0" borderId="0" xfId="0" applyFont="1" applyAlignment="1">
      <alignment vertical="top"/>
    </xf>
    <xf numFmtId="4" fontId="39" fillId="5" borderId="2" xfId="0" applyNumberFormat="1" applyFont="1" applyFill="1" applyBorder="1" applyAlignment="1">
      <alignment horizontal="center" vertical="center"/>
    </xf>
    <xf numFmtId="4" fontId="39" fillId="5" borderId="2" xfId="0" applyNumberFormat="1" applyFont="1" applyFill="1" applyBorder="1" applyAlignment="1">
      <alignment horizontal="left" vertical="center" wrapText="1"/>
    </xf>
    <xf numFmtId="3" fontId="39" fillId="5" borderId="2" xfId="0" applyNumberFormat="1" applyFont="1" applyFill="1" applyBorder="1" applyAlignment="1">
      <alignment horizontal="right" vertical="center"/>
    </xf>
    <xf numFmtId="4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4" fontId="35" fillId="0" borderId="2" xfId="0" applyNumberFormat="1" applyFont="1" applyBorder="1" applyAlignment="1">
      <alignment horizontal="center" vertical="top"/>
    </xf>
    <xf numFmtId="4" fontId="35" fillId="0" borderId="2" xfId="0" applyNumberFormat="1" applyFont="1" applyBorder="1" applyAlignment="1">
      <alignment vertical="top" wrapText="1"/>
    </xf>
    <xf numFmtId="3" fontId="35" fillId="0" borderId="2" xfId="0" applyNumberFormat="1" applyFont="1" applyFill="1" applyBorder="1" applyAlignment="1">
      <alignment vertical="top"/>
    </xf>
    <xf numFmtId="4" fontId="35" fillId="0" borderId="0" xfId="0" applyNumberFormat="1" applyFont="1" applyAlignment="1">
      <alignment vertical="top"/>
    </xf>
    <xf numFmtId="4" fontId="32" fillId="0" borderId="2" xfId="0" applyNumberFormat="1" applyFont="1" applyFill="1" applyBorder="1" applyAlignment="1">
      <alignment horizontal="center" vertical="center"/>
    </xf>
    <xf numFmtId="4" fontId="32" fillId="0" borderId="2" xfId="0" applyNumberFormat="1" applyFont="1" applyBorder="1" applyAlignment="1">
      <alignment horizontal="left" vertical="center" wrapText="1"/>
    </xf>
    <xf numFmtId="3" fontId="32" fillId="5" borderId="2" xfId="0" applyNumberFormat="1" applyFont="1" applyFill="1" applyBorder="1" applyAlignment="1">
      <alignment vertical="center"/>
    </xf>
    <xf numFmtId="3" fontId="32" fillId="0" borderId="2" xfId="0" applyNumberFormat="1" applyFont="1" applyFill="1" applyBorder="1" applyAlignment="1">
      <alignment vertical="center"/>
    </xf>
    <xf numFmtId="4" fontId="32" fillId="0" borderId="0" xfId="0" applyNumberFormat="1" applyFont="1" applyFill="1" applyAlignment="1">
      <alignment vertical="center"/>
    </xf>
    <xf numFmtId="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4" fontId="35" fillId="0" borderId="2" xfId="0" applyNumberFormat="1" applyFont="1" applyFill="1" applyBorder="1" applyAlignment="1">
      <alignment horizontal="center" vertical="top"/>
    </xf>
    <xf numFmtId="4" fontId="35" fillId="0" borderId="2" xfId="0" applyNumberFormat="1" applyFont="1" applyBorder="1" applyAlignment="1">
      <alignment horizontal="left" vertical="top" wrapText="1"/>
    </xf>
    <xf numFmtId="4" fontId="35" fillId="0" borderId="0" xfId="0" applyNumberFormat="1" applyFont="1" applyFill="1" applyAlignment="1">
      <alignment vertical="top"/>
    </xf>
    <xf numFmtId="3" fontId="32" fillId="5" borderId="2" xfId="0" applyNumberFormat="1" applyFont="1" applyFill="1" applyBorder="1" applyAlignment="1">
      <alignment horizontal="right" vertical="center"/>
    </xf>
    <xf numFmtId="3" fontId="32" fillId="0" borderId="2" xfId="0" applyNumberFormat="1" applyFont="1" applyFill="1" applyBorder="1" applyAlignment="1">
      <alignment horizontal="right" vertical="center"/>
    </xf>
    <xf numFmtId="4" fontId="37" fillId="0" borderId="0" xfId="0" applyNumberFormat="1" applyFont="1" applyFill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" fontId="35" fillId="0" borderId="2" xfId="0" applyNumberFormat="1" applyFont="1" applyFill="1" applyBorder="1" applyAlignment="1">
      <alignment horizontal="left" vertical="top" wrapText="1"/>
    </xf>
    <xf numFmtId="4" fontId="37" fillId="0" borderId="0" xfId="0" applyNumberFormat="1" applyFont="1" applyFill="1" applyAlignment="1">
      <alignment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32" fillId="6" borderId="2" xfId="0" applyNumberFormat="1" applyFont="1" applyFill="1" applyBorder="1" applyAlignment="1">
      <alignment vertical="center"/>
    </xf>
    <xf numFmtId="3" fontId="35" fillId="5" borderId="2" xfId="0" applyNumberFormat="1" applyFont="1" applyFill="1" applyBorder="1" applyAlignment="1">
      <alignment vertical="center"/>
    </xf>
    <xf numFmtId="3" fontId="35" fillId="0" borderId="2" xfId="0" applyNumberFormat="1" applyFont="1" applyFill="1" applyBorder="1" applyAlignment="1">
      <alignment vertical="center"/>
    </xf>
    <xf numFmtId="4" fontId="35" fillId="0" borderId="0" xfId="0" applyNumberFormat="1" applyFont="1" applyFill="1" applyAlignment="1">
      <alignment vertical="center"/>
    </xf>
    <xf numFmtId="4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3" fontId="32" fillId="5" borderId="2" xfId="0" applyNumberFormat="1" applyFont="1" applyFill="1" applyBorder="1" applyAlignment="1">
      <alignment vertical="top"/>
    </xf>
    <xf numFmtId="3" fontId="32" fillId="0" borderId="2" xfId="0" applyNumberFormat="1" applyFont="1" applyFill="1" applyBorder="1" applyAlignment="1">
      <alignment vertical="top"/>
    </xf>
    <xf numFmtId="1" fontId="32" fillId="0" borderId="2" xfId="0" applyNumberFormat="1" applyFont="1" applyFill="1" applyBorder="1" applyAlignment="1">
      <alignment horizontal="center" vertical="center"/>
    </xf>
    <xf numFmtId="1" fontId="35" fillId="0" borderId="2" xfId="0" applyNumberFormat="1" applyFont="1" applyFill="1" applyBorder="1" applyAlignment="1">
      <alignment horizontal="center" vertical="top"/>
    </xf>
    <xf numFmtId="4" fontId="35" fillId="0" borderId="0" xfId="0" applyNumberFormat="1" applyFont="1" applyFill="1" applyBorder="1" applyAlignment="1">
      <alignment vertical="center"/>
    </xf>
    <xf numFmtId="4" fontId="39" fillId="5" borderId="2" xfId="0" applyNumberFormat="1" applyFont="1" applyFill="1" applyBorder="1" applyAlignment="1">
      <alignment horizontal="left" vertical="center"/>
    </xf>
    <xf numFmtId="1" fontId="35" fillId="0" borderId="0" xfId="0" applyNumberFormat="1" applyFont="1" applyAlignment="1">
      <alignment horizontal="center"/>
    </xf>
    <xf numFmtId="4" fontId="35" fillId="0" borderId="0" xfId="0" applyNumberFormat="1" applyFont="1"/>
    <xf numFmtId="3" fontId="35" fillId="0" borderId="0" xfId="0" applyNumberFormat="1" applyFont="1" applyFill="1"/>
    <xf numFmtId="49" fontId="35" fillId="0" borderId="0" xfId="0" applyNumberFormat="1" applyFont="1" applyAlignment="1" applyProtection="1">
      <alignment horizontal="left"/>
    </xf>
    <xf numFmtId="3" fontId="35" fillId="0" borderId="0" xfId="0" applyNumberFormat="1" applyFont="1" applyFill="1" applyAlignment="1">
      <alignment vertical="top"/>
    </xf>
    <xf numFmtId="3" fontId="35" fillId="0" borderId="0" xfId="0" applyNumberFormat="1" applyFont="1" applyAlignment="1">
      <alignment vertical="top"/>
    </xf>
    <xf numFmtId="49" fontId="32" fillId="0" borderId="0" xfId="0" applyNumberFormat="1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49" fontId="32" fillId="0" borderId="2" xfId="0" applyNumberFormat="1" applyFont="1" applyBorder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49" fontId="34" fillId="0" borderId="2" xfId="0" applyNumberFormat="1" applyFont="1" applyBorder="1" applyAlignment="1">
      <alignment horizontal="center" wrapText="1"/>
    </xf>
    <xf numFmtId="0" fontId="42" fillId="0" borderId="0" xfId="0" applyFont="1" applyAlignment="1">
      <alignment horizontal="center" vertical="center" wrapText="1"/>
    </xf>
    <xf numFmtId="0" fontId="32" fillId="0" borderId="5" xfId="0" applyFont="1" applyBorder="1" applyAlignment="1">
      <alignment horizontal="left" vertical="top" wrapText="1"/>
    </xf>
    <xf numFmtId="49" fontId="43" fillId="0" borderId="5" xfId="26" applyNumberFormat="1" applyFont="1" applyBorder="1" applyAlignment="1">
      <alignment horizontal="center" vertical="top" wrapText="1"/>
    </xf>
    <xf numFmtId="49" fontId="43" fillId="0" borderId="2" xfId="26" applyNumberFormat="1" applyFont="1" applyBorder="1" applyAlignment="1">
      <alignment horizontal="center" vertical="top" wrapText="1"/>
    </xf>
    <xf numFmtId="0" fontId="43" fillId="0" borderId="10" xfId="26" applyFont="1" applyBorder="1" applyAlignment="1">
      <alignment vertical="top" wrapText="1"/>
    </xf>
    <xf numFmtId="3" fontId="43" fillId="0" borderId="2" xfId="26" applyNumberFormat="1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49" fontId="43" fillId="0" borderId="14" xfId="26" applyNumberFormat="1" applyFont="1" applyBorder="1" applyAlignment="1">
      <alignment horizontal="center" vertical="top" wrapText="1"/>
    </xf>
    <xf numFmtId="49" fontId="43" fillId="0" borderId="3" xfId="26" applyNumberFormat="1" applyFont="1" applyBorder="1" applyAlignment="1">
      <alignment horizontal="center" vertical="top" wrapText="1"/>
    </xf>
    <xf numFmtId="0" fontId="43" fillId="0" borderId="0" xfId="26" applyFont="1" applyBorder="1" applyAlignment="1">
      <alignment vertical="top" wrapText="1"/>
    </xf>
    <xf numFmtId="3" fontId="43" fillId="0" borderId="3" xfId="26" applyNumberFormat="1" applyFont="1" applyBorder="1" applyAlignment="1">
      <alignment vertical="top" wrapText="1"/>
    </xf>
    <xf numFmtId="49" fontId="20" fillId="0" borderId="14" xfId="26" applyNumberFormat="1" applyFont="1" applyBorder="1" applyAlignment="1">
      <alignment horizontal="center" vertical="top" wrapText="1"/>
    </xf>
    <xf numFmtId="49" fontId="20" fillId="0" borderId="3" xfId="26" applyNumberFormat="1" applyFont="1" applyBorder="1" applyAlignment="1">
      <alignment horizontal="center" vertical="top" wrapText="1"/>
    </xf>
    <xf numFmtId="0" fontId="20" fillId="0" borderId="0" xfId="26" applyFont="1" applyBorder="1" applyAlignment="1">
      <alignment vertical="top" wrapText="1"/>
    </xf>
    <xf numFmtId="3" fontId="20" fillId="0" borderId="3" xfId="26" applyNumberFormat="1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49" fontId="20" fillId="0" borderId="11" xfId="26" applyNumberFormat="1" applyFont="1" applyBorder="1" applyAlignment="1">
      <alignment horizontal="center" vertical="top" wrapText="1"/>
    </xf>
    <xf numFmtId="49" fontId="20" fillId="0" borderId="1" xfId="26" applyNumberFormat="1" applyFont="1" applyBorder="1" applyAlignment="1">
      <alignment horizontal="center" vertical="top" wrapText="1"/>
    </xf>
    <xf numFmtId="0" fontId="20" fillId="0" borderId="12" xfId="26" applyFont="1" applyBorder="1" applyAlignment="1">
      <alignment vertical="top" wrapText="1"/>
    </xf>
    <xf numFmtId="3" fontId="20" fillId="0" borderId="1" xfId="26" applyNumberFormat="1" applyFont="1" applyBorder="1" applyAlignment="1">
      <alignment vertical="top" wrapText="1"/>
    </xf>
    <xf numFmtId="49" fontId="43" fillId="0" borderId="11" xfId="26" applyNumberFormat="1" applyFont="1" applyBorder="1" applyAlignment="1">
      <alignment horizontal="center" vertical="top" wrapText="1"/>
    </xf>
    <xf numFmtId="49" fontId="43" fillId="0" borderId="1" xfId="26" applyNumberFormat="1" applyFont="1" applyBorder="1" applyAlignment="1">
      <alignment horizontal="center" vertical="top" wrapText="1"/>
    </xf>
    <xf numFmtId="0" fontId="43" fillId="0" borderId="12" xfId="26" applyFont="1" applyBorder="1" applyAlignment="1">
      <alignment vertical="top" wrapText="1"/>
    </xf>
    <xf numFmtId="3" fontId="43" fillId="0" borderId="1" xfId="26" applyNumberFormat="1" applyFont="1" applyBorder="1" applyAlignment="1">
      <alignment vertical="top" wrapText="1"/>
    </xf>
    <xf numFmtId="49" fontId="41" fillId="0" borderId="0" xfId="0" applyNumberFormat="1" applyFont="1" applyAlignment="1">
      <alignment horizontal="center" wrapText="1"/>
    </xf>
    <xf numFmtId="49" fontId="40" fillId="0" borderId="0" xfId="0" applyNumberFormat="1" applyFont="1" applyAlignment="1">
      <alignment horizontal="center" vertical="top" wrapText="1"/>
    </xf>
    <xf numFmtId="3" fontId="40" fillId="0" borderId="0" xfId="0" applyNumberFormat="1" applyFont="1" applyAlignment="1">
      <alignment vertical="top" wrapText="1"/>
    </xf>
    <xf numFmtId="0" fontId="19" fillId="0" borderId="0" xfId="17" applyFont="1" applyFill="1" applyAlignment="1">
      <alignment vertical="center"/>
    </xf>
    <xf numFmtId="3" fontId="19" fillId="0" borderId="0" xfId="17" applyNumberFormat="1" applyFont="1" applyFill="1" applyAlignment="1">
      <alignment horizontal="center" vertical="center" wrapText="1"/>
    </xf>
    <xf numFmtId="3" fontId="19" fillId="0" borderId="0" xfId="17" applyNumberFormat="1" applyFont="1" applyFill="1" applyAlignment="1">
      <alignment horizontal="center" vertical="center"/>
    </xf>
    <xf numFmtId="3" fontId="19" fillId="0" borderId="0" xfId="17" applyNumberFormat="1" applyFont="1" applyFill="1" applyAlignment="1">
      <alignment horizontal="left"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35" fillId="0" borderId="0" xfId="0" applyFont="1" applyFill="1"/>
    <xf numFmtId="0" fontId="19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0" borderId="2" xfId="0" applyFont="1" applyFill="1" applyBorder="1" applyAlignment="1">
      <alignment horizontal="center"/>
    </xf>
    <xf numFmtId="0" fontId="19" fillId="0" borderId="2" xfId="0" applyFont="1" applyFill="1" applyBorder="1"/>
    <xf numFmtId="0" fontId="29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3" fontId="29" fillId="0" borderId="2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2" xfId="0" applyFont="1" applyFill="1" applyBorder="1" applyAlignment="1"/>
    <xf numFmtId="0" fontId="45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49" fontId="19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/>
    </xf>
    <xf numFmtId="3" fontId="22" fillId="0" borderId="2" xfId="0" applyNumberFormat="1" applyFont="1" applyFill="1" applyBorder="1" applyAlignment="1">
      <alignment horizontal="right" vertical="center"/>
    </xf>
    <xf numFmtId="3" fontId="22" fillId="0" borderId="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vertical="center"/>
    </xf>
    <xf numFmtId="3" fontId="19" fillId="0" borderId="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2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vertical="center" wrapText="1"/>
    </xf>
    <xf numFmtId="3" fontId="29" fillId="0" borderId="2" xfId="0" applyNumberFormat="1" applyFont="1" applyFill="1" applyBorder="1" applyAlignment="1">
      <alignment horizontal="right" vertical="center"/>
    </xf>
    <xf numFmtId="3" fontId="29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right" vertical="center"/>
    </xf>
    <xf numFmtId="3" fontId="22" fillId="0" borderId="2" xfId="0" applyNumberFormat="1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 applyProtection="1">
      <alignment vertical="center" wrapText="1"/>
    </xf>
    <xf numFmtId="0" fontId="29" fillId="0" borderId="0" xfId="0" applyFont="1" applyFill="1" applyAlignment="1">
      <alignment vertical="center"/>
    </xf>
    <xf numFmtId="49" fontId="48" fillId="0" borderId="0" xfId="0" applyNumberFormat="1" applyFont="1" applyFill="1" applyAlignment="1" applyProtection="1">
      <alignment horizontal="left"/>
    </xf>
    <xf numFmtId="3" fontId="19" fillId="0" borderId="0" xfId="16" applyNumberFormat="1" applyFont="1" applyFill="1" applyAlignment="1">
      <alignment vertical="center"/>
    </xf>
    <xf numFmtId="0" fontId="35" fillId="0" borderId="0" xfId="0" applyFont="1" applyFill="1" applyAlignment="1">
      <alignment horizont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48" fillId="0" borderId="0" xfId="0" applyFont="1" applyFill="1"/>
    <xf numFmtId="0" fontId="37" fillId="0" borderId="0" xfId="0" applyFont="1" applyFill="1" applyAlignment="1" applyProtection="1">
      <alignment horizontal="center" vertical="center" wrapText="1"/>
    </xf>
    <xf numFmtId="0" fontId="37" fillId="0" borderId="2" xfId="0" applyFont="1" applyFill="1" applyBorder="1" applyAlignment="1" applyProtection="1">
      <alignment horizontal="center" vertical="center" wrapText="1"/>
    </xf>
    <xf numFmtId="0" fontId="37" fillId="0" borderId="5" xfId="0" applyFont="1" applyFill="1" applyBorder="1" applyAlignment="1" applyProtection="1">
      <alignment horizontal="center" vertical="center" wrapText="1"/>
    </xf>
    <xf numFmtId="3" fontId="37" fillId="0" borderId="2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Alignment="1">
      <alignment horizontal="center"/>
    </xf>
    <xf numFmtId="0" fontId="38" fillId="0" borderId="2" xfId="0" applyFont="1" applyFill="1" applyBorder="1" applyAlignment="1">
      <alignment horizontal="center"/>
    </xf>
    <xf numFmtId="3" fontId="38" fillId="0" borderId="2" xfId="0" applyNumberFormat="1" applyFont="1" applyFill="1" applyBorder="1" applyAlignment="1">
      <alignment horizontal="center"/>
    </xf>
    <xf numFmtId="3" fontId="38" fillId="0" borderId="5" xfId="0" applyNumberFormat="1" applyFont="1" applyFill="1" applyBorder="1" applyAlignment="1">
      <alignment horizontal="center"/>
    </xf>
    <xf numFmtId="0" fontId="37" fillId="0" borderId="3" xfId="0" applyFont="1" applyFill="1" applyBorder="1" applyAlignment="1">
      <alignment vertical="center" wrapText="1"/>
    </xf>
    <xf numFmtId="0" fontId="38" fillId="0" borderId="6" xfId="0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35" fillId="0" borderId="4" xfId="0" applyFont="1" applyFill="1" applyBorder="1" applyAlignment="1">
      <alignment wrapText="1"/>
    </xf>
    <xf numFmtId="3" fontId="35" fillId="0" borderId="4" xfId="0" applyNumberFormat="1" applyFont="1" applyFill="1" applyBorder="1"/>
    <xf numFmtId="3" fontId="35" fillId="0" borderId="8" xfId="0" applyNumberFormat="1" applyFont="1" applyFill="1" applyBorder="1"/>
    <xf numFmtId="0" fontId="35" fillId="0" borderId="15" xfId="0" applyFont="1" applyFill="1" applyBorder="1" applyAlignment="1">
      <alignment wrapText="1"/>
    </xf>
    <xf numFmtId="0" fontId="39" fillId="0" borderId="0" xfId="0" applyFont="1" applyFill="1" applyAlignment="1">
      <alignment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left" vertical="center" wrapText="1"/>
    </xf>
    <xf numFmtId="3" fontId="39" fillId="0" borderId="2" xfId="0" applyNumberFormat="1" applyFont="1" applyFill="1" applyBorder="1" applyAlignment="1">
      <alignment vertical="center"/>
    </xf>
    <xf numFmtId="3" fontId="39" fillId="0" borderId="5" xfId="0" applyNumberFormat="1" applyFont="1" applyFill="1" applyBorder="1" applyAlignment="1">
      <alignment vertical="center"/>
    </xf>
    <xf numFmtId="4" fontId="37" fillId="0" borderId="2" xfId="0" applyNumberFormat="1" applyFont="1" applyFill="1" applyBorder="1" applyAlignment="1">
      <alignment vertical="center" wrapText="1"/>
    </xf>
    <xf numFmtId="4" fontId="39" fillId="0" borderId="6" xfId="0" applyNumberFormat="1" applyFont="1" applyFill="1" applyBorder="1" applyAlignment="1">
      <alignment horizontal="left" vertical="center" wrapText="1"/>
    </xf>
    <xf numFmtId="49" fontId="35" fillId="0" borderId="3" xfId="0" applyNumberFormat="1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3" fontId="35" fillId="0" borderId="3" xfId="0" applyNumberFormat="1" applyFont="1" applyFill="1" applyBorder="1"/>
    <xf numFmtId="3" fontId="35" fillId="0" borderId="14" xfId="0" applyNumberFormat="1" applyFont="1" applyFill="1" applyBorder="1"/>
    <xf numFmtId="4" fontId="37" fillId="0" borderId="3" xfId="0" applyNumberFormat="1" applyFont="1" applyFill="1" applyBorder="1" applyAlignment="1">
      <alignment vertical="center" wrapText="1"/>
    </xf>
    <xf numFmtId="4" fontId="35" fillId="0" borderId="7" xfId="0" applyNumberFormat="1" applyFont="1" applyFill="1" applyBorder="1" applyAlignment="1">
      <alignment wrapText="1"/>
    </xf>
    <xf numFmtId="0" fontId="37" fillId="0" borderId="0" xfId="0" applyFont="1" applyFill="1"/>
    <xf numFmtId="0" fontId="32" fillId="0" borderId="2" xfId="0" applyFont="1" applyFill="1" applyBorder="1" applyAlignment="1">
      <alignment horizontal="center" vertical="center"/>
    </xf>
    <xf numFmtId="49" fontId="32" fillId="0" borderId="2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 wrapText="1"/>
    </xf>
    <xf numFmtId="3" fontId="32" fillId="0" borderId="5" xfId="0" applyNumberFormat="1" applyFont="1" applyFill="1" applyBorder="1" applyAlignment="1">
      <alignment vertical="center"/>
    </xf>
    <xf numFmtId="4" fontId="32" fillId="0" borderId="6" xfId="0" applyNumberFormat="1" applyFont="1" applyFill="1" applyBorder="1" applyAlignment="1">
      <alignment horizontal="left" vertical="center" wrapText="1"/>
    </xf>
    <xf numFmtId="0" fontId="32" fillId="0" borderId="0" xfId="0" applyFont="1" applyFill="1" applyAlignment="1">
      <alignment vertical="center"/>
    </xf>
    <xf numFmtId="49" fontId="35" fillId="0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wrapText="1"/>
    </xf>
    <xf numFmtId="3" fontId="35" fillId="0" borderId="1" xfId="0" applyNumberFormat="1" applyFont="1" applyFill="1" applyBorder="1"/>
    <xf numFmtId="3" fontId="35" fillId="0" borderId="11" xfId="0" applyNumberFormat="1" applyFont="1" applyFill="1" applyBorder="1"/>
    <xf numFmtId="4" fontId="35" fillId="0" borderId="13" xfId="0" applyNumberFormat="1" applyFont="1" applyFill="1" applyBorder="1" applyAlignment="1">
      <alignment wrapText="1"/>
    </xf>
    <xf numFmtId="0" fontId="37" fillId="0" borderId="2" xfId="0" applyFont="1" applyFill="1" applyBorder="1" applyAlignment="1">
      <alignment horizontal="center"/>
    </xf>
    <xf numFmtId="49" fontId="37" fillId="0" borderId="2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left" wrapText="1"/>
    </xf>
    <xf numFmtId="3" fontId="37" fillId="0" borderId="2" xfId="0" applyNumberFormat="1" applyFont="1" applyFill="1" applyBorder="1"/>
    <xf numFmtId="3" fontId="37" fillId="0" borderId="5" xfId="0" applyNumberFormat="1" applyFont="1" applyFill="1" applyBorder="1"/>
    <xf numFmtId="0" fontId="37" fillId="0" borderId="6" xfId="0" applyFont="1" applyFill="1" applyBorder="1" applyAlignment="1">
      <alignment horizontal="left" wrapText="1"/>
    </xf>
    <xf numFmtId="49" fontId="35" fillId="0" borderId="2" xfId="0" applyNumberFormat="1" applyFont="1" applyFill="1" applyBorder="1" applyAlignment="1">
      <alignment horizontal="center"/>
    </xf>
    <xf numFmtId="0" fontId="35" fillId="0" borderId="2" xfId="0" applyFont="1" applyFill="1" applyBorder="1" applyAlignment="1">
      <alignment wrapText="1"/>
    </xf>
    <xf numFmtId="3" fontId="35" fillId="0" borderId="2" xfId="0" applyNumberFormat="1" applyFont="1" applyFill="1" applyBorder="1"/>
    <xf numFmtId="3" fontId="35" fillId="0" borderId="5" xfId="0" applyNumberFormat="1" applyFont="1" applyFill="1" applyBorder="1"/>
    <xf numFmtId="4" fontId="35" fillId="0" borderId="6" xfId="0" applyNumberFormat="1" applyFont="1" applyFill="1" applyBorder="1" applyAlignment="1">
      <alignment wrapText="1"/>
    </xf>
    <xf numFmtId="0" fontId="50" fillId="0" borderId="0" xfId="0" applyFont="1" applyFill="1" applyAlignment="1">
      <alignment vertical="center"/>
    </xf>
    <xf numFmtId="0" fontId="50" fillId="0" borderId="2" xfId="0" applyFont="1" applyFill="1" applyBorder="1" applyAlignment="1">
      <alignment horizontal="center" vertical="center"/>
    </xf>
    <xf numFmtId="3" fontId="50" fillId="0" borderId="2" xfId="0" applyNumberFormat="1" applyFont="1" applyFill="1" applyBorder="1" applyAlignment="1">
      <alignment vertical="center"/>
    </xf>
    <xf numFmtId="3" fontId="50" fillId="0" borderId="5" xfId="0" applyNumberFormat="1" applyFont="1" applyFill="1" applyBorder="1" applyAlignment="1">
      <alignment vertical="center"/>
    </xf>
    <xf numFmtId="4" fontId="50" fillId="0" borderId="6" xfId="0" applyNumberFormat="1" applyFont="1" applyFill="1" applyBorder="1" applyAlignment="1">
      <alignment horizontal="left" vertical="center" wrapText="1"/>
    </xf>
    <xf numFmtId="0" fontId="50" fillId="0" borderId="2" xfId="0" applyFont="1" applyFill="1" applyBorder="1" applyAlignment="1">
      <alignment horizontal="center"/>
    </xf>
    <xf numFmtId="49" fontId="50" fillId="0" borderId="2" xfId="0" applyNumberFormat="1" applyFont="1" applyFill="1" applyBorder="1" applyAlignment="1">
      <alignment horizontal="left" wrapText="1"/>
    </xf>
    <xf numFmtId="3" fontId="50" fillId="0" borderId="2" xfId="0" applyNumberFormat="1" applyFont="1" applyFill="1" applyBorder="1" applyAlignment="1"/>
    <xf numFmtId="3" fontId="50" fillId="0" borderId="5" xfId="0" applyNumberFormat="1" applyFont="1" applyFill="1" applyBorder="1" applyAlignment="1"/>
    <xf numFmtId="4" fontId="50" fillId="0" borderId="6" xfId="0" applyNumberFormat="1" applyFont="1" applyFill="1" applyBorder="1" applyAlignment="1">
      <alignment horizontal="left" wrapText="1"/>
    </xf>
    <xf numFmtId="0" fontId="50" fillId="0" borderId="0" xfId="0" applyFont="1" applyFill="1"/>
    <xf numFmtId="0" fontId="35" fillId="0" borderId="2" xfId="0" applyFont="1" applyFill="1" applyBorder="1" applyAlignment="1">
      <alignment horizontal="left" wrapText="1"/>
    </xf>
    <xf numFmtId="4" fontId="35" fillId="0" borderId="6" xfId="0" applyNumberFormat="1" applyFont="1" applyFill="1" applyBorder="1" applyAlignment="1">
      <alignment horizontal="left" wrapText="1"/>
    </xf>
    <xf numFmtId="0" fontId="35" fillId="0" borderId="4" xfId="0" applyFont="1" applyFill="1" applyBorder="1" applyAlignment="1">
      <alignment horizontal="left" wrapText="1"/>
    </xf>
    <xf numFmtId="3" fontId="35" fillId="0" borderId="4" xfId="0" applyNumberFormat="1" applyFont="1" applyFill="1" applyBorder="1" applyAlignment="1"/>
    <xf numFmtId="3" fontId="35" fillId="0" borderId="8" xfId="0" applyNumberFormat="1" applyFont="1" applyFill="1" applyBorder="1" applyAlignment="1"/>
    <xf numFmtId="4" fontId="35" fillId="0" borderId="15" xfId="0" applyNumberFormat="1" applyFont="1" applyFill="1" applyBorder="1" applyAlignment="1">
      <alignment horizontal="left" wrapText="1"/>
    </xf>
    <xf numFmtId="3" fontId="35" fillId="0" borderId="1" xfId="0" applyNumberFormat="1" applyFont="1" applyFill="1" applyBorder="1" applyAlignment="1">
      <alignment horizontal="center"/>
    </xf>
    <xf numFmtId="3" fontId="35" fillId="0" borderId="11" xfId="0" applyNumberFormat="1" applyFont="1" applyFill="1" applyBorder="1" applyAlignment="1">
      <alignment horizontal="center"/>
    </xf>
    <xf numFmtId="4" fontId="37" fillId="0" borderId="6" xfId="0" applyNumberFormat="1" applyFont="1" applyFill="1" applyBorder="1" applyAlignment="1">
      <alignment horizontal="left" wrapText="1"/>
    </xf>
    <xf numFmtId="3" fontId="35" fillId="0" borderId="2" xfId="0" applyNumberFormat="1" applyFont="1" applyFill="1" applyBorder="1" applyAlignment="1">
      <alignment horizontal="center"/>
    </xf>
    <xf numFmtId="3" fontId="35" fillId="0" borderId="5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wrapText="1"/>
    </xf>
    <xf numFmtId="4" fontId="37" fillId="0" borderId="6" xfId="0" applyNumberFormat="1" applyFont="1" applyFill="1" applyBorder="1" applyAlignment="1">
      <alignment wrapText="1"/>
    </xf>
    <xf numFmtId="3" fontId="37" fillId="0" borderId="2" xfId="0" applyNumberFormat="1" applyFont="1" applyFill="1" applyBorder="1" applyAlignment="1">
      <alignment horizontal="center"/>
    </xf>
    <xf numFmtId="49" fontId="50" fillId="0" borderId="2" xfId="0" applyNumberFormat="1" applyFont="1" applyFill="1" applyBorder="1" applyAlignment="1">
      <alignment wrapText="1"/>
    </xf>
    <xf numFmtId="0" fontId="35" fillId="0" borderId="2" xfId="0" applyFont="1" applyFill="1" applyBorder="1" applyAlignment="1">
      <alignment horizontal="center" wrapText="1"/>
    </xf>
    <xf numFmtId="49" fontId="35" fillId="0" borderId="4" xfId="0" applyNumberFormat="1" applyFont="1" applyFill="1" applyBorder="1" applyAlignment="1">
      <alignment horizontal="center"/>
    </xf>
    <xf numFmtId="3" fontId="35" fillId="0" borderId="4" xfId="0" applyNumberFormat="1" applyFont="1" applyFill="1" applyBorder="1" applyAlignment="1">
      <alignment horizontal="center"/>
    </xf>
    <xf numFmtId="3" fontId="35" fillId="0" borderId="8" xfId="0" applyNumberFormat="1" applyFont="1" applyFill="1" applyBorder="1" applyAlignment="1">
      <alignment horizontal="center"/>
    </xf>
    <xf numFmtId="4" fontId="35" fillId="0" borderId="15" xfId="0" applyNumberFormat="1" applyFont="1" applyFill="1" applyBorder="1" applyAlignment="1">
      <alignment wrapText="1"/>
    </xf>
    <xf numFmtId="4" fontId="50" fillId="0" borderId="6" xfId="0" applyNumberFormat="1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/>
    </xf>
    <xf numFmtId="3" fontId="35" fillId="0" borderId="2" xfId="0" applyNumberFormat="1" applyFont="1" applyFill="1" applyBorder="1" applyAlignment="1"/>
    <xf numFmtId="3" fontId="35" fillId="0" borderId="5" xfId="0" applyNumberFormat="1" applyFont="1" applyFill="1" applyBorder="1" applyAlignment="1"/>
    <xf numFmtId="0" fontId="37" fillId="0" borderId="4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3" fontId="32" fillId="0" borderId="1" xfId="0" applyNumberFormat="1" applyFont="1" applyFill="1" applyBorder="1" applyAlignment="1">
      <alignment vertical="center"/>
    </xf>
    <xf numFmtId="3" fontId="32" fillId="0" borderId="11" xfId="0" applyNumberFormat="1" applyFont="1" applyFill="1" applyBorder="1" applyAlignment="1">
      <alignment vertical="center"/>
    </xf>
    <xf numFmtId="4" fontId="32" fillId="0" borderId="13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/>
    <xf numFmtId="4" fontId="37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/>
    <xf numFmtId="3" fontId="35" fillId="0" borderId="0" xfId="0" applyNumberFormat="1" applyFont="1" applyFill="1" applyBorder="1" applyAlignment="1"/>
    <xf numFmtId="4" fontId="35" fillId="0" borderId="0" xfId="0" applyNumberFormat="1" applyFont="1" applyFill="1" applyBorder="1" applyAlignment="1"/>
    <xf numFmtId="4" fontId="35" fillId="0" borderId="2" xfId="0" applyNumberFormat="1" applyFont="1" applyFill="1" applyBorder="1" applyAlignment="1"/>
    <xf numFmtId="0" fontId="35" fillId="0" borderId="0" xfId="0" applyFont="1" applyFill="1" applyBorder="1" applyAlignment="1">
      <alignment horizontal="left" wrapText="1"/>
    </xf>
    <xf numFmtId="3" fontId="35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 applyBorder="1" applyAlignment="1">
      <alignment horizontal="center"/>
    </xf>
    <xf numFmtId="4" fontId="35" fillId="0" borderId="2" xfId="0" applyNumberFormat="1" applyFont="1" applyFill="1" applyBorder="1" applyAlignment="1">
      <alignment horizontal="left" wrapText="1"/>
    </xf>
    <xf numFmtId="0" fontId="35" fillId="0" borderId="0" xfId="0" applyFont="1" applyFill="1" applyBorder="1" applyAlignment="1">
      <alignment wrapText="1"/>
    </xf>
    <xf numFmtId="4" fontId="35" fillId="0" borderId="2" xfId="0" applyNumberFormat="1" applyFont="1" applyFill="1" applyBorder="1" applyAlignment="1">
      <alignment wrapText="1"/>
    </xf>
    <xf numFmtId="0" fontId="48" fillId="0" borderId="0" xfId="0" applyFont="1" applyFill="1" applyAlignment="1">
      <alignment horizontal="center"/>
    </xf>
    <xf numFmtId="3" fontId="48" fillId="0" borderId="0" xfId="0" applyNumberFormat="1" applyFont="1" applyFill="1"/>
    <xf numFmtId="0" fontId="45" fillId="0" borderId="0" xfId="0" applyFont="1" applyFill="1" applyBorder="1" applyAlignment="1">
      <alignment horizontal="center" vertical="top" wrapText="1"/>
    </xf>
    <xf numFmtId="3" fontId="25" fillId="0" borderId="0" xfId="0" applyNumberFormat="1" applyFont="1" applyFill="1" applyBorder="1" applyAlignment="1">
      <alignment horizontal="left" wrapText="1"/>
    </xf>
    <xf numFmtId="3" fontId="25" fillId="0" borderId="0" xfId="0" applyNumberFormat="1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/>
    <xf numFmtId="0" fontId="44" fillId="0" borderId="0" xfId="0" applyFont="1" applyFill="1" applyBorder="1" applyAlignment="1">
      <alignment horizontal="center" vertical="top" wrapText="1"/>
    </xf>
    <xf numFmtId="3" fontId="51" fillId="0" borderId="0" xfId="0" applyNumberFormat="1" applyFont="1" applyFill="1" applyBorder="1" applyAlignment="1">
      <alignment horizontal="left" wrapText="1"/>
    </xf>
    <xf numFmtId="3" fontId="51" fillId="0" borderId="0" xfId="0" applyNumberFormat="1" applyFont="1" applyFill="1" applyBorder="1" applyAlignment="1">
      <alignment horizontal="center" wrapText="1"/>
    </xf>
    <xf numFmtId="3" fontId="51" fillId="0" borderId="0" xfId="0" applyNumberFormat="1" applyFont="1" applyFill="1" applyBorder="1" applyAlignment="1">
      <alignment horizontal="right"/>
    </xf>
    <xf numFmtId="0" fontId="51" fillId="0" borderId="0" xfId="0" applyFont="1" applyFill="1" applyBorder="1"/>
    <xf numFmtId="0" fontId="22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/>
    <xf numFmtId="0" fontId="25" fillId="0" borderId="0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3" fontId="28" fillId="0" borderId="0" xfId="0" applyNumberFormat="1" applyFont="1" applyFill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/>
    <xf numFmtId="0" fontId="28" fillId="0" borderId="0" xfId="0" applyFont="1" applyFill="1" applyBorder="1"/>
    <xf numFmtId="49" fontId="22" fillId="0" borderId="2" xfId="0" applyNumberFormat="1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wrapText="1"/>
    </xf>
    <xf numFmtId="3" fontId="28" fillId="0" borderId="2" xfId="0" applyNumberFormat="1" applyFont="1" applyFill="1" applyBorder="1" applyAlignment="1">
      <alignment horizontal="right" vertical="center" wrapText="1"/>
    </xf>
    <xf numFmtId="3" fontId="28" fillId="0" borderId="0" xfId="0" applyNumberFormat="1" applyFont="1" applyFill="1" applyBorder="1" applyAlignment="1">
      <alignment horizontal="righ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horizontal="center" vertical="center"/>
    </xf>
    <xf numFmtId="3" fontId="35" fillId="0" borderId="0" xfId="0" applyNumberFormat="1" applyFont="1" applyAlignment="1">
      <alignment vertical="center"/>
    </xf>
    <xf numFmtId="3" fontId="35" fillId="0" borderId="0" xfId="0" applyNumberFormat="1" applyFont="1" applyAlignment="1">
      <alignment horizontal="center" vertical="center"/>
    </xf>
    <xf numFmtId="4" fontId="35" fillId="0" borderId="2" xfId="0" applyNumberFormat="1" applyFont="1" applyFill="1" applyBorder="1" applyAlignment="1">
      <alignment horizontal="center" vertical="center"/>
    </xf>
    <xf numFmtId="4" fontId="35" fillId="0" borderId="2" xfId="0" applyNumberFormat="1" applyFont="1" applyBorder="1" applyAlignment="1">
      <alignment horizontal="left" vertical="center" wrapText="1"/>
    </xf>
    <xf numFmtId="49" fontId="35" fillId="0" borderId="2" xfId="0" applyNumberFormat="1" applyFont="1" applyFill="1" applyBorder="1" applyAlignment="1">
      <alignment horizontal="center" vertical="center"/>
    </xf>
    <xf numFmtId="4" fontId="35" fillId="0" borderId="2" xfId="0" applyNumberFormat="1" applyFont="1" applyFill="1" applyBorder="1" applyAlignment="1">
      <alignment horizontal="left" vertical="center" wrapText="1"/>
    </xf>
    <xf numFmtId="4" fontId="35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1" fontId="35" fillId="0" borderId="2" xfId="0" applyNumberFormat="1" applyFont="1" applyFill="1" applyBorder="1" applyAlignment="1">
      <alignment horizontal="center" vertical="center"/>
    </xf>
    <xf numFmtId="4" fontId="35" fillId="0" borderId="2" xfId="0" applyNumberFormat="1" applyFont="1" applyBorder="1" applyAlignment="1">
      <alignment vertical="center" wrapText="1"/>
    </xf>
    <xf numFmtId="4" fontId="32" fillId="0" borderId="2" xfId="0" applyNumberFormat="1" applyFont="1" applyFill="1" applyBorder="1" applyAlignment="1">
      <alignment horizontal="center" vertical="top"/>
    </xf>
    <xf numFmtId="4" fontId="32" fillId="0" borderId="2" xfId="0" applyNumberFormat="1" applyFont="1" applyBorder="1" applyAlignment="1">
      <alignment horizontal="left" vertical="top" wrapText="1"/>
    </xf>
    <xf numFmtId="3" fontId="32" fillId="6" borderId="2" xfId="0" applyNumberFormat="1" applyFont="1" applyFill="1" applyBorder="1" applyAlignment="1">
      <alignment vertical="top"/>
    </xf>
    <xf numFmtId="4" fontId="37" fillId="0" borderId="0" xfId="0" applyNumberFormat="1" applyFont="1" applyFill="1" applyAlignment="1">
      <alignment vertical="top"/>
    </xf>
    <xf numFmtId="4" fontId="37" fillId="0" borderId="0" xfId="0" applyNumberFormat="1" applyFont="1" applyAlignment="1">
      <alignment vertical="top"/>
    </xf>
    <xf numFmtId="0" fontId="37" fillId="0" borderId="0" xfId="0" applyFont="1" applyAlignment="1">
      <alignment vertical="top"/>
    </xf>
    <xf numFmtId="1" fontId="32" fillId="0" borderId="2" xfId="0" applyNumberFormat="1" applyFont="1" applyFill="1" applyBorder="1" applyAlignment="1">
      <alignment horizontal="center" vertical="top"/>
    </xf>
    <xf numFmtId="1" fontId="39" fillId="5" borderId="2" xfId="0" applyNumberFormat="1" applyFont="1" applyFill="1" applyBorder="1" applyAlignment="1">
      <alignment horizontal="center" vertical="center"/>
    </xf>
    <xf numFmtId="3" fontId="39" fillId="5" borderId="2" xfId="0" applyNumberFormat="1" applyFont="1" applyFill="1" applyBorder="1" applyAlignment="1">
      <alignment vertical="center"/>
    </xf>
    <xf numFmtId="49" fontId="37" fillId="0" borderId="0" xfId="0" applyNumberFormat="1" applyFont="1" applyAlignment="1">
      <alignment horizontal="center" wrapText="1"/>
    </xf>
    <xf numFmtId="49" fontId="35" fillId="0" borderId="0" xfId="0" applyNumberFormat="1" applyFont="1" applyAlignment="1">
      <alignment horizontal="center" vertical="top" wrapText="1"/>
    </xf>
    <xf numFmtId="0" fontId="35" fillId="0" borderId="0" xfId="0" applyFont="1" applyAlignment="1">
      <alignment wrapText="1"/>
    </xf>
    <xf numFmtId="3" fontId="35" fillId="0" borderId="0" xfId="0" applyNumberFormat="1" applyFont="1" applyAlignment="1">
      <alignment horizontal="center" wrapText="1"/>
    </xf>
    <xf numFmtId="49" fontId="20" fillId="0" borderId="8" xfId="26" applyNumberFormat="1" applyFont="1" applyBorder="1" applyAlignment="1">
      <alignment horizontal="center" vertical="top" wrapText="1"/>
    </xf>
    <xf numFmtId="49" fontId="20" fillId="0" borderId="4" xfId="26" applyNumberFormat="1" applyFont="1" applyBorder="1" applyAlignment="1">
      <alignment horizontal="center" vertical="top" wrapText="1"/>
    </xf>
    <xf numFmtId="0" fontId="20" fillId="0" borderId="9" xfId="26" applyFont="1" applyBorder="1" applyAlignment="1">
      <alignment vertical="top" wrapText="1"/>
    </xf>
    <xf numFmtId="3" fontId="20" fillId="0" borderId="4" xfId="26" applyNumberFormat="1" applyFont="1" applyBorder="1" applyAlignment="1">
      <alignment vertical="top" wrapText="1"/>
    </xf>
    <xf numFmtId="49" fontId="43" fillId="0" borderId="8" xfId="26" applyNumberFormat="1" applyFont="1" applyBorder="1" applyAlignment="1">
      <alignment horizontal="center" vertical="top" wrapText="1"/>
    </xf>
    <xf numFmtId="49" fontId="43" fillId="0" borderId="4" xfId="26" applyNumberFormat="1" applyFont="1" applyBorder="1" applyAlignment="1">
      <alignment horizontal="center" vertical="top" wrapText="1"/>
    </xf>
    <xf numFmtId="0" fontId="43" fillId="0" borderId="9" xfId="26" applyFont="1" applyBorder="1" applyAlignment="1">
      <alignment vertical="top" wrapText="1"/>
    </xf>
    <xf numFmtId="3" fontId="43" fillId="0" borderId="4" xfId="26" applyNumberFormat="1" applyFont="1" applyBorder="1" applyAlignment="1">
      <alignment vertical="top" wrapText="1"/>
    </xf>
    <xf numFmtId="0" fontId="52" fillId="0" borderId="0" xfId="27" applyFont="1" applyAlignment="1">
      <alignment wrapText="1"/>
    </xf>
    <xf numFmtId="0" fontId="19" fillId="0" borderId="0" xfId="28" applyFont="1" applyFill="1" applyAlignment="1">
      <alignment horizontal="left" vertical="center" wrapText="1"/>
    </xf>
    <xf numFmtId="0" fontId="52" fillId="0" borderId="0" xfId="28" applyFont="1" applyAlignment="1">
      <alignment horizontal="left" vertical="center" wrapText="1"/>
    </xf>
    <xf numFmtId="0" fontId="53" fillId="0" borderId="0" xfId="27" applyFont="1" applyAlignment="1">
      <alignment wrapText="1"/>
    </xf>
    <xf numFmtId="0" fontId="54" fillId="0" borderId="0" xfId="27" applyFont="1" applyAlignment="1">
      <alignment horizontal="center" vertical="center" wrapText="1"/>
    </xf>
    <xf numFmtId="0" fontId="25" fillId="0" borderId="2" xfId="27" applyFont="1" applyFill="1" applyBorder="1" applyAlignment="1">
      <alignment horizontal="center" vertical="center" wrapText="1"/>
    </xf>
    <xf numFmtId="0" fontId="25" fillId="0" borderId="5" xfId="27" applyFont="1" applyFill="1" applyBorder="1" applyAlignment="1">
      <alignment horizontal="center" vertical="center" wrapText="1"/>
    </xf>
    <xf numFmtId="0" fontId="55" fillId="0" borderId="0" xfId="27" applyFont="1" applyAlignment="1">
      <alignment wrapText="1"/>
    </xf>
    <xf numFmtId="0" fontId="25" fillId="0" borderId="14" xfId="27" applyFont="1" applyFill="1" applyBorder="1" applyAlignment="1">
      <alignment wrapText="1"/>
    </xf>
    <xf numFmtId="0" fontId="25" fillId="0" borderId="0" xfId="27" applyFont="1" applyFill="1" applyBorder="1" applyAlignment="1">
      <alignment wrapText="1"/>
    </xf>
    <xf numFmtId="0" fontId="25" fillId="0" borderId="3" xfId="27" applyFont="1" applyFill="1" applyBorder="1" applyAlignment="1">
      <alignment wrapText="1"/>
    </xf>
    <xf numFmtId="0" fontId="27" fillId="0" borderId="2" xfId="27" applyFont="1" applyFill="1" applyBorder="1" applyAlignment="1">
      <alignment horizontal="center" vertical="center" wrapText="1"/>
    </xf>
    <xf numFmtId="0" fontId="27" fillId="0" borderId="2" xfId="27" applyFont="1" applyFill="1" applyBorder="1" applyAlignment="1">
      <alignment vertical="center" wrapText="1"/>
    </xf>
    <xf numFmtId="3" fontId="27" fillId="0" borderId="2" xfId="27" applyNumberFormat="1" applyFont="1" applyFill="1" applyBorder="1" applyAlignment="1">
      <alignment vertical="center" wrapText="1"/>
    </xf>
    <xf numFmtId="0" fontId="56" fillId="0" borderId="0" xfId="27" applyFont="1" applyAlignment="1">
      <alignment wrapText="1"/>
    </xf>
    <xf numFmtId="0" fontId="57" fillId="0" borderId="2" xfId="27" applyFont="1" applyFill="1" applyBorder="1" applyAlignment="1">
      <alignment horizontal="center" vertical="center" wrapText="1"/>
    </xf>
    <xf numFmtId="0" fontId="57" fillId="0" borderId="2" xfId="27" applyFont="1" applyFill="1" applyBorder="1" applyAlignment="1">
      <alignment vertical="center" wrapText="1"/>
    </xf>
    <xf numFmtId="3" fontId="57" fillId="0" borderId="2" xfId="27" applyNumberFormat="1" applyFont="1" applyFill="1" applyBorder="1" applyAlignment="1">
      <alignment vertical="center" wrapText="1"/>
    </xf>
    <xf numFmtId="0" fontId="58" fillId="0" borderId="0" xfId="27" applyFont="1" applyAlignment="1">
      <alignment wrapText="1"/>
    </xf>
    <xf numFmtId="49" fontId="19" fillId="0" borderId="4" xfId="27" applyNumberFormat="1" applyFont="1" applyBorder="1" applyAlignment="1">
      <alignment horizontal="center" vertical="center" wrapText="1"/>
    </xf>
    <xf numFmtId="0" fontId="19" fillId="0" borderId="15" xfId="27" applyFont="1" applyBorder="1" applyAlignment="1">
      <alignment horizontal="center" vertical="center" wrapText="1"/>
    </xf>
    <xf numFmtId="0" fontId="19" fillId="0" borderId="8" xfId="27" applyFont="1" applyBorder="1" applyAlignment="1">
      <alignment vertical="center" wrapText="1"/>
    </xf>
    <xf numFmtId="3" fontId="19" fillId="0" borderId="2" xfId="27" applyNumberFormat="1" applyFont="1" applyFill="1" applyBorder="1" applyAlignment="1">
      <alignment vertical="center" wrapText="1"/>
    </xf>
    <xf numFmtId="0" fontId="59" fillId="0" borderId="0" xfId="27" applyFont="1" applyAlignment="1">
      <alignment vertical="top" wrapText="1"/>
    </xf>
    <xf numFmtId="49" fontId="25" fillId="0" borderId="4" xfId="27" applyNumberFormat="1" applyFont="1" applyFill="1" applyBorder="1" applyAlignment="1">
      <alignment horizontal="center" vertical="center" wrapText="1"/>
    </xf>
    <xf numFmtId="0" fontId="25" fillId="0" borderId="15" xfId="27" applyFont="1" applyFill="1" applyBorder="1" applyAlignment="1">
      <alignment horizontal="center" vertical="center" wrapText="1"/>
    </xf>
    <xf numFmtId="0" fontId="25" fillId="0" borderId="8" xfId="27" applyFont="1" applyFill="1" applyBorder="1" applyAlignment="1">
      <alignment vertical="center" wrapText="1"/>
    </xf>
    <xf numFmtId="3" fontId="25" fillId="0" borderId="2" xfId="27" applyNumberFormat="1" applyFont="1" applyFill="1" applyBorder="1" applyAlignment="1">
      <alignment vertical="center" wrapText="1"/>
    </xf>
    <xf numFmtId="0" fontId="55" fillId="0" borderId="0" xfId="27" applyFont="1" applyAlignment="1">
      <alignment vertical="top" wrapText="1"/>
    </xf>
    <xf numFmtId="49" fontId="25" fillId="0" borderId="2" xfId="27" applyNumberFormat="1" applyFont="1" applyFill="1" applyBorder="1" applyAlignment="1">
      <alignment horizontal="center" vertical="center" wrapText="1"/>
    </xf>
    <xf numFmtId="49" fontId="19" fillId="0" borderId="2" xfId="27" applyNumberFormat="1" applyFont="1" applyFill="1" applyBorder="1" applyAlignment="1">
      <alignment horizontal="center" vertical="center" wrapText="1"/>
    </xf>
    <xf numFmtId="0" fontId="19" fillId="0" borderId="2" xfId="27" applyFont="1" applyFill="1" applyBorder="1" applyAlignment="1">
      <alignment horizontal="center" vertical="center" wrapText="1"/>
    </xf>
    <xf numFmtId="0" fontId="19" fillId="0" borderId="2" xfId="27" applyFont="1" applyFill="1" applyBorder="1" applyAlignment="1">
      <alignment vertical="center" wrapText="1"/>
    </xf>
    <xf numFmtId="0" fontId="25" fillId="0" borderId="2" xfId="27" applyFont="1" applyFill="1" applyBorder="1" applyAlignment="1">
      <alignment vertical="center" wrapText="1"/>
    </xf>
    <xf numFmtId="0" fontId="28" fillId="0" borderId="2" xfId="27" applyFont="1" applyFill="1" applyBorder="1" applyAlignment="1">
      <alignment horizontal="center" vertical="center" wrapText="1"/>
    </xf>
    <xf numFmtId="0" fontId="28" fillId="0" borderId="2" xfId="27" applyFont="1" applyFill="1" applyBorder="1" applyAlignment="1">
      <alignment vertical="center" wrapText="1"/>
    </xf>
    <xf numFmtId="0" fontId="60" fillId="0" borderId="0" xfId="27" applyFont="1" applyAlignment="1">
      <alignment wrapText="1"/>
    </xf>
    <xf numFmtId="0" fontId="19" fillId="0" borderId="14" xfId="27" applyFont="1" applyFill="1" applyBorder="1" applyAlignment="1">
      <alignment horizontal="center" vertical="center" wrapText="1"/>
    </xf>
    <xf numFmtId="0" fontId="19" fillId="0" borderId="0" xfId="27" applyFont="1" applyFill="1" applyBorder="1" applyAlignment="1">
      <alignment horizontal="center" vertical="center" wrapText="1"/>
    </xf>
    <xf numFmtId="0" fontId="19" fillId="0" borderId="0" xfId="27" applyFont="1" applyFill="1" applyBorder="1" applyAlignment="1">
      <alignment vertical="center" wrapText="1"/>
    </xf>
    <xf numFmtId="3" fontId="25" fillId="0" borderId="3" xfId="27" applyNumberFormat="1" applyFont="1" applyFill="1" applyBorder="1" applyAlignment="1">
      <alignment vertical="center" wrapText="1"/>
    </xf>
    <xf numFmtId="0" fontId="61" fillId="0" borderId="0" xfId="27" applyFont="1" applyAlignment="1">
      <alignment wrapText="1"/>
    </xf>
    <xf numFmtId="0" fontId="51" fillId="0" borderId="2" xfId="27" applyFont="1" applyFill="1" applyBorder="1" applyAlignment="1">
      <alignment horizontal="center" vertical="center" wrapText="1"/>
    </xf>
    <xf numFmtId="0" fontId="51" fillId="0" borderId="2" xfId="27" applyFont="1" applyFill="1" applyBorder="1" applyAlignment="1">
      <alignment vertical="center" wrapText="1"/>
    </xf>
    <xf numFmtId="3" fontId="51" fillId="0" borderId="2" xfId="27" applyNumberFormat="1" applyFont="1" applyFill="1" applyBorder="1" applyAlignment="1">
      <alignment vertical="center" wrapText="1"/>
    </xf>
    <xf numFmtId="0" fontId="62" fillId="0" borderId="0" xfId="27" applyFont="1" applyAlignment="1">
      <alignment wrapText="1"/>
    </xf>
    <xf numFmtId="0" fontId="28" fillId="0" borderId="14" xfId="27" applyFont="1" applyFill="1" applyBorder="1" applyAlignment="1">
      <alignment horizontal="center" vertical="center" wrapText="1"/>
    </xf>
    <xf numFmtId="0" fontId="28" fillId="0" borderId="0" xfId="27" applyFont="1" applyFill="1" applyBorder="1" applyAlignment="1">
      <alignment horizontal="center" vertical="center" wrapText="1"/>
    </xf>
    <xf numFmtId="0" fontId="28" fillId="0" borderId="0" xfId="27" applyFont="1" applyFill="1" applyBorder="1" applyAlignment="1">
      <alignment vertical="center" wrapText="1"/>
    </xf>
    <xf numFmtId="3" fontId="27" fillId="0" borderId="3" xfId="27" applyNumberFormat="1" applyFont="1" applyFill="1" applyBorder="1" applyAlignment="1">
      <alignment vertical="center" wrapText="1"/>
    </xf>
    <xf numFmtId="0" fontId="27" fillId="0" borderId="14" xfId="27" applyFont="1" applyFill="1" applyBorder="1" applyAlignment="1">
      <alignment horizontal="center" vertical="center" wrapText="1"/>
    </xf>
    <xf numFmtId="0" fontId="27" fillId="0" borderId="0" xfId="27" applyFont="1" applyFill="1" applyBorder="1" applyAlignment="1">
      <alignment horizontal="center" vertical="center" wrapText="1"/>
    </xf>
    <xf numFmtId="0" fontId="27" fillId="0" borderId="0" xfId="27" applyFont="1" applyFill="1" applyBorder="1" applyAlignment="1">
      <alignment vertical="center" wrapText="1"/>
    </xf>
    <xf numFmtId="0" fontId="27" fillId="0" borderId="4" xfId="27" applyFont="1" applyFill="1" applyBorder="1" applyAlignment="1">
      <alignment horizontal="center" vertical="center" wrapText="1"/>
    </xf>
    <xf numFmtId="0" fontId="27" fillId="0" borderId="4" xfId="27" applyFont="1" applyFill="1" applyBorder="1" applyAlignment="1">
      <alignment vertical="center" wrapText="1"/>
    </xf>
    <xf numFmtId="3" fontId="27" fillId="0" borderId="4" xfId="27" applyNumberFormat="1" applyFont="1" applyFill="1" applyBorder="1" applyAlignment="1">
      <alignment vertical="center" wrapText="1"/>
    </xf>
    <xf numFmtId="3" fontId="44" fillId="0" borderId="4" xfId="27" applyNumberFormat="1" applyFont="1" applyFill="1" applyBorder="1" applyAlignment="1">
      <alignment vertical="center" wrapText="1"/>
    </xf>
    <xf numFmtId="0" fontId="63" fillId="0" borderId="0" xfId="27" applyFont="1" applyAlignment="1">
      <alignment wrapText="1"/>
    </xf>
    <xf numFmtId="0" fontId="25" fillId="0" borderId="8" xfId="27" applyFont="1" applyBorder="1" applyAlignment="1">
      <alignment vertical="center" wrapText="1"/>
    </xf>
    <xf numFmtId="3" fontId="51" fillId="0" borderId="4" xfId="27" applyNumberFormat="1" applyFont="1" applyFill="1" applyBorder="1" applyAlignment="1">
      <alignment vertical="center" wrapText="1"/>
    </xf>
    <xf numFmtId="0" fontId="64" fillId="0" borderId="0" xfId="27" applyFont="1" applyAlignment="1">
      <alignment wrapText="1"/>
    </xf>
    <xf numFmtId="0" fontId="25" fillId="0" borderId="2" xfId="27" applyFont="1" applyBorder="1" applyAlignment="1">
      <alignment vertical="center" wrapText="1"/>
    </xf>
    <xf numFmtId="49" fontId="19" fillId="0" borderId="3" xfId="27" applyNumberFormat="1" applyFont="1" applyFill="1" applyBorder="1" applyAlignment="1">
      <alignment horizontal="center" vertical="center" wrapText="1"/>
    </xf>
    <xf numFmtId="0" fontId="19" fillId="0" borderId="3" xfId="27" applyFont="1" applyFill="1" applyBorder="1" applyAlignment="1">
      <alignment horizontal="center" vertical="center" wrapText="1"/>
    </xf>
    <xf numFmtId="0" fontId="19" fillId="0" borderId="14" xfId="27" applyFont="1" applyFill="1" applyBorder="1" applyAlignment="1">
      <alignment vertical="center" wrapText="1"/>
    </xf>
    <xf numFmtId="0" fontId="19" fillId="0" borderId="8" xfId="27" applyFont="1" applyFill="1" applyBorder="1" applyAlignment="1">
      <alignment wrapText="1"/>
    </xf>
    <xf numFmtId="0" fontId="19" fillId="0" borderId="9" xfId="27" applyFont="1" applyFill="1" applyBorder="1" applyAlignment="1">
      <alignment wrapText="1"/>
    </xf>
    <xf numFmtId="0" fontId="19" fillId="0" borderId="15" xfId="27" applyFont="1" applyFill="1" applyBorder="1" applyAlignment="1">
      <alignment wrapText="1"/>
    </xf>
    <xf numFmtId="0" fontId="19" fillId="0" borderId="4" xfId="27" applyFont="1" applyFill="1" applyBorder="1" applyAlignment="1">
      <alignment wrapText="1"/>
    </xf>
    <xf numFmtId="0" fontId="28" fillId="0" borderId="3" xfId="27" applyFont="1" applyFill="1" applyBorder="1" applyAlignment="1">
      <alignment wrapText="1"/>
    </xf>
    <xf numFmtId="3" fontId="19" fillId="0" borderId="3" xfId="27" applyNumberFormat="1" applyFont="1" applyFill="1" applyBorder="1" applyAlignment="1">
      <alignment wrapText="1"/>
    </xf>
    <xf numFmtId="3" fontId="28" fillId="0" borderId="3" xfId="27" applyNumberFormat="1" applyFont="1" applyFill="1" applyBorder="1" applyAlignment="1">
      <alignment wrapText="1"/>
    </xf>
    <xf numFmtId="0" fontId="22" fillId="0" borderId="8" xfId="27" applyFont="1" applyFill="1" applyBorder="1" applyAlignment="1">
      <alignment wrapText="1"/>
    </xf>
    <xf numFmtId="0" fontId="22" fillId="0" borderId="9" xfId="27" applyFont="1" applyFill="1" applyBorder="1" applyAlignment="1">
      <alignment wrapText="1"/>
    </xf>
    <xf numFmtId="0" fontId="22" fillId="0" borderId="15" xfId="27" applyFont="1" applyFill="1" applyBorder="1" applyAlignment="1">
      <alignment wrapText="1"/>
    </xf>
    <xf numFmtId="3" fontId="22" fillId="0" borderId="4" xfId="27" applyNumberFormat="1" applyFont="1" applyFill="1" applyBorder="1" applyAlignment="1">
      <alignment wrapText="1"/>
    </xf>
    <xf numFmtId="3" fontId="22" fillId="0" borderId="3" xfId="27" applyNumberFormat="1" applyFont="1" applyFill="1" applyBorder="1" applyAlignment="1">
      <alignment wrapText="1"/>
    </xf>
    <xf numFmtId="3" fontId="19" fillId="0" borderId="1" xfId="27" applyNumberFormat="1" applyFont="1" applyFill="1" applyBorder="1" applyAlignment="1">
      <alignment wrapText="1"/>
    </xf>
    <xf numFmtId="0" fontId="52" fillId="0" borderId="29" xfId="27" applyFont="1" applyBorder="1" applyAlignment="1">
      <alignment wrapText="1"/>
    </xf>
    <xf numFmtId="0" fontId="52" fillId="0" borderId="30" xfId="27" applyFont="1" applyBorder="1" applyAlignment="1">
      <alignment wrapText="1"/>
    </xf>
    <xf numFmtId="0" fontId="52" fillId="0" borderId="31" xfId="27" applyFont="1" applyBorder="1" applyAlignment="1">
      <alignment wrapText="1"/>
    </xf>
    <xf numFmtId="0" fontId="52" fillId="0" borderId="32" xfId="27" applyFont="1" applyFill="1" applyBorder="1" applyAlignment="1">
      <alignment wrapText="1"/>
    </xf>
    <xf numFmtId="0" fontId="52" fillId="0" borderId="0" xfId="27" applyFont="1" applyFill="1" applyAlignment="1">
      <alignment wrapText="1"/>
    </xf>
    <xf numFmtId="0" fontId="19" fillId="0" borderId="0" xfId="28" applyFont="1" applyAlignment="1">
      <alignment horizontal="left" vertical="center" wrapText="1"/>
    </xf>
    <xf numFmtId="0" fontId="19" fillId="0" borderId="0" xfId="28" applyFont="1" applyFill="1" applyAlignment="1">
      <alignment horizontal="center" vertical="center" wrapText="1"/>
    </xf>
    <xf numFmtId="0" fontId="52" fillId="0" borderId="0" xfId="28" applyFont="1" applyAlignment="1">
      <alignment vertical="center" wrapText="1"/>
    </xf>
    <xf numFmtId="0" fontId="19" fillId="0" borderId="0" xfId="27" applyFont="1" applyFill="1" applyAlignment="1">
      <alignment vertical="center" wrapText="1"/>
    </xf>
    <xf numFmtId="0" fontId="19" fillId="0" borderId="0" xfId="27" applyFont="1" applyFill="1" applyAlignment="1">
      <alignment horizontal="left" vertical="center" wrapText="1"/>
    </xf>
    <xf numFmtId="0" fontId="19" fillId="0" borderId="0" xfId="27" applyFont="1" applyAlignment="1">
      <alignment horizontal="left" vertical="center" wrapText="1"/>
    </xf>
    <xf numFmtId="0" fontId="19" fillId="0" borderId="0" xfId="27" applyFont="1" applyAlignment="1">
      <alignment vertical="center" wrapText="1"/>
    </xf>
    <xf numFmtId="0" fontId="22" fillId="0" borderId="0" xfId="27" applyFont="1" applyFill="1" applyAlignment="1">
      <alignment horizontal="center" vertical="center" wrapText="1"/>
    </xf>
    <xf numFmtId="0" fontId="21" fillId="0" borderId="0" xfId="27" applyFont="1" applyFill="1" applyAlignment="1">
      <alignment horizontal="center" vertical="center" wrapText="1"/>
    </xf>
    <xf numFmtId="0" fontId="52" fillId="0" borderId="0" xfId="27" applyFont="1" applyAlignment="1">
      <alignment vertical="center" wrapText="1"/>
    </xf>
    <xf numFmtId="0" fontId="19" fillId="0" borderId="0" xfId="29" applyFont="1" applyFill="1" applyAlignment="1">
      <alignment horizontal="center"/>
    </xf>
    <xf numFmtId="0" fontId="19" fillId="0" borderId="0" xfId="29" applyFont="1" applyFill="1"/>
    <xf numFmtId="0" fontId="22" fillId="0" borderId="2" xfId="29" applyFont="1" applyFill="1" applyBorder="1" applyAlignment="1">
      <alignment horizontal="center" vertical="center" wrapText="1"/>
    </xf>
    <xf numFmtId="0" fontId="26" fillId="0" borderId="2" xfId="29" applyFont="1" applyFill="1" applyBorder="1" applyAlignment="1">
      <alignment horizontal="center"/>
    </xf>
    <xf numFmtId="0" fontId="26" fillId="0" borderId="0" xfId="29" applyFont="1" applyFill="1" applyAlignment="1">
      <alignment horizontal="center"/>
    </xf>
    <xf numFmtId="0" fontId="21" fillId="0" borderId="0" xfId="29" applyFont="1" applyFill="1" applyBorder="1" applyAlignment="1"/>
    <xf numFmtId="0" fontId="21" fillId="0" borderId="0" xfId="29" applyFont="1" applyFill="1" applyBorder="1" applyAlignment="1">
      <alignment horizontal="center"/>
    </xf>
    <xf numFmtId="3" fontId="19" fillId="0" borderId="2" xfId="29" applyNumberFormat="1" applyFont="1" applyFill="1" applyBorder="1" applyAlignment="1">
      <alignment horizontal="center" vertical="center" wrapText="1"/>
    </xf>
    <xf numFmtId="0" fontId="33" fillId="0" borderId="0" xfId="30" applyFont="1" applyAlignment="1">
      <alignment vertical="center"/>
    </xf>
    <xf numFmtId="3" fontId="19" fillId="0" borderId="2" xfId="29" applyNumberFormat="1" applyFont="1" applyBorder="1" applyAlignment="1">
      <alignment horizontal="center" vertical="center" wrapText="1"/>
    </xf>
    <xf numFmtId="3" fontId="52" fillId="0" borderId="2" xfId="29" applyNumberFormat="1" applyFont="1" applyBorder="1" applyAlignment="1">
      <alignment horizontal="center" vertical="center" wrapText="1"/>
    </xf>
    <xf numFmtId="3" fontId="22" fillId="0" borderId="2" xfId="29" applyNumberFormat="1" applyFont="1" applyFill="1" applyBorder="1" applyAlignment="1">
      <alignment horizontal="center" vertical="center"/>
    </xf>
    <xf numFmtId="0" fontId="32" fillId="0" borderId="0" xfId="30" applyFont="1" applyAlignment="1">
      <alignment vertical="center"/>
    </xf>
    <xf numFmtId="0" fontId="33" fillId="0" borderId="5" xfId="30" applyFont="1" applyBorder="1" applyAlignment="1">
      <alignment horizontal="center"/>
    </xf>
    <xf numFmtId="0" fontId="33" fillId="0" borderId="10" xfId="30" applyFont="1" applyBorder="1" applyAlignment="1">
      <alignment horizontal="center"/>
    </xf>
    <xf numFmtId="0" fontId="33" fillId="0" borderId="6" xfId="30" applyFont="1" applyBorder="1" applyAlignment="1">
      <alignment horizontal="center"/>
    </xf>
    <xf numFmtId="0" fontId="33" fillId="0" borderId="0" xfId="30" applyFont="1"/>
    <xf numFmtId="3" fontId="32" fillId="0" borderId="2" xfId="30" applyNumberFormat="1" applyFont="1" applyBorder="1" applyAlignment="1">
      <alignment horizontal="right" vertical="center"/>
    </xf>
    <xf numFmtId="0" fontId="19" fillId="0" borderId="0" xfId="29" applyFont="1" applyFill="1" applyBorder="1" applyAlignment="1">
      <alignment vertical="center"/>
    </xf>
    <xf numFmtId="0" fontId="19" fillId="0" borderId="0" xfId="29" applyFont="1" applyFill="1" applyAlignment="1">
      <alignment vertical="center"/>
    </xf>
    <xf numFmtId="0" fontId="22" fillId="0" borderId="0" xfId="29" applyFont="1" applyFill="1" applyAlignment="1">
      <alignment horizontal="right" vertical="center"/>
    </xf>
    <xf numFmtId="0" fontId="19" fillId="0" borderId="0" xfId="29" applyFont="1" applyFill="1" applyAlignment="1">
      <alignment horizontal="right"/>
    </xf>
    <xf numFmtId="3" fontId="29" fillId="0" borderId="2" xfId="29" applyNumberFormat="1" applyFont="1" applyFill="1" applyBorder="1" applyAlignment="1">
      <alignment horizontal="center" vertical="center" wrapText="1"/>
    </xf>
    <xf numFmtId="0" fontId="29" fillId="0" borderId="0" xfId="29" applyFont="1" applyFill="1" applyAlignment="1">
      <alignment horizontal="right" vertical="center"/>
    </xf>
    <xf numFmtId="0" fontId="29" fillId="0" borderId="0" xfId="29" applyFont="1" applyFill="1" applyAlignment="1">
      <alignment horizontal="right"/>
    </xf>
    <xf numFmtId="0" fontId="19" fillId="0" borderId="0" xfId="29" applyFont="1" applyFill="1" applyAlignment="1">
      <alignment horizontal="center" vertical="center"/>
    </xf>
    <xf numFmtId="0" fontId="22" fillId="0" borderId="0" xfId="29" applyFont="1" applyFill="1" applyAlignment="1">
      <alignment horizontal="center" vertical="center"/>
    </xf>
    <xf numFmtId="3" fontId="19" fillId="0" borderId="2" xfId="29" applyNumberFormat="1" applyFont="1" applyFill="1" applyBorder="1" applyAlignment="1">
      <alignment horizontal="right" vertical="center" wrapText="1"/>
    </xf>
    <xf numFmtId="0" fontId="33" fillId="0" borderId="0" xfId="32" applyFont="1" applyAlignment="1">
      <alignment vertical="center"/>
    </xf>
    <xf numFmtId="3" fontId="22" fillId="0" borderId="2" xfId="29" applyNumberFormat="1" applyFont="1" applyFill="1" applyBorder="1" applyAlignment="1">
      <alignment horizontal="right" vertical="center"/>
    </xf>
    <xf numFmtId="0" fontId="32" fillId="0" borderId="0" xfId="32" applyFont="1" applyAlignment="1">
      <alignment vertical="center"/>
    </xf>
    <xf numFmtId="0" fontId="33" fillId="0" borderId="0" xfId="32" applyFont="1"/>
    <xf numFmtId="0" fontId="21" fillId="0" borderId="0" xfId="29" applyFont="1" applyFill="1" applyAlignment="1">
      <alignment horizontal="center" vertical="center"/>
    </xf>
    <xf numFmtId="3" fontId="19" fillId="0" borderId="0" xfId="17" applyNumberFormat="1" applyFont="1" applyFill="1" applyAlignment="1">
      <alignment horizontal="left" vertical="center" wrapText="1"/>
    </xf>
    <xf numFmtId="0" fontId="19" fillId="0" borderId="0" xfId="17" applyFont="1" applyFill="1" applyAlignment="1">
      <alignment vertical="center" wrapText="1"/>
    </xf>
    <xf numFmtId="0" fontId="19" fillId="0" borderId="0" xfId="17" applyFont="1" applyFill="1" applyAlignment="1">
      <alignment horizontal="center" vertical="center"/>
    </xf>
    <xf numFmtId="0" fontId="19" fillId="0" borderId="0" xfId="17" applyFont="1" applyFill="1" applyAlignment="1">
      <alignment horizontal="center" vertical="center" wrapText="1"/>
    </xf>
    <xf numFmtId="0" fontId="44" fillId="0" borderId="0" xfId="17" applyFont="1" applyFill="1" applyAlignment="1">
      <alignment vertical="center" wrapText="1"/>
    </xf>
    <xf numFmtId="0" fontId="22" fillId="0" borderId="0" xfId="17" applyFont="1" applyFill="1" applyAlignment="1">
      <alignment vertical="center"/>
    </xf>
    <xf numFmtId="3" fontId="27" fillId="0" borderId="10" xfId="17" applyNumberFormat="1" applyFont="1" applyFill="1" applyBorder="1" applyAlignment="1">
      <alignment horizontal="center" vertical="top" wrapText="1"/>
    </xf>
    <xf numFmtId="3" fontId="27" fillId="0" borderId="6" xfId="17" applyNumberFormat="1" applyFont="1" applyFill="1" applyBorder="1" applyAlignment="1">
      <alignment horizontal="center" vertical="top" wrapText="1"/>
    </xf>
    <xf numFmtId="0" fontId="27" fillId="0" borderId="4" xfId="17" applyFont="1" applyFill="1" applyBorder="1" applyAlignment="1">
      <alignment horizontal="center" vertical="top" wrapText="1"/>
    </xf>
    <xf numFmtId="0" fontId="27" fillId="0" borderId="1" xfId="17" applyFont="1" applyFill="1" applyBorder="1" applyAlignment="1">
      <alignment horizontal="center" vertical="top" wrapText="1"/>
    </xf>
    <xf numFmtId="3" fontId="27" fillId="0" borderId="2" xfId="17" applyNumberFormat="1" applyFont="1" applyFill="1" applyBorder="1" applyAlignment="1">
      <alignment horizontal="center" vertical="top" wrapText="1"/>
    </xf>
    <xf numFmtId="0" fontId="23" fillId="0" borderId="2" xfId="17" applyFont="1" applyFill="1" applyBorder="1" applyAlignment="1">
      <alignment horizontal="center" vertical="center" wrapText="1"/>
    </xf>
    <xf numFmtId="3" fontId="23" fillId="0" borderId="2" xfId="17" applyNumberFormat="1" applyFont="1" applyFill="1" applyBorder="1" applyAlignment="1">
      <alignment horizontal="center" vertical="center" wrapText="1"/>
    </xf>
    <xf numFmtId="0" fontId="23" fillId="0" borderId="0" xfId="17" applyFont="1" applyFill="1" applyAlignment="1">
      <alignment horizontal="center" vertical="center"/>
    </xf>
    <xf numFmtId="0" fontId="72" fillId="0" borderId="14" xfId="17" applyFont="1" applyFill="1" applyBorder="1" applyAlignment="1">
      <alignment horizontal="center" vertical="center"/>
    </xf>
    <xf numFmtId="0" fontId="72" fillId="0" borderId="9" xfId="17" applyFont="1" applyFill="1" applyBorder="1" applyAlignment="1">
      <alignment horizontal="center" vertical="center"/>
    </xf>
    <xf numFmtId="0" fontId="72" fillId="0" borderId="9" xfId="17" applyFont="1" applyFill="1" applyBorder="1" applyAlignment="1">
      <alignment horizontal="center" vertical="center" wrapText="1"/>
    </xf>
    <xf numFmtId="0" fontId="57" fillId="0" borderId="9" xfId="17" applyFont="1" applyFill="1" applyBorder="1" applyAlignment="1">
      <alignment horizontal="center" vertical="center" wrapText="1"/>
    </xf>
    <xf numFmtId="3" fontId="72" fillId="0" borderId="9" xfId="17" applyNumberFormat="1" applyFont="1" applyFill="1" applyBorder="1" applyAlignment="1">
      <alignment horizontal="center" vertical="center" wrapText="1"/>
    </xf>
    <xf numFmtId="3" fontId="72" fillId="0" borderId="15" xfId="17" applyNumberFormat="1" applyFont="1" applyFill="1" applyBorder="1" applyAlignment="1">
      <alignment horizontal="center" vertical="center" wrapText="1"/>
    </xf>
    <xf numFmtId="0" fontId="72" fillId="0" borderId="0" xfId="17" applyFont="1" applyFill="1" applyAlignment="1">
      <alignment horizontal="center" vertical="center"/>
    </xf>
    <xf numFmtId="3" fontId="45" fillId="0" borderId="6" xfId="17" applyNumberFormat="1" applyFont="1" applyFill="1" applyBorder="1" applyAlignment="1">
      <alignment horizontal="right" vertical="center" wrapText="1"/>
    </xf>
    <xf numFmtId="3" fontId="45" fillId="0" borderId="2" xfId="17" applyNumberFormat="1" applyFont="1" applyFill="1" applyBorder="1" applyAlignment="1">
      <alignment horizontal="right" vertical="center" wrapText="1"/>
    </xf>
    <xf numFmtId="0" fontId="45" fillId="0" borderId="0" xfId="17" applyFont="1" applyFill="1" applyAlignment="1">
      <alignment horizontal="center" vertical="center"/>
    </xf>
    <xf numFmtId="0" fontId="72" fillId="0" borderId="14" xfId="17" applyFont="1" applyFill="1" applyBorder="1" applyAlignment="1">
      <alignment horizontal="center"/>
    </xf>
    <xf numFmtId="0" fontId="72" fillId="0" borderId="0" xfId="17" applyFont="1" applyFill="1" applyBorder="1" applyAlignment="1">
      <alignment horizontal="center"/>
    </xf>
    <xf numFmtId="0" fontId="72" fillId="0" borderId="0" xfId="17" applyFont="1" applyFill="1" applyBorder="1" applyAlignment="1">
      <alignment horizontal="center" wrapText="1"/>
    </xf>
    <xf numFmtId="0" fontId="72" fillId="0" borderId="0" xfId="17" applyFont="1" applyFill="1" applyBorder="1" applyAlignment="1">
      <alignment horizontal="left" wrapText="1"/>
    </xf>
    <xf numFmtId="0" fontId="57" fillId="0" borderId="0" xfId="17" applyFont="1" applyFill="1" applyBorder="1" applyAlignment="1">
      <alignment horizontal="center" wrapText="1"/>
    </xf>
    <xf numFmtId="3" fontId="72" fillId="0" borderId="0" xfId="17" applyNumberFormat="1" applyFont="1" applyFill="1" applyBorder="1" applyAlignment="1">
      <alignment horizontal="center" wrapText="1"/>
    </xf>
    <xf numFmtId="3" fontId="72" fillId="0" borderId="7" xfId="17" applyNumberFormat="1" applyFont="1" applyFill="1" applyBorder="1" applyAlignment="1">
      <alignment horizontal="center" wrapText="1"/>
    </xf>
    <xf numFmtId="0" fontId="72" fillId="0" borderId="0" xfId="17" applyFont="1" applyFill="1" applyAlignment="1">
      <alignment horizontal="center"/>
    </xf>
    <xf numFmtId="3" fontId="45" fillId="0" borderId="2" xfId="17" applyNumberFormat="1" applyFont="1" applyFill="1" applyBorder="1" applyAlignment="1">
      <alignment horizontal="right" vertical="center"/>
    </xf>
    <xf numFmtId="0" fontId="45" fillId="0" borderId="2" xfId="17" applyFont="1" applyFill="1" applyBorder="1" applyAlignment="1">
      <alignment horizontal="right" vertical="center"/>
    </xf>
    <xf numFmtId="0" fontId="45" fillId="0" borderId="0" xfId="17" applyFont="1" applyFill="1" applyAlignment="1">
      <alignment vertical="center"/>
    </xf>
    <xf numFmtId="0" fontId="72" fillId="0" borderId="11" xfId="17" applyFont="1" applyFill="1" applyBorder="1" applyAlignment="1">
      <alignment horizontal="center"/>
    </xf>
    <xf numFmtId="0" fontId="72" fillId="0" borderId="12" xfId="17" applyFont="1" applyFill="1" applyBorder="1" applyAlignment="1">
      <alignment horizontal="center"/>
    </xf>
    <xf numFmtId="0" fontId="72" fillId="0" borderId="12" xfId="17" applyFont="1" applyFill="1" applyBorder="1" applyAlignment="1">
      <alignment horizontal="center" wrapText="1"/>
    </xf>
    <xf numFmtId="0" fontId="57" fillId="0" borderId="12" xfId="17" applyFont="1" applyFill="1" applyBorder="1" applyAlignment="1">
      <alignment horizontal="center" wrapText="1"/>
    </xf>
    <xf numFmtId="3" fontId="72" fillId="0" borderId="12" xfId="17" applyNumberFormat="1" applyFont="1" applyFill="1" applyBorder="1" applyAlignment="1">
      <alignment horizontal="center" wrapText="1"/>
    </xf>
    <xf numFmtId="3" fontId="72" fillId="0" borderId="13" xfId="17" applyNumberFormat="1" applyFont="1" applyFill="1" applyBorder="1" applyAlignment="1">
      <alignment horizontal="center" wrapText="1"/>
    </xf>
    <xf numFmtId="3" fontId="35" fillId="0" borderId="2" xfId="17" applyNumberFormat="1" applyFont="1" applyFill="1" applyBorder="1" applyAlignment="1">
      <alignment vertical="top" wrapText="1"/>
    </xf>
    <xf numFmtId="0" fontId="27" fillId="0" borderId="0" xfId="17" applyFont="1" applyFill="1" applyAlignment="1">
      <alignment vertical="top"/>
    </xf>
    <xf numFmtId="0" fontId="72" fillId="0" borderId="8" xfId="17" applyFont="1" applyFill="1" applyBorder="1" applyAlignment="1">
      <alignment horizontal="center"/>
    </xf>
    <xf numFmtId="0" fontId="72" fillId="0" borderId="9" xfId="17" applyFont="1" applyFill="1" applyBorder="1" applyAlignment="1">
      <alignment horizontal="center"/>
    </xf>
    <xf numFmtId="0" fontId="72" fillId="0" borderId="9" xfId="17" applyFont="1" applyFill="1" applyBorder="1" applyAlignment="1">
      <alignment horizontal="center" wrapText="1"/>
    </xf>
    <xf numFmtId="0" fontId="72" fillId="0" borderId="9" xfId="17" applyFont="1" applyFill="1" applyBorder="1" applyAlignment="1">
      <alignment horizontal="left" wrapText="1"/>
    </xf>
    <xf numFmtId="0" fontId="57" fillId="0" borderId="9" xfId="17" applyFont="1" applyFill="1" applyBorder="1" applyAlignment="1">
      <alignment horizontal="center" wrapText="1"/>
    </xf>
    <xf numFmtId="3" fontId="72" fillId="0" borderId="9" xfId="17" applyNumberFormat="1" applyFont="1" applyFill="1" applyBorder="1" applyAlignment="1">
      <alignment horizontal="center" wrapText="1"/>
    </xf>
    <xf numFmtId="3" fontId="72" fillId="0" borderId="15" xfId="17" applyNumberFormat="1" applyFont="1" applyFill="1" applyBorder="1" applyAlignment="1">
      <alignment horizontal="center" wrapText="1"/>
    </xf>
    <xf numFmtId="3" fontId="45" fillId="0" borderId="2" xfId="17" applyNumberFormat="1" applyFont="1" applyFill="1" applyBorder="1" applyAlignment="1">
      <alignment vertical="center"/>
    </xf>
    <xf numFmtId="3" fontId="50" fillId="0" borderId="2" xfId="17" applyNumberFormat="1" applyFont="1" applyFill="1" applyBorder="1" applyAlignment="1">
      <alignment vertical="center" wrapText="1"/>
    </xf>
    <xf numFmtId="0" fontId="28" fillId="0" borderId="0" xfId="17" applyFont="1" applyFill="1" applyAlignment="1">
      <alignment vertical="center"/>
    </xf>
    <xf numFmtId="49" fontId="37" fillId="0" borderId="5" xfId="17" applyNumberFormat="1" applyFont="1" applyFill="1" applyBorder="1" applyAlignment="1">
      <alignment horizontal="left" vertical="center"/>
    </xf>
    <xf numFmtId="49" fontId="37" fillId="0" borderId="10" xfId="17" applyNumberFormat="1" applyFont="1" applyFill="1" applyBorder="1" applyAlignment="1">
      <alignment horizontal="left" vertical="center"/>
    </xf>
    <xf numFmtId="0" fontId="33" fillId="0" borderId="10" xfId="17" applyFont="1" applyFill="1" applyBorder="1" applyAlignment="1">
      <alignment vertical="center" wrapText="1"/>
    </xf>
    <xf numFmtId="3" fontId="35" fillId="0" borderId="10" xfId="17" applyNumberFormat="1" applyFont="1" applyFill="1" applyBorder="1" applyAlignment="1">
      <alignment vertical="center" wrapText="1"/>
    </xf>
    <xf numFmtId="3" fontId="35" fillId="0" borderId="6" xfId="17" applyNumberFormat="1" applyFont="1" applyFill="1" applyBorder="1" applyAlignment="1">
      <alignment vertical="center" wrapText="1"/>
    </xf>
    <xf numFmtId="0" fontId="27" fillId="0" borderId="0" xfId="17" applyFont="1" applyFill="1" applyAlignment="1">
      <alignment vertical="center"/>
    </xf>
    <xf numFmtId="3" fontId="37" fillId="0" borderId="2" xfId="17" applyNumberFormat="1" applyFont="1" applyFill="1" applyBorder="1" applyAlignment="1">
      <alignment vertical="center" wrapText="1"/>
    </xf>
    <xf numFmtId="3" fontId="35" fillId="0" borderId="4" xfId="17" applyNumberFormat="1" applyFont="1" applyFill="1" applyBorder="1" applyAlignment="1">
      <alignment vertical="center" wrapText="1"/>
    </xf>
    <xf numFmtId="3" fontId="35" fillId="0" borderId="2" xfId="17" applyNumberFormat="1" applyFont="1" applyFill="1" applyBorder="1" applyAlignment="1">
      <alignment vertical="center" wrapText="1"/>
    </xf>
    <xf numFmtId="3" fontId="38" fillId="0" borderId="4" xfId="17" applyNumberFormat="1" applyFont="1" applyFill="1" applyBorder="1" applyAlignment="1">
      <alignment vertical="center" wrapText="1"/>
    </xf>
    <xf numFmtId="3" fontId="38" fillId="0" borderId="2" xfId="17" applyNumberFormat="1" applyFont="1" applyFill="1" applyBorder="1" applyAlignment="1">
      <alignment vertical="center" wrapText="1"/>
    </xf>
    <xf numFmtId="0" fontId="25" fillId="0" borderId="0" xfId="17" applyFont="1" applyFill="1" applyAlignment="1">
      <alignment vertical="center"/>
    </xf>
    <xf numFmtId="0" fontId="72" fillId="0" borderId="5" xfId="17" applyFont="1" applyFill="1" applyBorder="1" applyAlignment="1">
      <alignment horizontal="center"/>
    </xf>
    <xf numFmtId="0" fontId="72" fillId="0" borderId="10" xfId="17" applyFont="1" applyFill="1" applyBorder="1" applyAlignment="1">
      <alignment horizontal="center"/>
    </xf>
    <xf numFmtId="0" fontId="72" fillId="0" borderId="10" xfId="17" applyFont="1" applyFill="1" applyBorder="1" applyAlignment="1">
      <alignment horizontal="center" wrapText="1"/>
    </xf>
    <xf numFmtId="0" fontId="57" fillId="0" borderId="10" xfId="17" applyFont="1" applyFill="1" applyBorder="1" applyAlignment="1">
      <alignment horizontal="center" wrapText="1"/>
    </xf>
    <xf numFmtId="3" fontId="72" fillId="0" borderId="10" xfId="17" applyNumberFormat="1" applyFont="1" applyFill="1" applyBorder="1" applyAlignment="1">
      <alignment horizontal="center" wrapText="1"/>
    </xf>
    <xf numFmtId="3" fontId="72" fillId="0" borderId="6" xfId="17" applyNumberFormat="1" applyFont="1" applyFill="1" applyBorder="1" applyAlignment="1">
      <alignment horizontal="center" wrapText="1"/>
    </xf>
    <xf numFmtId="3" fontId="73" fillId="0" borderId="2" xfId="17" applyNumberFormat="1" applyFont="1" applyFill="1" applyBorder="1" applyAlignment="1">
      <alignment vertical="center" wrapText="1"/>
    </xf>
    <xf numFmtId="0" fontId="57" fillId="0" borderId="0" xfId="17" applyFont="1" applyFill="1" applyAlignment="1">
      <alignment vertical="center"/>
    </xf>
    <xf numFmtId="49" fontId="37" fillId="0" borderId="8" xfId="17" applyNumberFormat="1" applyFont="1" applyFill="1" applyBorder="1" applyAlignment="1">
      <alignment horizontal="left" vertical="center"/>
    </xf>
    <xf numFmtId="49" fontId="37" fillId="0" borderId="9" xfId="17" applyNumberFormat="1" applyFont="1" applyFill="1" applyBorder="1" applyAlignment="1">
      <alignment horizontal="left" vertical="center"/>
    </xf>
    <xf numFmtId="0" fontId="35" fillId="0" borderId="2" xfId="17" applyFont="1" applyFill="1" applyBorder="1" applyAlignment="1">
      <alignment horizontal="center" vertical="center" wrapText="1"/>
    </xf>
    <xf numFmtId="0" fontId="35" fillId="0" borderId="5" xfId="17" applyFont="1" applyFill="1" applyBorder="1" applyAlignment="1">
      <alignment vertical="center" wrapText="1"/>
    </xf>
    <xf numFmtId="0" fontId="35" fillId="0" borderId="4" xfId="17" applyFont="1" applyFill="1" applyBorder="1" applyAlignment="1">
      <alignment horizontal="center" vertical="top" wrapText="1"/>
    </xf>
    <xf numFmtId="0" fontId="35" fillId="0" borderId="5" xfId="17" applyFont="1" applyFill="1" applyBorder="1" applyAlignment="1">
      <alignment vertical="top" wrapText="1"/>
    </xf>
    <xf numFmtId="3" fontId="35" fillId="0" borderId="4" xfId="17" applyNumberFormat="1" applyFont="1" applyFill="1" applyBorder="1" applyAlignment="1">
      <alignment vertical="top" wrapText="1"/>
    </xf>
    <xf numFmtId="0" fontId="19" fillId="0" borderId="0" xfId="17" applyFont="1" applyFill="1" applyAlignment="1">
      <alignment vertical="top"/>
    </xf>
    <xf numFmtId="0" fontId="35" fillId="0" borderId="1" xfId="17" applyFont="1" applyFill="1" applyBorder="1" applyAlignment="1">
      <alignment horizontal="center" vertical="top" wrapText="1"/>
    </xf>
    <xf numFmtId="0" fontId="35" fillId="0" borderId="2" xfId="17" applyFont="1" applyFill="1" applyBorder="1" applyAlignment="1">
      <alignment horizontal="center" vertical="top" wrapText="1"/>
    </xf>
    <xf numFmtId="0" fontId="35" fillId="0" borderId="4" xfId="17" applyFont="1" applyFill="1" applyBorder="1" applyAlignment="1">
      <alignment horizontal="center" vertical="center" wrapText="1"/>
    </xf>
    <xf numFmtId="0" fontId="35" fillId="0" borderId="3" xfId="17" applyFont="1" applyFill="1" applyBorder="1" applyAlignment="1">
      <alignment horizontal="center" vertical="top" wrapText="1"/>
    </xf>
    <xf numFmtId="0" fontId="35" fillId="0" borderId="3" xfId="17" applyFont="1" applyFill="1" applyBorder="1" applyAlignment="1">
      <alignment horizontal="center" vertical="center" wrapText="1"/>
    </xf>
    <xf numFmtId="0" fontId="35" fillId="0" borderId="1" xfId="17" applyFont="1" applyFill="1" applyBorder="1" applyAlignment="1">
      <alignment horizontal="center" vertical="center" wrapText="1"/>
    </xf>
    <xf numFmtId="0" fontId="35" fillId="0" borderId="2" xfId="17" applyFont="1" applyFill="1" applyBorder="1" applyAlignment="1">
      <alignment vertical="center" wrapText="1"/>
    </xf>
    <xf numFmtId="0" fontId="35" fillId="0" borderId="11" xfId="17" applyFont="1" applyFill="1" applyBorder="1" applyAlignment="1">
      <alignment vertical="center" wrapText="1"/>
    </xf>
    <xf numFmtId="0" fontId="35" fillId="0" borderId="6" xfId="17" applyFont="1" applyFill="1" applyBorder="1" applyAlignment="1">
      <alignment horizontal="left" vertical="center" wrapText="1"/>
    </xf>
    <xf numFmtId="0" fontId="33" fillId="0" borderId="9" xfId="17" applyFont="1" applyFill="1" applyBorder="1" applyAlignment="1">
      <alignment vertical="center" wrapText="1"/>
    </xf>
    <xf numFmtId="3" fontId="35" fillId="0" borderId="9" xfId="17" applyNumberFormat="1" applyFont="1" applyFill="1" applyBorder="1" applyAlignment="1">
      <alignment vertical="center" wrapText="1"/>
    </xf>
    <xf numFmtId="3" fontId="35" fillId="0" borderId="15" xfId="17" applyNumberFormat="1" applyFont="1" applyFill="1" applyBorder="1" applyAlignment="1">
      <alignment vertical="center" wrapText="1"/>
    </xf>
    <xf numFmtId="0" fontId="19" fillId="0" borderId="0" xfId="17" applyFont="1" applyFill="1" applyBorder="1" applyAlignment="1">
      <alignment horizontal="center" vertical="center"/>
    </xf>
    <xf numFmtId="0" fontId="19" fillId="0" borderId="0" xfId="17" applyFont="1" applyFill="1" applyBorder="1" applyAlignment="1">
      <alignment horizontal="center" vertical="center" wrapText="1"/>
    </xf>
    <xf numFmtId="0" fontId="19" fillId="0" borderId="0" xfId="17" applyFont="1" applyFill="1" applyBorder="1" applyAlignment="1">
      <alignment vertical="center" wrapText="1"/>
    </xf>
    <xf numFmtId="0" fontId="44" fillId="0" borderId="0" xfId="17" applyFont="1" applyFill="1" applyBorder="1" applyAlignment="1">
      <alignment vertical="center" wrapText="1"/>
    </xf>
    <xf numFmtId="3" fontId="19" fillId="0" borderId="0" xfId="17" applyNumberFormat="1" applyFont="1" applyFill="1" applyBorder="1" applyAlignment="1">
      <alignment vertical="center" wrapText="1"/>
    </xf>
    <xf numFmtId="0" fontId="74" fillId="0" borderId="0" xfId="17" applyFont="1" applyFill="1" applyAlignment="1">
      <alignment horizontal="left"/>
    </xf>
    <xf numFmtId="0" fontId="74" fillId="0" borderId="0" xfId="17" applyFont="1" applyFill="1" applyAlignment="1">
      <alignment horizontal="center"/>
    </xf>
    <xf numFmtId="0" fontId="44" fillId="0" borderId="0" xfId="17" applyFont="1" applyFill="1" applyAlignment="1">
      <alignment wrapText="1"/>
    </xf>
    <xf numFmtId="0" fontId="19" fillId="0" borderId="0" xfId="17" applyFont="1" applyFill="1" applyAlignment="1">
      <alignment wrapText="1"/>
    </xf>
    <xf numFmtId="3" fontId="19" fillId="0" borderId="0" xfId="17" applyNumberFormat="1" applyFont="1" applyFill="1" applyAlignment="1">
      <alignment wrapText="1"/>
    </xf>
    <xf numFmtId="0" fontId="19" fillId="0" borderId="0" xfId="17" applyFont="1" applyFill="1"/>
    <xf numFmtId="0" fontId="44" fillId="0" borderId="0" xfId="17" applyFont="1" applyFill="1" applyAlignment="1">
      <alignment horizontal="left" vertical="center"/>
    </xf>
    <xf numFmtId="0" fontId="44" fillId="0" borderId="0" xfId="17" applyFont="1" applyFill="1" applyAlignment="1">
      <alignment horizontal="center" vertical="center"/>
    </xf>
    <xf numFmtId="0" fontId="19" fillId="0" borderId="0" xfId="17" applyFont="1" applyFill="1" applyAlignment="1">
      <alignment horizontal="center"/>
    </xf>
    <xf numFmtId="0" fontId="19" fillId="0" borderId="0" xfId="17" applyFont="1" applyFill="1" applyAlignment="1">
      <alignment horizontal="center" wrapText="1"/>
    </xf>
    <xf numFmtId="0" fontId="19" fillId="0" borderId="0" xfId="17" applyFont="1" applyAlignment="1">
      <alignment vertical="center"/>
    </xf>
    <xf numFmtId="0" fontId="20" fillId="0" borderId="0" xfId="20" applyFont="1" applyAlignment="1">
      <alignment horizontal="center" vertical="center"/>
    </xf>
    <xf numFmtId="3" fontId="19" fillId="0" borderId="0" xfId="17" applyNumberFormat="1" applyFont="1" applyAlignment="1">
      <alignment horizontal="right" vertical="center"/>
    </xf>
    <xf numFmtId="0" fontId="20" fillId="0" borderId="0" xfId="20" applyFont="1" applyAlignment="1">
      <alignment vertical="center"/>
    </xf>
    <xf numFmtId="0" fontId="11" fillId="0" borderId="12" xfId="20" applyFont="1" applyBorder="1" applyAlignment="1">
      <alignment horizontal="center" vertical="center"/>
    </xf>
    <xf numFmtId="0" fontId="11" fillId="0" borderId="12" xfId="20" applyFont="1" applyBorder="1" applyAlignment="1">
      <alignment vertical="center"/>
    </xf>
    <xf numFmtId="0" fontId="19" fillId="0" borderId="0" xfId="15" applyFont="1" applyAlignment="1">
      <alignment horizontal="center" vertical="center"/>
    </xf>
    <xf numFmtId="0" fontId="11" fillId="0" borderId="0" xfId="20" applyFont="1" applyAlignment="1">
      <alignment vertical="center"/>
    </xf>
    <xf numFmtId="0" fontId="9" fillId="0" borderId="1" xfId="20" applyNumberFormat="1" applyFont="1" applyBorder="1" applyAlignment="1">
      <alignment horizontal="center" vertical="top"/>
    </xf>
    <xf numFmtId="0" fontId="9" fillId="0" borderId="1" xfId="20" applyFont="1" applyBorder="1" applyAlignment="1">
      <alignment vertical="top" wrapText="1"/>
    </xf>
    <xf numFmtId="0" fontId="30" fillId="0" borderId="2" xfId="20" applyNumberFormat="1" applyFont="1" applyBorder="1" applyAlignment="1">
      <alignment horizontal="center" vertical="top"/>
    </xf>
    <xf numFmtId="0" fontId="30" fillId="0" borderId="5" xfId="20" applyFont="1" applyBorder="1" applyAlignment="1">
      <alignment vertical="top" wrapText="1"/>
    </xf>
    <xf numFmtId="3" fontId="9" fillId="0" borderId="2" xfId="20" applyNumberFormat="1" applyFont="1" applyBorder="1" applyAlignment="1">
      <alignment vertical="top"/>
    </xf>
    <xf numFmtId="3" fontId="30" fillId="0" borderId="2" xfId="20" applyNumberFormat="1" applyFont="1" applyBorder="1" applyAlignment="1">
      <alignment vertical="top"/>
    </xf>
    <xf numFmtId="0" fontId="30" fillId="0" borderId="25" xfId="20" applyNumberFormat="1" applyFont="1" applyBorder="1" applyAlignment="1">
      <alignment horizontal="center" vertical="top"/>
    </xf>
    <xf numFmtId="0" fontId="30" fillId="0" borderId="25" xfId="20" applyFont="1" applyBorder="1" applyAlignment="1">
      <alignment vertical="top" wrapText="1"/>
    </xf>
    <xf numFmtId="3" fontId="30" fillId="0" borderId="25" xfId="20" applyNumberFormat="1" applyFont="1" applyBorder="1" applyAlignment="1">
      <alignment vertical="top"/>
    </xf>
    <xf numFmtId="0" fontId="30" fillId="0" borderId="4" xfId="20" applyNumberFormat="1" applyFont="1" applyBorder="1" applyAlignment="1">
      <alignment horizontal="center" vertical="top"/>
    </xf>
    <xf numFmtId="0" fontId="30" fillId="0" borderId="9" xfId="20" applyFont="1" applyBorder="1" applyAlignment="1">
      <alignment horizontal="left" vertical="top" wrapText="1"/>
    </xf>
    <xf numFmtId="3" fontId="30" fillId="0" borderId="4" xfId="20" applyNumberFormat="1" applyFont="1" applyBorder="1" applyAlignment="1">
      <alignment vertical="top"/>
    </xf>
    <xf numFmtId="3" fontId="35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horizontal="center" vertical="center"/>
    </xf>
    <xf numFmtId="3" fontId="35" fillId="0" borderId="0" xfId="0" applyNumberFormat="1" applyFont="1" applyFill="1" applyAlignment="1">
      <alignment horizontal="center" vertical="center"/>
    </xf>
    <xf numFmtId="4" fontId="37" fillId="0" borderId="1" xfId="0" applyNumberFormat="1" applyFont="1" applyFill="1" applyBorder="1" applyAlignment="1">
      <alignment vertical="center" wrapText="1"/>
    </xf>
    <xf numFmtId="4" fontId="37" fillId="0" borderId="4" xfId="0" applyNumberFormat="1" applyFont="1" applyFill="1" applyBorder="1" applyAlignment="1">
      <alignment vertical="center" wrapText="1"/>
    </xf>
    <xf numFmtId="0" fontId="22" fillId="0" borderId="0" xfId="17" applyFont="1" applyFill="1" applyAlignment="1">
      <alignment vertical="center" wrapText="1"/>
    </xf>
    <xf numFmtId="0" fontId="22" fillId="0" borderId="4" xfId="17" applyFont="1" applyFill="1" applyBorder="1" applyAlignment="1">
      <alignment horizontal="center" vertical="top" wrapText="1"/>
    </xf>
    <xf numFmtId="0" fontId="72" fillId="0" borderId="2" xfId="17" applyFont="1" applyFill="1" applyBorder="1" applyAlignment="1">
      <alignment horizontal="center"/>
    </xf>
    <xf numFmtId="0" fontId="72" fillId="0" borderId="2" xfId="17" applyFont="1" applyFill="1" applyBorder="1" applyAlignment="1">
      <alignment horizontal="center" wrapText="1"/>
    </xf>
    <xf numFmtId="3" fontId="72" fillId="0" borderId="2" xfId="17" applyNumberFormat="1" applyFont="1" applyFill="1" applyBorder="1" applyAlignment="1">
      <alignment horizontal="center" wrapText="1"/>
    </xf>
    <xf numFmtId="0" fontId="72" fillId="0" borderId="0" xfId="17" applyFont="1" applyFill="1" applyAlignment="1">
      <alignment horizontal="center" wrapText="1"/>
    </xf>
    <xf numFmtId="3" fontId="29" fillId="0" borderId="2" xfId="17" applyNumberFormat="1" applyFont="1" applyFill="1" applyBorder="1" applyAlignment="1">
      <alignment horizontal="right" vertical="center" wrapText="1"/>
    </xf>
    <xf numFmtId="0" fontId="29" fillId="0" borderId="0" xfId="17" applyFont="1" applyFill="1" applyAlignment="1">
      <alignment horizontal="center" vertical="center"/>
    </xf>
    <xf numFmtId="49" fontId="19" fillId="0" borderId="4" xfId="17" applyNumberFormat="1" applyFont="1" applyFill="1" applyBorder="1" applyAlignment="1">
      <alignment horizontal="center" vertical="top"/>
    </xf>
    <xf numFmtId="0" fontId="19" fillId="0" borderId="2" xfId="17" applyFont="1" applyFill="1" applyBorder="1" applyAlignment="1">
      <alignment vertical="top" wrapText="1"/>
    </xf>
    <xf numFmtId="0" fontId="19" fillId="0" borderId="2" xfId="17" applyFont="1" applyFill="1" applyBorder="1" applyAlignment="1">
      <alignment horizontal="justify" vertical="top" wrapText="1"/>
    </xf>
    <xf numFmtId="3" fontId="19" fillId="0" borderId="2" xfId="17" applyNumberFormat="1" applyFont="1" applyFill="1" applyBorder="1" applyAlignment="1">
      <alignment horizontal="right" vertical="top"/>
    </xf>
    <xf numFmtId="3" fontId="19" fillId="0" borderId="2" xfId="17" applyNumberFormat="1" applyFont="1" applyFill="1" applyBorder="1" applyAlignment="1">
      <alignment vertical="top" wrapText="1"/>
    </xf>
    <xf numFmtId="0" fontId="19" fillId="0" borderId="0" xfId="17" applyFont="1" applyFill="1" applyAlignment="1">
      <alignment vertical="top" wrapText="1"/>
    </xf>
    <xf numFmtId="49" fontId="19" fillId="0" borderId="3" xfId="17" applyNumberFormat="1" applyFont="1" applyFill="1" applyBorder="1" applyAlignment="1">
      <alignment horizontal="center" vertical="top"/>
    </xf>
    <xf numFmtId="49" fontId="19" fillId="0" borderId="1" xfId="17" applyNumberFormat="1" applyFont="1" applyFill="1" applyBorder="1" applyAlignment="1">
      <alignment horizontal="center" vertical="top"/>
    </xf>
    <xf numFmtId="49" fontId="19" fillId="0" borderId="2" xfId="17" applyNumberFormat="1" applyFont="1" applyFill="1" applyBorder="1" applyAlignment="1">
      <alignment horizontal="center" vertical="top"/>
    </xf>
    <xf numFmtId="0" fontId="44" fillId="0" borderId="0" xfId="17" applyFont="1" applyFill="1" applyAlignment="1">
      <alignment vertical="center"/>
    </xf>
    <xf numFmtId="0" fontId="44" fillId="0" borderId="0" xfId="17" applyFont="1" applyFill="1"/>
    <xf numFmtId="0" fontId="44" fillId="0" borderId="0" xfId="17" applyFont="1" applyFill="1" applyAlignment="1">
      <alignment horizontal="center" vertical="center" wrapText="1"/>
    </xf>
    <xf numFmtId="0" fontId="27" fillId="0" borderId="0" xfId="17" applyFont="1" applyFill="1"/>
    <xf numFmtId="0" fontId="22" fillId="0" borderId="0" xfId="17" applyFont="1" applyFill="1"/>
    <xf numFmtId="0" fontId="19" fillId="0" borderId="3" xfId="18" applyNumberFormat="1" applyFont="1" applyFill="1" applyBorder="1" applyAlignment="1">
      <alignment horizontal="center" vertical="top"/>
    </xf>
    <xf numFmtId="1" fontId="19" fillId="0" borderId="3" xfId="18" applyNumberFormat="1" applyFont="1" applyFill="1" applyBorder="1" applyAlignment="1">
      <alignment horizontal="center" vertical="top"/>
    </xf>
    <xf numFmtId="9" fontId="19" fillId="0" borderId="2" xfId="18" applyFont="1" applyFill="1" applyBorder="1" applyAlignment="1">
      <alignment vertical="top" wrapText="1"/>
    </xf>
    <xf numFmtId="9" fontId="19" fillId="0" borderId="2" xfId="18" applyFont="1" applyFill="1" applyBorder="1" applyAlignment="1">
      <alignment horizontal="justify" vertical="top" wrapText="1"/>
    </xf>
    <xf numFmtId="3" fontId="19" fillId="0" borderId="2" xfId="18" applyNumberFormat="1" applyFont="1" applyFill="1" applyBorder="1" applyAlignment="1">
      <alignment horizontal="right" vertical="top"/>
    </xf>
    <xf numFmtId="3" fontId="19" fillId="0" borderId="2" xfId="18" applyNumberFormat="1" applyFont="1" applyFill="1" applyBorder="1" applyAlignment="1">
      <alignment vertical="top" wrapText="1"/>
    </xf>
    <xf numFmtId="9" fontId="19" fillId="0" borderId="0" xfId="18" applyFont="1" applyFill="1" applyAlignment="1">
      <alignment vertical="top" wrapText="1"/>
    </xf>
    <xf numFmtId="9" fontId="19" fillId="0" borderId="0" xfId="18" applyFont="1" applyFill="1" applyAlignment="1">
      <alignment vertical="top"/>
    </xf>
    <xf numFmtId="9" fontId="19" fillId="0" borderId="3" xfId="18" applyFont="1" applyFill="1" applyBorder="1" applyAlignment="1">
      <alignment horizontal="center" vertical="top"/>
    </xf>
    <xf numFmtId="9" fontId="19" fillId="0" borderId="1" xfId="18" applyFont="1" applyFill="1" applyBorder="1" applyAlignment="1">
      <alignment horizontal="center" vertical="top"/>
    </xf>
    <xf numFmtId="49" fontId="19" fillId="0" borderId="2" xfId="17" applyNumberFormat="1" applyFont="1" applyFill="1" applyBorder="1" applyAlignment="1">
      <alignment horizontal="center" vertical="top" wrapText="1"/>
    </xf>
    <xf numFmtId="0" fontId="19" fillId="0" borderId="1" xfId="17" applyFont="1" applyFill="1" applyBorder="1" applyAlignment="1">
      <alignment horizontal="justify" vertical="top" wrapText="1"/>
    </xf>
    <xf numFmtId="3" fontId="19" fillId="0" borderId="0" xfId="17" applyNumberFormat="1" applyFont="1" applyFill="1" applyAlignment="1">
      <alignment vertical="center" wrapText="1"/>
    </xf>
    <xf numFmtId="0" fontId="19" fillId="0" borderId="0" xfId="15" applyFont="1" applyFill="1" applyAlignment="1">
      <alignment horizontal="center" vertical="center" wrapText="1"/>
    </xf>
    <xf numFmtId="0" fontId="19" fillId="0" borderId="0" xfId="15" applyFont="1" applyAlignment="1">
      <alignment horizontal="center" vertical="center" wrapText="1"/>
    </xf>
    <xf numFmtId="0" fontId="16" fillId="0" borderId="0" xfId="15"/>
    <xf numFmtId="0" fontId="22" fillId="0" borderId="2" xfId="15" applyFont="1" applyBorder="1" applyAlignment="1">
      <alignment horizontal="center" vertical="center" wrapText="1"/>
    </xf>
    <xf numFmtId="0" fontId="16" fillId="0" borderId="0" xfId="15" applyAlignment="1">
      <alignment horizontal="center" vertical="center" wrapText="1"/>
    </xf>
    <xf numFmtId="0" fontId="25" fillId="0" borderId="2" xfId="15" applyFont="1" applyBorder="1" applyAlignment="1">
      <alignment horizontal="center" wrapText="1"/>
    </xf>
    <xf numFmtId="0" fontId="75" fillId="0" borderId="0" xfId="15" applyFont="1" applyAlignment="1">
      <alignment horizontal="center"/>
    </xf>
    <xf numFmtId="0" fontId="44" fillId="0" borderId="2" xfId="15" applyFont="1" applyFill="1" applyBorder="1" applyAlignment="1">
      <alignment horizontal="center" vertical="center"/>
    </xf>
    <xf numFmtId="0" fontId="46" fillId="0" borderId="2" xfId="15" applyFont="1" applyFill="1" applyBorder="1" applyAlignment="1">
      <alignment horizontal="left" vertical="center" wrapText="1"/>
    </xf>
    <xf numFmtId="0" fontId="46" fillId="0" borderId="6" xfId="15" applyFont="1" applyFill="1" applyBorder="1" applyAlignment="1">
      <alignment horizontal="center" vertical="center" wrapText="1"/>
    </xf>
    <xf numFmtId="0" fontId="46" fillId="0" borderId="6" xfId="15" applyFont="1" applyFill="1" applyBorder="1" applyAlignment="1">
      <alignment horizontal="right" vertical="center" wrapText="1"/>
    </xf>
    <xf numFmtId="3" fontId="46" fillId="0" borderId="2" xfId="15" applyNumberFormat="1" applyFont="1" applyFill="1" applyBorder="1" applyAlignment="1">
      <alignment vertical="center"/>
    </xf>
    <xf numFmtId="3" fontId="46" fillId="0" borderId="2" xfId="15" applyNumberFormat="1" applyFont="1" applyFill="1" applyBorder="1" applyAlignment="1">
      <alignment horizontal="right" vertical="center"/>
    </xf>
    <xf numFmtId="0" fontId="76" fillId="0" borderId="0" xfId="15" applyFont="1" applyFill="1" applyAlignment="1">
      <alignment vertical="center"/>
    </xf>
    <xf numFmtId="0" fontId="44" fillId="0" borderId="4" xfId="15" applyFont="1" applyFill="1" applyBorder="1" applyAlignment="1">
      <alignment horizontal="center" vertical="center"/>
    </xf>
    <xf numFmtId="0" fontId="46" fillId="0" borderId="4" xfId="15" applyFont="1" applyFill="1" applyBorder="1" applyAlignment="1">
      <alignment horizontal="left" vertical="center" wrapText="1"/>
    </xf>
    <xf numFmtId="0" fontId="51" fillId="0" borderId="3" xfId="15" applyFont="1" applyFill="1" applyBorder="1" applyAlignment="1">
      <alignment horizontal="center" vertical="center"/>
    </xf>
    <xf numFmtId="0" fontId="51" fillId="0" borderId="3" xfId="15" applyFont="1" applyFill="1" applyBorder="1" applyAlignment="1">
      <alignment horizontal="left" vertical="center" wrapText="1"/>
    </xf>
    <xf numFmtId="0" fontId="51" fillId="0" borderId="6" xfId="15" applyFont="1" applyFill="1" applyBorder="1" applyAlignment="1">
      <alignment horizontal="center" vertical="center" wrapText="1"/>
    </xf>
    <xf numFmtId="0" fontId="51" fillId="0" borderId="6" xfId="15" applyFont="1" applyFill="1" applyBorder="1" applyAlignment="1">
      <alignment horizontal="right" vertical="center" wrapText="1"/>
    </xf>
    <xf numFmtId="3" fontId="51" fillId="0" borderId="2" xfId="15" applyNumberFormat="1" applyFont="1" applyFill="1" applyBorder="1" applyAlignment="1">
      <alignment vertical="center"/>
    </xf>
    <xf numFmtId="3" fontId="51" fillId="0" borderId="2" xfId="15" applyNumberFormat="1" applyFont="1" applyFill="1" applyBorder="1" applyAlignment="1">
      <alignment horizontal="right" vertical="center"/>
    </xf>
    <xf numFmtId="0" fontId="77" fillId="0" borderId="0" xfId="15" applyFont="1" applyFill="1" applyAlignment="1">
      <alignment vertical="center"/>
    </xf>
    <xf numFmtId="0" fontId="51" fillId="0" borderId="1" xfId="15" applyFont="1" applyFill="1" applyBorder="1" applyAlignment="1">
      <alignment horizontal="center" vertical="center"/>
    </xf>
    <xf numFmtId="0" fontId="51" fillId="0" borderId="1" xfId="15" applyFont="1" applyFill="1" applyBorder="1" applyAlignment="1">
      <alignment horizontal="left" vertical="center" wrapText="1"/>
    </xf>
    <xf numFmtId="0" fontId="46" fillId="0" borderId="2" xfId="15" applyFont="1" applyFill="1" applyBorder="1" applyAlignment="1">
      <alignment horizontal="left" vertical="top" wrapText="1"/>
    </xf>
    <xf numFmtId="0" fontId="76" fillId="0" borderId="0" xfId="15" applyFont="1" applyFill="1" applyAlignment="1"/>
    <xf numFmtId="0" fontId="76" fillId="0" borderId="0" xfId="15" applyFont="1" applyFill="1"/>
    <xf numFmtId="0" fontId="27" fillId="0" borderId="5" xfId="15" applyFont="1" applyFill="1" applyBorder="1" applyAlignment="1">
      <alignment horizontal="center" vertical="center"/>
    </xf>
    <xf numFmtId="0" fontId="29" fillId="0" borderId="10" xfId="15" applyFont="1" applyFill="1" applyBorder="1" applyAlignment="1">
      <alignment horizontal="left" vertical="center" wrapText="1"/>
    </xf>
    <xf numFmtId="0" fontId="29" fillId="0" borderId="6" xfId="15" applyFont="1" applyFill="1" applyBorder="1" applyAlignment="1">
      <alignment horizontal="center" vertical="center" wrapText="1"/>
    </xf>
    <xf numFmtId="3" fontId="29" fillId="0" borderId="2" xfId="15" applyNumberFormat="1" applyFont="1" applyFill="1" applyBorder="1" applyAlignment="1">
      <alignment horizontal="right" vertical="center"/>
    </xf>
    <xf numFmtId="0" fontId="78" fillId="0" borderId="0" xfId="15" applyFont="1" applyFill="1" applyAlignment="1">
      <alignment vertical="center"/>
    </xf>
    <xf numFmtId="0" fontId="79" fillId="0" borderId="0" xfId="15" applyFont="1" applyAlignment="1">
      <alignment horizontal="center"/>
    </xf>
    <xf numFmtId="0" fontId="79" fillId="0" borderId="0" xfId="15" applyFont="1" applyAlignment="1">
      <alignment horizontal="center" wrapText="1"/>
    </xf>
    <xf numFmtId="0" fontId="79" fillId="0" borderId="0" xfId="15" applyFont="1" applyAlignment="1">
      <alignment horizontal="center" vertical="center" wrapText="1"/>
    </xf>
    <xf numFmtId="0" fontId="79" fillId="0" borderId="0" xfId="15" applyFont="1"/>
    <xf numFmtId="0" fontId="19" fillId="0" borderId="0" xfId="15" applyFont="1" applyFill="1" applyAlignment="1">
      <alignment horizontal="center" vertical="center"/>
    </xf>
    <xf numFmtId="0" fontId="19" fillId="0" borderId="0" xfId="15" applyFont="1" applyFill="1" applyAlignment="1">
      <alignment vertical="center"/>
    </xf>
    <xf numFmtId="0" fontId="16" fillId="0" borderId="0" xfId="15" applyFill="1" applyAlignment="1">
      <alignment vertical="center"/>
    </xf>
    <xf numFmtId="0" fontId="19" fillId="0" borderId="0" xfId="15" applyFont="1" applyFill="1" applyAlignment="1">
      <alignment horizontal="left" vertical="center"/>
    </xf>
    <xf numFmtId="0" fontId="19" fillId="0" borderId="0" xfId="15" applyFont="1" applyAlignment="1">
      <alignment vertical="center"/>
    </xf>
    <xf numFmtId="0" fontId="16" fillId="0" borderId="0" xfId="15" applyAlignment="1">
      <alignment vertical="center"/>
    </xf>
    <xf numFmtId="49" fontId="21" fillId="0" borderId="0" xfId="16" applyNumberFormat="1" applyFont="1" applyFill="1" applyAlignment="1">
      <alignment horizontal="center"/>
    </xf>
    <xf numFmtId="49" fontId="21" fillId="0" borderId="0" xfId="16" applyNumberFormat="1" applyFont="1" applyFill="1" applyAlignment="1">
      <alignment horizontal="center" vertical="center"/>
    </xf>
    <xf numFmtId="49" fontId="22" fillId="0" borderId="4" xfId="16" applyNumberFormat="1" applyFont="1" applyFill="1" applyBorder="1" applyAlignment="1">
      <alignment horizontal="center" vertical="center" wrapText="1"/>
    </xf>
    <xf numFmtId="49" fontId="22" fillId="0" borderId="3" xfId="16" applyNumberFormat="1" applyFont="1" applyFill="1" applyBorder="1" applyAlignment="1">
      <alignment horizontal="center" vertical="center" wrapText="1"/>
    </xf>
    <xf numFmtId="49" fontId="22" fillId="0" borderId="1" xfId="16" applyNumberFormat="1" applyFont="1" applyFill="1" applyBorder="1" applyAlignment="1">
      <alignment horizontal="center" vertical="center" wrapText="1"/>
    </xf>
    <xf numFmtId="49" fontId="22" fillId="0" borderId="8" xfId="16" applyNumberFormat="1" applyFont="1" applyFill="1" applyBorder="1" applyAlignment="1">
      <alignment horizontal="center" vertical="center" wrapText="1"/>
    </xf>
    <xf numFmtId="49" fontId="22" fillId="0" borderId="14" xfId="16" applyNumberFormat="1" applyFont="1" applyFill="1" applyBorder="1" applyAlignment="1">
      <alignment horizontal="center" vertical="center" wrapText="1"/>
    </xf>
    <xf numFmtId="49" fontId="22" fillId="0" borderId="11" xfId="16" applyNumberFormat="1" applyFont="1" applyFill="1" applyBorder="1" applyAlignment="1">
      <alignment horizontal="center" vertical="center" wrapText="1"/>
    </xf>
    <xf numFmtId="2" fontId="22" fillId="0" borderId="4" xfId="16" applyNumberFormat="1" applyFont="1" applyFill="1" applyBorder="1" applyAlignment="1">
      <alignment horizontal="center" vertical="center" wrapText="1"/>
    </xf>
    <xf numFmtId="2" fontId="22" fillId="0" borderId="3" xfId="16" applyNumberFormat="1" applyFont="1" applyFill="1" applyBorder="1" applyAlignment="1">
      <alignment horizontal="center" vertical="center" wrapText="1"/>
    </xf>
    <xf numFmtId="2" fontId="22" fillId="0" borderId="1" xfId="16" applyNumberFormat="1" applyFont="1" applyFill="1" applyBorder="1" applyAlignment="1">
      <alignment horizontal="center" vertical="center" wrapText="1"/>
    </xf>
    <xf numFmtId="2" fontId="22" fillId="0" borderId="8" xfId="16" applyNumberFormat="1" applyFont="1" applyFill="1" applyBorder="1" applyAlignment="1">
      <alignment horizontal="center" vertical="center" wrapText="1"/>
    </xf>
    <xf numFmtId="2" fontId="22" fillId="0" borderId="11" xfId="16" applyNumberFormat="1" applyFont="1" applyFill="1" applyBorder="1" applyAlignment="1">
      <alignment horizontal="center" vertical="center" wrapText="1"/>
    </xf>
    <xf numFmtId="2" fontId="22" fillId="0" borderId="2" xfId="16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49" fontId="29" fillId="2" borderId="5" xfId="16" applyNumberFormat="1" applyFont="1" applyFill="1" applyBorder="1" applyAlignment="1">
      <alignment horizontal="center" vertical="center"/>
    </xf>
    <xf numFmtId="49" fontId="29" fillId="2" borderId="10" xfId="16" applyNumberFormat="1" applyFont="1" applyFill="1" applyBorder="1" applyAlignment="1">
      <alignment horizontal="center" vertical="center"/>
    </xf>
    <xf numFmtId="2" fontId="22" fillId="0" borderId="15" xfId="16" applyNumberFormat="1" applyFont="1" applyFill="1" applyBorder="1" applyAlignment="1">
      <alignment horizontal="center" vertical="center" wrapText="1"/>
    </xf>
    <xf numFmtId="2" fontId="22" fillId="0" borderId="14" xfId="16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49" fontId="36" fillId="0" borderId="0" xfId="0" applyNumberFormat="1" applyFont="1" applyAlignment="1">
      <alignment horizontal="center" vertical="top" wrapText="1"/>
    </xf>
    <xf numFmtId="0" fontId="21" fillId="0" borderId="0" xfId="0" applyFont="1" applyFill="1" applyAlignment="1">
      <alignment horizontal="center"/>
    </xf>
    <xf numFmtId="0" fontId="37" fillId="0" borderId="2" xfId="0" applyFont="1" applyBorder="1" applyAlignment="1">
      <alignment horizontal="center" vertical="center" wrapText="1"/>
    </xf>
    <xf numFmtId="3" fontId="37" fillId="5" borderId="2" xfId="0" applyNumberFormat="1" applyFont="1" applyFill="1" applyBorder="1" applyAlignment="1">
      <alignment horizontal="center" vertical="center" wrapText="1"/>
    </xf>
    <xf numFmtId="3" fontId="37" fillId="0" borderId="2" xfId="0" applyNumberFormat="1" applyFont="1" applyBorder="1" applyAlignment="1">
      <alignment horizontal="center" wrapText="1"/>
    </xf>
    <xf numFmtId="3" fontId="37" fillId="0" borderId="2" xfId="0" applyNumberFormat="1" applyFont="1" applyBorder="1" applyAlignment="1">
      <alignment horizontal="center" vertical="center" wrapText="1"/>
    </xf>
    <xf numFmtId="3" fontId="37" fillId="0" borderId="2" xfId="0" applyNumberFormat="1" applyFont="1" applyBorder="1" applyAlignment="1">
      <alignment horizontal="left" wrapText="1"/>
    </xf>
    <xf numFmtId="0" fontId="35" fillId="0" borderId="0" xfId="0" applyFont="1" applyAlignment="1">
      <alignment horizontal="left" vertical="top" wrapText="1"/>
    </xf>
    <xf numFmtId="0" fontId="19" fillId="0" borderId="3" xfId="27" applyFont="1" applyFill="1" applyBorder="1" applyAlignment="1">
      <alignment horizontal="center" wrapText="1"/>
    </xf>
    <xf numFmtId="0" fontId="21" fillId="0" borderId="0" xfId="28" applyFont="1" applyFill="1" applyAlignment="1">
      <alignment horizontal="center" vertical="center" wrapText="1"/>
    </xf>
    <xf numFmtId="0" fontId="19" fillId="0" borderId="0" xfId="28" applyFont="1" applyFill="1" applyAlignment="1">
      <alignment horizontal="left" vertical="center" wrapText="1"/>
    </xf>
    <xf numFmtId="0" fontId="22" fillId="0" borderId="2" xfId="27" applyFont="1" applyFill="1" applyBorder="1" applyAlignment="1">
      <alignment horizontal="center" vertical="center" wrapText="1"/>
    </xf>
    <xf numFmtId="0" fontId="22" fillId="0" borderId="5" xfId="27" applyFont="1" applyFill="1" applyBorder="1" applyAlignment="1">
      <alignment horizontal="center" vertical="center" wrapText="1"/>
    </xf>
    <xf numFmtId="0" fontId="65" fillId="0" borderId="3" xfId="27" applyFont="1" applyFill="1" applyBorder="1" applyAlignment="1">
      <alignment horizontal="left" wrapText="1"/>
    </xf>
    <xf numFmtId="0" fontId="28" fillId="0" borderId="3" xfId="27" applyFont="1" applyFill="1" applyBorder="1" applyAlignment="1">
      <alignment horizontal="center" wrapText="1"/>
    </xf>
    <xf numFmtId="0" fontId="22" fillId="0" borderId="3" xfId="27" applyFont="1" applyFill="1" applyBorder="1" applyAlignment="1">
      <alignment horizontal="center" wrapText="1"/>
    </xf>
    <xf numFmtId="0" fontId="22" fillId="0" borderId="1" xfId="27" applyFont="1" applyFill="1" applyBorder="1" applyAlignment="1">
      <alignment horizontal="center" wrapText="1"/>
    </xf>
    <xf numFmtId="0" fontId="21" fillId="0" borderId="0" xfId="29" applyNumberFormat="1" applyFont="1" applyFill="1" applyAlignment="1">
      <alignment horizontal="center" vertical="center" wrapText="1"/>
    </xf>
    <xf numFmtId="0" fontId="22" fillId="0" borderId="4" xfId="29" applyFont="1" applyFill="1" applyBorder="1" applyAlignment="1">
      <alignment horizontal="center" vertical="center"/>
    </xf>
    <xf numFmtId="0" fontId="22" fillId="0" borderId="3" xfId="29" applyFont="1" applyFill="1" applyBorder="1" applyAlignment="1">
      <alignment horizontal="center" vertical="center"/>
    </xf>
    <xf numFmtId="0" fontId="22" fillId="0" borderId="1" xfId="29" applyFont="1" applyFill="1" applyBorder="1" applyAlignment="1">
      <alignment horizontal="center" vertical="center"/>
    </xf>
    <xf numFmtId="0" fontId="69" fillId="0" borderId="4" xfId="29" applyFont="1" applyFill="1" applyBorder="1" applyAlignment="1">
      <alignment horizontal="center" vertical="center" wrapText="1"/>
    </xf>
    <xf numFmtId="0" fontId="69" fillId="0" borderId="3" xfId="29" applyFont="1" applyFill="1" applyBorder="1" applyAlignment="1">
      <alignment horizontal="center" vertical="center" wrapText="1"/>
    </xf>
    <xf numFmtId="0" fontId="69" fillId="0" borderId="1" xfId="29" applyFont="1" applyFill="1" applyBorder="1" applyAlignment="1">
      <alignment horizontal="center" vertical="center" wrapText="1"/>
    </xf>
    <xf numFmtId="0" fontId="68" fillId="0" borderId="4" xfId="29" applyFont="1" applyFill="1" applyBorder="1" applyAlignment="1">
      <alignment horizontal="center" vertical="center" wrapText="1"/>
    </xf>
    <xf numFmtId="0" fontId="68" fillId="0" borderId="3" xfId="29" applyFont="1" applyFill="1" applyBorder="1" applyAlignment="1">
      <alignment horizontal="center" vertical="center" wrapText="1"/>
    </xf>
    <xf numFmtId="0" fontId="68" fillId="0" borderId="1" xfId="29" applyFont="1" applyFill="1" applyBorder="1" applyAlignment="1">
      <alignment horizontal="center" vertical="center" wrapText="1"/>
    </xf>
    <xf numFmtId="0" fontId="68" fillId="0" borderId="2" xfId="29" applyFont="1" applyFill="1" applyBorder="1" applyAlignment="1">
      <alignment horizontal="center" vertical="center" wrapText="1"/>
    </xf>
    <xf numFmtId="0" fontId="69" fillId="0" borderId="2" xfId="29" applyFont="1" applyFill="1" applyBorder="1" applyAlignment="1">
      <alignment horizontal="center" vertical="center" wrapText="1"/>
    </xf>
    <xf numFmtId="0" fontId="68" fillId="0" borderId="2" xfId="29" applyFont="1" applyFill="1" applyBorder="1" applyAlignment="1">
      <alignment horizontal="center" vertical="center"/>
    </xf>
    <xf numFmtId="0" fontId="22" fillId="0" borderId="2" xfId="29" applyFont="1" applyFill="1" applyBorder="1" applyAlignment="1">
      <alignment horizontal="center" vertical="center" wrapText="1"/>
    </xf>
    <xf numFmtId="0" fontId="22" fillId="0" borderId="2" xfId="29" applyFont="1" applyFill="1" applyBorder="1" applyAlignment="1">
      <alignment horizontal="center" vertical="center"/>
    </xf>
    <xf numFmtId="0" fontId="26" fillId="0" borderId="2" xfId="29" applyFont="1" applyFill="1" applyBorder="1" applyAlignment="1">
      <alignment horizontal="center"/>
    </xf>
    <xf numFmtId="0" fontId="21" fillId="7" borderId="2" xfId="29" applyFont="1" applyFill="1" applyBorder="1" applyAlignment="1">
      <alignment horizontal="center"/>
    </xf>
    <xf numFmtId="0" fontId="29" fillId="0" borderId="2" xfId="29" applyFont="1" applyFill="1" applyBorder="1" applyAlignment="1">
      <alignment horizontal="center" vertical="center" wrapText="1"/>
    </xf>
    <xf numFmtId="0" fontId="29" fillId="0" borderId="2" xfId="29" applyFont="1" applyFill="1" applyBorder="1" applyAlignment="1">
      <alignment horizontal="center" vertical="center"/>
    </xf>
    <xf numFmtId="3" fontId="33" fillId="8" borderId="2" xfId="30" applyNumberFormat="1" applyFont="1" applyFill="1" applyBorder="1" applyAlignment="1">
      <alignment vertical="center"/>
    </xf>
    <xf numFmtId="3" fontId="34" fillId="0" borderId="2" xfId="30" applyNumberFormat="1" applyFont="1" applyBorder="1" applyAlignment="1">
      <alignment vertical="center"/>
    </xf>
    <xf numFmtId="0" fontId="21" fillId="0" borderId="2" xfId="29" applyFont="1" applyFill="1" applyBorder="1" applyAlignment="1">
      <alignment horizontal="center"/>
    </xf>
    <xf numFmtId="0" fontId="19" fillId="0" borderId="2" xfId="29" applyFont="1" applyFill="1" applyBorder="1" applyAlignment="1">
      <alignment horizontal="center" vertical="center" wrapText="1"/>
    </xf>
    <xf numFmtId="0" fontId="19" fillId="0" borderId="2" xfId="29" applyFont="1" applyFill="1" applyBorder="1" applyAlignment="1">
      <alignment horizontal="center" vertical="center"/>
    </xf>
    <xf numFmtId="49" fontId="19" fillId="0" borderId="2" xfId="29" applyNumberFormat="1" applyFont="1" applyFill="1" applyBorder="1" applyAlignment="1">
      <alignment horizontal="center" vertical="center"/>
    </xf>
    <xf numFmtId="0" fontId="19" fillId="0" borderId="2" xfId="29" applyFont="1" applyFill="1" applyBorder="1" applyAlignment="1">
      <alignment horizontal="left" vertical="center" wrapText="1"/>
    </xf>
    <xf numFmtId="3" fontId="33" fillId="8" borderId="4" xfId="30" applyNumberFormat="1" applyFont="1" applyFill="1" applyBorder="1" applyAlignment="1">
      <alignment vertical="center"/>
    </xf>
    <xf numFmtId="3" fontId="33" fillId="8" borderId="3" xfId="30" applyNumberFormat="1" applyFont="1" applyFill="1" applyBorder="1" applyAlignment="1">
      <alignment vertical="center"/>
    </xf>
    <xf numFmtId="3" fontId="33" fillId="8" borderId="1" xfId="30" applyNumberFormat="1" applyFont="1" applyFill="1" applyBorder="1" applyAlignment="1">
      <alignment vertical="center"/>
    </xf>
    <xf numFmtId="3" fontId="34" fillId="0" borderId="4" xfId="30" applyNumberFormat="1" applyFont="1" applyBorder="1" applyAlignment="1">
      <alignment vertical="center"/>
    </xf>
    <xf numFmtId="3" fontId="34" fillId="0" borderId="3" xfId="30" applyNumberFormat="1" applyFont="1" applyBorder="1" applyAlignment="1">
      <alignment vertical="center"/>
    </xf>
    <xf numFmtId="3" fontId="34" fillId="0" borderId="1" xfId="30" applyNumberFormat="1" applyFont="1" applyBorder="1" applyAlignment="1">
      <alignment vertical="center"/>
    </xf>
    <xf numFmtId="0" fontId="19" fillId="0" borderId="4" xfId="29" applyFont="1" applyFill="1" applyBorder="1" applyAlignment="1">
      <alignment horizontal="center" vertical="center"/>
    </xf>
    <xf numFmtId="0" fontId="19" fillId="0" borderId="3" xfId="29" applyFont="1" applyFill="1" applyBorder="1" applyAlignment="1">
      <alignment horizontal="center" vertical="center"/>
    </xf>
    <xf numFmtId="0" fontId="19" fillId="0" borderId="1" xfId="29" applyFont="1" applyFill="1" applyBorder="1" applyAlignment="1">
      <alignment horizontal="center" vertical="center"/>
    </xf>
    <xf numFmtId="49" fontId="19" fillId="0" borderId="4" xfId="29" applyNumberFormat="1" applyFont="1" applyFill="1" applyBorder="1" applyAlignment="1">
      <alignment horizontal="center" vertical="center" wrapText="1"/>
    </xf>
    <xf numFmtId="49" fontId="19" fillId="0" borderId="3" xfId="29" applyNumberFormat="1" applyFont="1" applyFill="1" applyBorder="1" applyAlignment="1">
      <alignment horizontal="center" vertical="center"/>
    </xf>
    <xf numFmtId="49" fontId="19" fillId="0" borderId="1" xfId="29" applyNumberFormat="1" applyFont="1" applyFill="1" applyBorder="1" applyAlignment="1">
      <alignment horizontal="center" vertical="center"/>
    </xf>
    <xf numFmtId="0" fontId="19" fillId="0" borderId="4" xfId="29" applyFont="1" applyFill="1" applyBorder="1" applyAlignment="1">
      <alignment horizontal="left" vertical="center" wrapText="1"/>
    </xf>
    <xf numFmtId="0" fontId="19" fillId="0" borderId="3" xfId="29" applyFont="1" applyFill="1" applyBorder="1" applyAlignment="1">
      <alignment horizontal="left" vertical="center" wrapText="1"/>
    </xf>
    <xf numFmtId="0" fontId="19" fillId="0" borderId="1" xfId="29" applyFont="1" applyFill="1" applyBorder="1" applyAlignment="1">
      <alignment horizontal="left" vertical="center" wrapText="1"/>
    </xf>
    <xf numFmtId="0" fontId="19" fillId="0" borderId="4" xfId="29" applyFont="1" applyFill="1" applyBorder="1" applyAlignment="1">
      <alignment horizontal="center" vertical="center" wrapText="1"/>
    </xf>
    <xf numFmtId="0" fontId="19" fillId="0" borderId="3" xfId="29" applyFont="1" applyFill="1" applyBorder="1" applyAlignment="1">
      <alignment horizontal="center" vertical="center" wrapText="1"/>
    </xf>
    <xf numFmtId="0" fontId="19" fillId="0" borderId="1" xfId="29" applyFont="1" applyFill="1" applyBorder="1" applyAlignment="1">
      <alignment horizontal="center" vertical="center" wrapText="1"/>
    </xf>
    <xf numFmtId="49" fontId="19" fillId="0" borderId="4" xfId="29" applyNumberFormat="1" applyFont="1" applyFill="1" applyBorder="1" applyAlignment="1">
      <alignment horizontal="center" vertical="center"/>
    </xf>
    <xf numFmtId="0" fontId="19" fillId="0" borderId="2" xfId="29" applyFont="1" applyBorder="1" applyAlignment="1">
      <alignment horizontal="center" vertical="center"/>
    </xf>
    <xf numFmtId="49" fontId="19" fillId="0" borderId="2" xfId="29" applyNumberFormat="1" applyFont="1" applyBorder="1" applyAlignment="1">
      <alignment horizontal="center" vertical="center"/>
    </xf>
    <xf numFmtId="0" fontId="19" fillId="0" borderId="2" xfId="29" applyFont="1" applyBorder="1" applyAlignment="1">
      <alignment horizontal="left" vertical="center" wrapText="1"/>
    </xf>
    <xf numFmtId="0" fontId="19" fillId="0" borderId="2" xfId="29" applyFont="1" applyBorder="1" applyAlignment="1">
      <alignment horizontal="center" vertical="center" wrapText="1"/>
    </xf>
    <xf numFmtId="0" fontId="52" fillId="0" borderId="2" xfId="29" applyFont="1" applyBorder="1" applyAlignment="1">
      <alignment horizontal="center" vertical="center"/>
    </xf>
    <xf numFmtId="49" fontId="52" fillId="0" borderId="2" xfId="29" applyNumberFormat="1" applyFont="1" applyBorder="1" applyAlignment="1">
      <alignment horizontal="center" vertical="center"/>
    </xf>
    <xf numFmtId="0" fontId="52" fillId="0" borderId="2" xfId="29" applyFont="1" applyBorder="1" applyAlignment="1">
      <alignment horizontal="left" vertical="center" wrapText="1"/>
    </xf>
    <xf numFmtId="0" fontId="67" fillId="0" borderId="2" xfId="29" applyFont="1" applyBorder="1" applyAlignment="1">
      <alignment horizontal="center" vertical="center" wrapText="1"/>
    </xf>
    <xf numFmtId="0" fontId="52" fillId="0" borderId="2" xfId="29" applyFont="1" applyBorder="1" applyAlignment="1">
      <alignment horizontal="center" vertical="center" wrapText="1"/>
    </xf>
    <xf numFmtId="0" fontId="66" fillId="0" borderId="2" xfId="29" applyFont="1" applyFill="1" applyBorder="1" applyAlignment="1">
      <alignment horizontal="center" vertical="center"/>
    </xf>
    <xf numFmtId="0" fontId="66" fillId="0" borderId="2" xfId="29" applyFont="1" applyFill="1" applyBorder="1" applyAlignment="1">
      <alignment horizontal="left" vertical="center" wrapText="1"/>
    </xf>
    <xf numFmtId="0" fontId="19" fillId="0" borderId="4" xfId="29" applyFont="1" applyBorder="1" applyAlignment="1">
      <alignment horizontal="center" vertical="center" wrapText="1"/>
    </xf>
    <xf numFmtId="0" fontId="19" fillId="0" borderId="3" xfId="29" applyFont="1" applyBorder="1" applyAlignment="1">
      <alignment horizontal="center" vertical="center" wrapText="1"/>
    </xf>
    <xf numFmtId="0" fontId="19" fillId="0" borderId="1" xfId="29" applyFont="1" applyBorder="1" applyAlignment="1">
      <alignment horizontal="center" vertical="center" wrapText="1"/>
    </xf>
    <xf numFmtId="49" fontId="19" fillId="0" borderId="4" xfId="29" applyNumberFormat="1" applyFont="1" applyBorder="1" applyAlignment="1">
      <alignment horizontal="center" vertical="center"/>
    </xf>
    <xf numFmtId="49" fontId="19" fillId="0" borderId="3" xfId="29" applyNumberFormat="1" applyFont="1" applyBorder="1" applyAlignment="1">
      <alignment horizontal="center" vertical="center"/>
    </xf>
    <xf numFmtId="49" fontId="19" fillId="0" borderId="1" xfId="29" applyNumberFormat="1" applyFont="1" applyBorder="1" applyAlignment="1">
      <alignment horizontal="center" vertical="center"/>
    </xf>
    <xf numFmtId="0" fontId="19" fillId="0" borderId="4" xfId="29" applyFont="1" applyBorder="1" applyAlignment="1">
      <alignment horizontal="center" vertical="center"/>
    </xf>
    <xf numFmtId="0" fontId="19" fillId="0" borderId="3" xfId="29" applyFont="1" applyBorder="1" applyAlignment="1">
      <alignment horizontal="center" vertical="center"/>
    </xf>
    <xf numFmtId="0" fontId="19" fillId="0" borderId="1" xfId="29" applyFont="1" applyBorder="1" applyAlignment="1">
      <alignment horizontal="center" vertical="center"/>
    </xf>
    <xf numFmtId="0" fontId="19" fillId="0" borderId="4" xfId="29" applyFont="1" applyBorder="1" applyAlignment="1">
      <alignment horizontal="left" vertical="center" wrapText="1"/>
    </xf>
    <xf numFmtId="0" fontId="19" fillId="0" borderId="3" xfId="29" applyFont="1" applyBorder="1" applyAlignment="1">
      <alignment horizontal="left" vertical="center" wrapText="1"/>
    </xf>
    <xf numFmtId="0" fontId="19" fillId="0" borderId="1" xfId="29" applyFont="1" applyBorder="1" applyAlignment="1">
      <alignment horizontal="left" vertical="center" wrapText="1"/>
    </xf>
    <xf numFmtId="3" fontId="32" fillId="0" borderId="2" xfId="30" applyNumberFormat="1" applyFont="1" applyBorder="1" applyAlignment="1">
      <alignment vertical="center"/>
    </xf>
    <xf numFmtId="0" fontId="21" fillId="8" borderId="5" xfId="29" applyFont="1" applyFill="1" applyBorder="1" applyAlignment="1">
      <alignment horizontal="center" vertical="center"/>
    </xf>
    <xf numFmtId="0" fontId="21" fillId="8" borderId="10" xfId="29" applyFont="1" applyFill="1" applyBorder="1" applyAlignment="1">
      <alignment horizontal="center" vertical="center"/>
    </xf>
    <xf numFmtId="0" fontId="21" fillId="8" borderId="6" xfId="29" applyFont="1" applyFill="1" applyBorder="1" applyAlignment="1">
      <alignment horizontal="center" vertical="center"/>
    </xf>
    <xf numFmtId="0" fontId="33" fillId="0" borderId="2" xfId="30" applyFont="1" applyBorder="1" applyAlignment="1">
      <alignment horizontal="center"/>
    </xf>
    <xf numFmtId="0" fontId="66" fillId="0" borderId="4" xfId="29" applyFont="1" applyFill="1" applyBorder="1" applyAlignment="1">
      <alignment horizontal="center" vertical="center"/>
    </xf>
    <xf numFmtId="0" fontId="66" fillId="0" borderId="3" xfId="29" applyFont="1" applyFill="1" applyBorder="1" applyAlignment="1">
      <alignment horizontal="center" vertical="center"/>
    </xf>
    <xf numFmtId="0" fontId="66" fillId="0" borderId="1" xfId="29" applyFont="1" applyFill="1" applyBorder="1" applyAlignment="1">
      <alignment horizontal="center" vertical="center"/>
    </xf>
    <xf numFmtId="0" fontId="66" fillId="0" borderId="4" xfId="29" applyFont="1" applyFill="1" applyBorder="1" applyAlignment="1">
      <alignment horizontal="left" vertical="center" wrapText="1"/>
    </xf>
    <xf numFmtId="0" fontId="66" fillId="0" borderId="3" xfId="29" applyFont="1" applyFill="1" applyBorder="1" applyAlignment="1">
      <alignment horizontal="left" vertical="center" wrapText="1"/>
    </xf>
    <xf numFmtId="0" fontId="66" fillId="0" borderId="1" xfId="29" applyFont="1" applyFill="1" applyBorder="1" applyAlignment="1">
      <alignment horizontal="left" vertical="center" wrapText="1"/>
    </xf>
    <xf numFmtId="3" fontId="32" fillId="0" borderId="2" xfId="30" applyNumberFormat="1" applyFont="1" applyBorder="1" applyAlignment="1">
      <alignment horizontal="right" vertical="center"/>
    </xf>
    <xf numFmtId="0" fontId="32" fillId="0" borderId="2" xfId="30" applyFont="1" applyBorder="1" applyAlignment="1">
      <alignment horizontal="right" vertical="center"/>
    </xf>
    <xf numFmtId="49" fontId="66" fillId="0" borderId="2" xfId="29" applyNumberFormat="1" applyFont="1" applyFill="1" applyBorder="1" applyAlignment="1">
      <alignment horizontal="center" vertical="center"/>
    </xf>
    <xf numFmtId="49" fontId="19" fillId="0" borderId="3" xfId="29" applyNumberFormat="1" applyFont="1" applyFill="1" applyBorder="1" applyAlignment="1">
      <alignment horizontal="center" vertical="center" wrapText="1"/>
    </xf>
    <xf numFmtId="49" fontId="19" fillId="0" borderId="1" xfId="29" applyNumberFormat="1" applyFont="1" applyFill="1" applyBorder="1" applyAlignment="1">
      <alignment horizontal="center" vertical="center" wrapText="1"/>
    </xf>
    <xf numFmtId="49" fontId="66" fillId="0" borderId="2" xfId="29" applyNumberFormat="1" applyFont="1" applyBorder="1" applyAlignment="1">
      <alignment horizontal="center" vertical="center"/>
    </xf>
    <xf numFmtId="49" fontId="19" fillId="0" borderId="4" xfId="29" applyNumberFormat="1" applyFont="1" applyBorder="1" applyAlignment="1">
      <alignment horizontal="center" vertical="center" wrapText="1"/>
    </xf>
    <xf numFmtId="49" fontId="19" fillId="0" borderId="3" xfId="29" applyNumberFormat="1" applyFont="1" applyBorder="1" applyAlignment="1">
      <alignment horizontal="center" vertical="center" wrapText="1"/>
    </xf>
    <xf numFmtId="49" fontId="19" fillId="0" borderId="1" xfId="29" applyNumberFormat="1" applyFont="1" applyBorder="1" applyAlignment="1">
      <alignment horizontal="center" vertical="center" wrapText="1"/>
    </xf>
    <xf numFmtId="0" fontId="66" fillId="0" borderId="2" xfId="29" applyFont="1" applyBorder="1" applyAlignment="1">
      <alignment horizontal="left" vertical="center" wrapText="1"/>
    </xf>
    <xf numFmtId="3" fontId="22" fillId="0" borderId="2" xfId="29" applyNumberFormat="1" applyFont="1" applyFill="1" applyBorder="1" applyAlignment="1">
      <alignment horizontal="right" vertical="center"/>
    </xf>
    <xf numFmtId="3" fontId="29" fillId="0" borderId="2" xfId="29" applyNumberFormat="1" applyFont="1" applyFill="1" applyBorder="1" applyAlignment="1">
      <alignment horizontal="right" vertical="center"/>
    </xf>
    <xf numFmtId="0" fontId="71" fillId="0" borderId="2" xfId="29" applyFont="1" applyFill="1" applyBorder="1" applyAlignment="1">
      <alignment horizontal="center" vertical="center" wrapText="1"/>
    </xf>
    <xf numFmtId="0" fontId="19" fillId="0" borderId="4" xfId="31" applyFont="1" applyBorder="1" applyAlignment="1">
      <alignment horizontal="left" vertical="center" wrapText="1"/>
    </xf>
    <xf numFmtId="0" fontId="19" fillId="0" borderId="3" xfId="31" applyFont="1" applyBorder="1" applyAlignment="1">
      <alignment horizontal="left" vertical="center" wrapText="1"/>
    </xf>
    <xf numFmtId="0" fontId="19" fillId="0" borderId="1" xfId="31" applyFont="1" applyBorder="1" applyAlignment="1">
      <alignment horizontal="left" vertical="center" wrapText="1"/>
    </xf>
    <xf numFmtId="49" fontId="19" fillId="0" borderId="2" xfId="29" applyNumberFormat="1" applyFont="1" applyFill="1" applyBorder="1" applyAlignment="1">
      <alignment horizontal="center" vertical="center" wrapText="1"/>
    </xf>
    <xf numFmtId="3" fontId="33" fillId="9" borderId="2" xfId="32" applyNumberFormat="1" applyFont="1" applyFill="1" applyBorder="1" applyAlignment="1">
      <alignment vertical="center"/>
    </xf>
    <xf numFmtId="3" fontId="34" fillId="0" borderId="2" xfId="32" applyNumberFormat="1" applyFont="1" applyBorder="1" applyAlignment="1">
      <alignment vertical="center"/>
    </xf>
    <xf numFmtId="49" fontId="19" fillId="0" borderId="2" xfId="29" applyNumberFormat="1" applyFont="1" applyBorder="1" applyAlignment="1">
      <alignment horizontal="center" vertical="center" wrapText="1"/>
    </xf>
    <xf numFmtId="0" fontId="21" fillId="0" borderId="8" xfId="29" applyFont="1" applyFill="1" applyBorder="1" applyAlignment="1">
      <alignment horizontal="center" vertical="center" wrapText="1"/>
    </xf>
    <xf numFmtId="0" fontId="21" fillId="0" borderId="9" xfId="29" applyFont="1" applyFill="1" applyBorder="1" applyAlignment="1">
      <alignment horizontal="center" vertical="center" wrapText="1"/>
    </xf>
    <xf numFmtId="0" fontId="21" fillId="0" borderId="15" xfId="29" applyFont="1" applyFill="1" applyBorder="1" applyAlignment="1">
      <alignment horizontal="center" vertical="center" wrapText="1"/>
    </xf>
    <xf numFmtId="0" fontId="21" fillId="0" borderId="14" xfId="29" applyFont="1" applyFill="1" applyBorder="1" applyAlignment="1">
      <alignment horizontal="center" vertical="center" wrapText="1"/>
    </xf>
    <xf numFmtId="0" fontId="21" fillId="0" borderId="0" xfId="29" applyFont="1" applyFill="1" applyBorder="1" applyAlignment="1">
      <alignment horizontal="center" vertical="center" wrapText="1"/>
    </xf>
    <xf numFmtId="0" fontId="21" fillId="0" borderId="7" xfId="29" applyFont="1" applyFill="1" applyBorder="1" applyAlignment="1">
      <alignment horizontal="center" vertical="center" wrapText="1"/>
    </xf>
    <xf numFmtId="0" fontId="21" fillId="0" borderId="11" xfId="29" applyFont="1" applyFill="1" applyBorder="1" applyAlignment="1">
      <alignment horizontal="center" vertical="center" wrapText="1"/>
    </xf>
    <xf numFmtId="0" fontId="21" fillId="0" borderId="12" xfId="29" applyFont="1" applyFill="1" applyBorder="1" applyAlignment="1">
      <alignment horizontal="center" vertical="center" wrapText="1"/>
    </xf>
    <xf numFmtId="0" fontId="21" fillId="0" borderId="13" xfId="29" applyFont="1" applyFill="1" applyBorder="1" applyAlignment="1">
      <alignment horizontal="center" vertical="center" wrapText="1"/>
    </xf>
    <xf numFmtId="3" fontId="32" fillId="0" borderId="2" xfId="32" applyNumberFormat="1" applyFont="1" applyBorder="1" applyAlignment="1">
      <alignment vertical="center"/>
    </xf>
    <xf numFmtId="0" fontId="19" fillId="0" borderId="2" xfId="31" applyFont="1" applyBorder="1" applyAlignment="1">
      <alignment horizontal="left" vertical="center" wrapText="1"/>
    </xf>
    <xf numFmtId="0" fontId="19" fillId="0" borderId="4" xfId="31" applyFont="1" applyFill="1" applyBorder="1" applyAlignment="1">
      <alignment horizontal="left" vertical="center" wrapText="1"/>
    </xf>
    <xf numFmtId="0" fontId="19" fillId="0" borderId="3" xfId="31" applyFont="1" applyFill="1" applyBorder="1" applyAlignment="1">
      <alignment horizontal="left" vertical="center" wrapText="1"/>
    </xf>
    <xf numFmtId="0" fontId="19" fillId="0" borderId="1" xfId="31" applyFont="1" applyFill="1" applyBorder="1" applyAlignment="1">
      <alignment horizontal="left" vertical="center" wrapText="1"/>
    </xf>
    <xf numFmtId="3" fontId="19" fillId="0" borderId="0" xfId="17" applyNumberFormat="1" applyFont="1" applyFill="1" applyAlignment="1">
      <alignment horizontal="left" vertical="center"/>
    </xf>
    <xf numFmtId="0" fontId="22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3" fontId="27" fillId="0" borderId="4" xfId="17" applyNumberFormat="1" applyFont="1" applyFill="1" applyBorder="1" applyAlignment="1">
      <alignment horizontal="center" vertical="top" wrapText="1"/>
    </xf>
    <xf numFmtId="3" fontId="27" fillId="0" borderId="1" xfId="17" applyNumberFormat="1" applyFont="1" applyFill="1" applyBorder="1" applyAlignment="1">
      <alignment horizontal="center" vertical="top" wrapText="1"/>
    </xf>
    <xf numFmtId="0" fontId="23" fillId="0" borderId="5" xfId="17" applyFont="1" applyFill="1" applyBorder="1" applyAlignment="1">
      <alignment horizontal="center" vertical="center"/>
    </xf>
    <xf numFmtId="0" fontId="23" fillId="0" borderId="6" xfId="33" applyFont="1" applyFill="1" applyBorder="1" applyAlignment="1">
      <alignment horizontal="center" vertical="center"/>
    </xf>
    <xf numFmtId="0" fontId="45" fillId="0" borderId="5" xfId="17" applyFont="1" applyFill="1" applyBorder="1" applyAlignment="1">
      <alignment horizontal="center" vertical="center" wrapText="1"/>
    </xf>
    <xf numFmtId="0" fontId="45" fillId="0" borderId="10" xfId="17" applyFont="1" applyFill="1" applyBorder="1" applyAlignment="1">
      <alignment horizontal="center" vertical="center" wrapText="1"/>
    </xf>
    <xf numFmtId="0" fontId="45" fillId="0" borderId="6" xfId="17" applyFont="1" applyFill="1" applyBorder="1" applyAlignment="1">
      <alignment horizontal="center" vertical="center" wrapText="1"/>
    </xf>
    <xf numFmtId="0" fontId="45" fillId="0" borderId="5" xfId="17" applyFont="1" applyFill="1" applyBorder="1" applyAlignment="1">
      <alignment horizontal="left" vertical="center"/>
    </xf>
    <xf numFmtId="0" fontId="45" fillId="0" borderId="10" xfId="17" applyFont="1" applyFill="1" applyBorder="1" applyAlignment="1">
      <alignment horizontal="left" vertical="center"/>
    </xf>
    <xf numFmtId="0" fontId="21" fillId="0" borderId="0" xfId="17" applyNumberFormat="1" applyFont="1" applyFill="1" applyAlignment="1">
      <alignment horizontal="center" vertical="center"/>
    </xf>
    <xf numFmtId="0" fontId="27" fillId="0" borderId="8" xfId="17" applyFont="1" applyFill="1" applyBorder="1" applyAlignment="1">
      <alignment horizontal="center" vertical="top" wrapText="1"/>
    </xf>
    <xf numFmtId="0" fontId="27" fillId="0" borderId="15" xfId="17" applyFont="1" applyFill="1" applyBorder="1" applyAlignment="1">
      <alignment horizontal="center" vertical="top" wrapText="1"/>
    </xf>
    <xf numFmtId="0" fontId="27" fillId="0" borderId="14" xfId="17" applyFont="1" applyFill="1" applyBorder="1" applyAlignment="1">
      <alignment horizontal="center" vertical="top" wrapText="1"/>
    </xf>
    <xf numFmtId="0" fontId="27" fillId="0" borderId="7" xfId="17" applyFont="1" applyFill="1" applyBorder="1" applyAlignment="1">
      <alignment horizontal="center" vertical="top" wrapText="1"/>
    </xf>
    <xf numFmtId="0" fontId="27" fillId="0" borderId="11" xfId="17" applyFont="1" applyFill="1" applyBorder="1" applyAlignment="1">
      <alignment horizontal="center" vertical="top" wrapText="1"/>
    </xf>
    <xf numFmtId="0" fontId="27" fillId="0" borderId="13" xfId="17" applyFont="1" applyFill="1" applyBorder="1" applyAlignment="1">
      <alignment horizontal="center" vertical="top" wrapText="1"/>
    </xf>
    <xf numFmtId="0" fontId="19" fillId="0" borderId="15" xfId="33" applyFont="1" applyFill="1" applyBorder="1" applyAlignment="1">
      <alignment vertical="top"/>
    </xf>
    <xf numFmtId="0" fontId="19" fillId="0" borderId="14" xfId="33" applyFont="1" applyFill="1" applyBorder="1" applyAlignment="1">
      <alignment vertical="top"/>
    </xf>
    <xf numFmtId="0" fontId="19" fillId="0" borderId="7" xfId="33" applyFont="1" applyFill="1" applyBorder="1" applyAlignment="1">
      <alignment vertical="top"/>
    </xf>
    <xf numFmtId="0" fontId="27" fillId="0" borderId="4" xfId="33" applyFont="1" applyFill="1" applyBorder="1" applyAlignment="1">
      <alignment horizontal="center" vertical="top"/>
    </xf>
    <xf numFmtId="0" fontId="27" fillId="0" borderId="3" xfId="33" applyFont="1" applyFill="1" applyBorder="1" applyAlignment="1">
      <alignment horizontal="center" vertical="top"/>
    </xf>
    <xf numFmtId="0" fontId="27" fillId="0" borderId="1" xfId="33" applyFont="1" applyFill="1" applyBorder="1" applyAlignment="1">
      <alignment horizontal="center" vertical="top"/>
    </xf>
    <xf numFmtId="3" fontId="27" fillId="0" borderId="5" xfId="17" applyNumberFormat="1" applyFont="1" applyFill="1" applyBorder="1" applyAlignment="1">
      <alignment horizontal="center" vertical="top" wrapText="1"/>
    </xf>
    <xf numFmtId="3" fontId="27" fillId="0" borderId="10" xfId="17" applyNumberFormat="1" applyFont="1" applyFill="1" applyBorder="1" applyAlignment="1">
      <alignment horizontal="center" vertical="top" wrapText="1"/>
    </xf>
    <xf numFmtId="3" fontId="27" fillId="0" borderId="6" xfId="17" applyNumberFormat="1" applyFont="1" applyFill="1" applyBorder="1" applyAlignment="1">
      <alignment horizontal="center" vertical="top" wrapText="1"/>
    </xf>
    <xf numFmtId="49" fontId="35" fillId="0" borderId="14" xfId="17" applyNumberFormat="1" applyFont="1" applyFill="1" applyBorder="1" applyAlignment="1">
      <alignment horizontal="center" vertical="top"/>
    </xf>
    <xf numFmtId="49" fontId="35" fillId="0" borderId="7" xfId="17" applyNumberFormat="1" applyFont="1" applyFill="1" applyBorder="1" applyAlignment="1">
      <alignment horizontal="center" vertical="top"/>
    </xf>
    <xf numFmtId="0" fontId="35" fillId="0" borderId="5" xfId="17" applyFont="1" applyFill="1" applyBorder="1" applyAlignment="1">
      <alignment horizontal="left" vertical="top" wrapText="1"/>
    </xf>
    <xf numFmtId="0" fontId="35" fillId="0" borderId="6" xfId="17" applyFont="1" applyFill="1" applyBorder="1" applyAlignment="1">
      <alignment horizontal="left" vertical="top" wrapText="1"/>
    </xf>
    <xf numFmtId="49" fontId="35" fillId="0" borderId="8" xfId="17" applyNumberFormat="1" applyFont="1" applyFill="1" applyBorder="1" applyAlignment="1">
      <alignment horizontal="center" vertical="top"/>
    </xf>
    <xf numFmtId="49" fontId="35" fillId="0" borderId="15" xfId="17" applyNumberFormat="1" applyFont="1" applyFill="1" applyBorder="1" applyAlignment="1">
      <alignment horizontal="center" vertical="top"/>
    </xf>
    <xf numFmtId="49" fontId="50" fillId="0" borderId="5" xfId="17" applyNumberFormat="1" applyFont="1" applyFill="1" applyBorder="1" applyAlignment="1">
      <alignment horizontal="left" vertical="center"/>
    </xf>
    <xf numFmtId="49" fontId="50" fillId="0" borderId="10" xfId="17" applyNumberFormat="1" applyFont="1" applyFill="1" applyBorder="1" applyAlignment="1">
      <alignment horizontal="left" vertical="center"/>
    </xf>
    <xf numFmtId="49" fontId="50" fillId="0" borderId="6" xfId="17" applyNumberFormat="1" applyFont="1" applyFill="1" applyBorder="1" applyAlignment="1">
      <alignment horizontal="left" vertical="center"/>
    </xf>
    <xf numFmtId="49" fontId="37" fillId="0" borderId="8" xfId="17" applyNumberFormat="1" applyFont="1" applyFill="1" applyBorder="1" applyAlignment="1">
      <alignment horizontal="center" vertical="center"/>
    </xf>
    <xf numFmtId="49" fontId="37" fillId="0" borderId="15" xfId="17" applyNumberFormat="1" applyFont="1" applyFill="1" applyBorder="1" applyAlignment="1">
      <alignment horizontal="center" vertical="center"/>
    </xf>
    <xf numFmtId="49" fontId="37" fillId="0" borderId="5" xfId="17" applyNumberFormat="1" applyFont="1" applyFill="1" applyBorder="1" applyAlignment="1">
      <alignment horizontal="center" vertical="center"/>
    </xf>
    <xf numFmtId="49" fontId="37" fillId="0" borderId="6" xfId="17" applyNumberFormat="1" applyFont="1" applyFill="1" applyBorder="1" applyAlignment="1">
      <alignment horizontal="center" vertical="center"/>
    </xf>
    <xf numFmtId="0" fontId="37" fillId="0" borderId="5" xfId="17" applyFont="1" applyFill="1" applyBorder="1" applyAlignment="1">
      <alignment horizontal="left" vertical="center" wrapText="1"/>
    </xf>
    <xf numFmtId="0" fontId="37" fillId="0" borderId="6" xfId="17" applyFont="1" applyFill="1" applyBorder="1" applyAlignment="1">
      <alignment horizontal="left" vertical="center" wrapText="1"/>
    </xf>
    <xf numFmtId="49" fontId="35" fillId="0" borderId="8" xfId="17" applyNumberFormat="1" applyFont="1" applyFill="1" applyBorder="1" applyAlignment="1">
      <alignment horizontal="center" vertical="center"/>
    </xf>
    <xf numFmtId="49" fontId="35" fillId="0" borderId="15" xfId="17" applyNumberFormat="1" applyFont="1" applyFill="1" applyBorder="1" applyAlignment="1">
      <alignment horizontal="center" vertical="center"/>
    </xf>
    <xf numFmtId="0" fontId="35" fillId="0" borderId="5" xfId="17" applyFont="1" applyFill="1" applyBorder="1" applyAlignment="1">
      <alignment horizontal="left" vertical="center" wrapText="1"/>
    </xf>
    <xf numFmtId="0" fontId="35" fillId="0" borderId="6" xfId="17" applyFont="1" applyFill="1" applyBorder="1" applyAlignment="1">
      <alignment horizontal="left" vertical="center" wrapText="1"/>
    </xf>
    <xf numFmtId="49" fontId="35" fillId="0" borderId="5" xfId="17" applyNumberFormat="1" applyFont="1" applyFill="1" applyBorder="1" applyAlignment="1">
      <alignment horizontal="center" vertical="center"/>
    </xf>
    <xf numFmtId="49" fontId="35" fillId="0" borderId="6" xfId="17" applyNumberFormat="1" applyFont="1" applyFill="1" applyBorder="1" applyAlignment="1">
      <alignment horizontal="center" vertical="center"/>
    </xf>
    <xf numFmtId="49" fontId="38" fillId="0" borderId="14" xfId="17" applyNumberFormat="1" applyFont="1" applyFill="1" applyBorder="1" applyAlignment="1">
      <alignment horizontal="center" vertical="center"/>
    </xf>
    <xf numFmtId="49" fontId="38" fillId="0" borderId="7" xfId="17" applyNumberFormat="1" applyFont="1" applyFill="1" applyBorder="1" applyAlignment="1">
      <alignment horizontal="center" vertical="center"/>
    </xf>
    <xf numFmtId="0" fontId="38" fillId="0" borderId="5" xfId="17" applyFont="1" applyFill="1" applyBorder="1" applyAlignment="1">
      <alignment horizontal="left" vertical="center" wrapText="1"/>
    </xf>
    <xf numFmtId="0" fontId="38" fillId="0" borderId="6" xfId="17" applyFont="1" applyFill="1" applyBorder="1" applyAlignment="1">
      <alignment horizontal="left" vertical="center" wrapText="1"/>
    </xf>
    <xf numFmtId="49" fontId="35" fillId="0" borderId="14" xfId="17" applyNumberFormat="1" applyFont="1" applyFill="1" applyBorder="1" applyAlignment="1">
      <alignment horizontal="center" vertical="center"/>
    </xf>
    <xf numFmtId="49" fontId="35" fillId="0" borderId="7" xfId="17" applyNumberFormat="1" applyFont="1" applyFill="1" applyBorder="1" applyAlignment="1">
      <alignment horizontal="center" vertical="center"/>
    </xf>
    <xf numFmtId="49" fontId="35" fillId="0" borderId="11" xfId="17" applyNumberFormat="1" applyFont="1" applyFill="1" applyBorder="1" applyAlignment="1">
      <alignment horizontal="center" vertical="center"/>
    </xf>
    <xf numFmtId="49" fontId="35" fillId="0" borderId="13" xfId="17" applyNumberFormat="1" applyFont="1" applyFill="1" applyBorder="1" applyAlignment="1">
      <alignment horizontal="center" vertical="center"/>
    </xf>
    <xf numFmtId="49" fontId="73" fillId="0" borderId="5" xfId="17" applyNumberFormat="1" applyFont="1" applyFill="1" applyBorder="1" applyAlignment="1">
      <alignment horizontal="left" vertical="center" wrapText="1"/>
    </xf>
    <xf numFmtId="49" fontId="73" fillId="0" borderId="10" xfId="17" applyNumberFormat="1" applyFont="1" applyFill="1" applyBorder="1" applyAlignment="1">
      <alignment horizontal="left" vertical="center" wrapText="1"/>
    </xf>
    <xf numFmtId="49" fontId="73" fillId="0" borderId="6" xfId="17" applyNumberFormat="1" applyFont="1" applyFill="1" applyBorder="1" applyAlignment="1">
      <alignment horizontal="left" vertical="center" wrapText="1"/>
    </xf>
    <xf numFmtId="0" fontId="35" fillId="0" borderId="5" xfId="17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49" fontId="35" fillId="0" borderId="5" xfId="17" applyNumberFormat="1" applyFont="1" applyFill="1" applyBorder="1" applyAlignment="1">
      <alignment horizontal="center" vertical="top"/>
    </xf>
    <xf numFmtId="49" fontId="35" fillId="0" borderId="6" xfId="17" applyNumberFormat="1" applyFont="1" applyFill="1" applyBorder="1" applyAlignment="1">
      <alignment horizontal="center" vertical="top"/>
    </xf>
    <xf numFmtId="49" fontId="73" fillId="0" borderId="5" xfId="17" applyNumberFormat="1" applyFont="1" applyFill="1" applyBorder="1" applyAlignment="1">
      <alignment horizontal="left" vertical="center"/>
    </xf>
    <xf numFmtId="49" fontId="73" fillId="0" borderId="10" xfId="17" applyNumberFormat="1" applyFont="1" applyFill="1" applyBorder="1" applyAlignment="1">
      <alignment horizontal="left" vertical="center"/>
    </xf>
    <xf numFmtId="49" fontId="73" fillId="0" borderId="6" xfId="17" applyNumberFormat="1" applyFont="1" applyFill="1" applyBorder="1" applyAlignment="1">
      <alignment horizontal="left" vertical="center"/>
    </xf>
    <xf numFmtId="49" fontId="35" fillId="0" borderId="11" xfId="17" applyNumberFormat="1" applyFont="1" applyFill="1" applyBorder="1" applyAlignment="1">
      <alignment horizontal="center" vertical="top"/>
    </xf>
    <xf numFmtId="49" fontId="35" fillId="0" borderId="13" xfId="17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0" fontId="35" fillId="0" borderId="8" xfId="17" applyFont="1" applyFill="1" applyBorder="1" applyAlignment="1">
      <alignment horizontal="left" vertical="top" wrapText="1"/>
    </xf>
    <xf numFmtId="0" fontId="35" fillId="0" borderId="15" xfId="17" applyFont="1" applyFill="1" applyBorder="1" applyAlignment="1">
      <alignment horizontal="left" vertical="top" wrapText="1"/>
    </xf>
    <xf numFmtId="0" fontId="38" fillId="0" borderId="5" xfId="17" applyFont="1" applyFill="1" applyBorder="1" applyAlignment="1">
      <alignment horizontal="left" vertical="top" wrapText="1"/>
    </xf>
    <xf numFmtId="0" fontId="21" fillId="0" borderId="0" xfId="17" applyFont="1" applyAlignment="1">
      <alignment horizontal="center" vertical="center"/>
    </xf>
    <xf numFmtId="0" fontId="18" fillId="0" borderId="5" xfId="20" applyFont="1" applyBorder="1" applyAlignment="1">
      <alignment horizontal="center" vertical="top"/>
    </xf>
    <xf numFmtId="0" fontId="18" fillId="0" borderId="10" xfId="20" applyFont="1" applyBorder="1" applyAlignment="1">
      <alignment horizontal="center" vertical="top"/>
    </xf>
    <xf numFmtId="0" fontId="18" fillId="0" borderId="6" xfId="20" applyFont="1" applyBorder="1" applyAlignment="1">
      <alignment horizontal="center" vertical="top"/>
    </xf>
    <xf numFmtId="0" fontId="20" fillId="0" borderId="0" xfId="20" applyFont="1" applyAlignment="1">
      <alignment horizontal="left" vertical="center"/>
    </xf>
    <xf numFmtId="0" fontId="21" fillId="0" borderId="0" xfId="17" applyFont="1" applyAlignment="1">
      <alignment horizontal="center" vertical="center" wrapText="1"/>
    </xf>
    <xf numFmtId="3" fontId="37" fillId="0" borderId="2" xfId="0" applyNumberFormat="1" applyFont="1" applyFill="1" applyBorder="1" applyAlignment="1" applyProtection="1">
      <alignment horizontal="center" vertical="center" wrapText="1"/>
    </xf>
    <xf numFmtId="3" fontId="37" fillId="0" borderId="2" xfId="0" applyNumberFormat="1" applyFont="1" applyFill="1" applyBorder="1" applyAlignment="1" applyProtection="1">
      <alignment horizontal="left" vertical="center" wrapText="1"/>
    </xf>
    <xf numFmtId="0" fontId="19" fillId="0" borderId="0" xfId="16" applyFont="1" applyFill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/>
    </xf>
    <xf numFmtId="49" fontId="37" fillId="0" borderId="2" xfId="0" applyNumberFormat="1" applyFont="1" applyFill="1" applyBorder="1" applyAlignment="1" applyProtection="1">
      <alignment horizontal="center" vertical="center" wrapText="1"/>
    </xf>
    <xf numFmtId="0" fontId="37" fillId="0" borderId="2" xfId="0" applyFont="1" applyFill="1" applyBorder="1" applyAlignment="1" applyProtection="1">
      <alignment horizontal="center" vertical="center" wrapText="1"/>
    </xf>
    <xf numFmtId="0" fontId="37" fillId="0" borderId="5" xfId="0" applyFont="1" applyFill="1" applyBorder="1" applyAlignment="1" applyProtection="1">
      <alignment horizontal="center" vertical="center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37" fillId="0" borderId="3" xfId="0" applyFont="1" applyFill="1" applyBorder="1" applyAlignment="1" applyProtection="1">
      <alignment horizontal="center" vertical="center" wrapText="1"/>
    </xf>
    <xf numFmtId="0" fontId="37" fillId="0" borderId="6" xfId="0" applyFont="1" applyFill="1" applyBorder="1" applyAlignment="1" applyProtection="1">
      <alignment horizontal="center" vertical="center" wrapText="1"/>
    </xf>
    <xf numFmtId="49" fontId="50" fillId="0" borderId="2" xfId="0" applyNumberFormat="1" applyFont="1" applyFill="1" applyBorder="1" applyAlignment="1">
      <alignment horizontal="left" vertical="center" wrapText="1"/>
    </xf>
    <xf numFmtId="49" fontId="50" fillId="0" borderId="2" xfId="0" applyNumberFormat="1" applyFont="1" applyFill="1" applyBorder="1" applyAlignment="1">
      <alignment vertical="center" wrapText="1"/>
    </xf>
    <xf numFmtId="0" fontId="37" fillId="0" borderId="2" xfId="0" applyFont="1" applyFill="1" applyBorder="1" applyAlignment="1" applyProtection="1">
      <alignment horizontal="left" vertical="center" wrapText="1"/>
    </xf>
    <xf numFmtId="0" fontId="37" fillId="0" borderId="5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left" vertical="center" wrapText="1"/>
    </xf>
    <xf numFmtId="0" fontId="29" fillId="0" borderId="5" xfId="17" applyFont="1" applyFill="1" applyBorder="1" applyAlignment="1">
      <alignment horizontal="center" vertical="center" wrapText="1"/>
    </xf>
    <xf numFmtId="0" fontId="29" fillId="0" borderId="10" xfId="17" applyFont="1" applyFill="1" applyBorder="1" applyAlignment="1">
      <alignment horizontal="center" vertical="center" wrapText="1"/>
    </xf>
    <xf numFmtId="0" fontId="29" fillId="0" borderId="6" xfId="17" applyFont="1" applyFill="1" applyBorder="1" applyAlignment="1">
      <alignment horizontal="center" vertical="center" wrapText="1"/>
    </xf>
    <xf numFmtId="3" fontId="19" fillId="0" borderId="0" xfId="17" applyNumberFormat="1" applyFont="1" applyFill="1" applyAlignment="1">
      <alignment horizontal="left" vertical="center" wrapText="1"/>
    </xf>
    <xf numFmtId="0" fontId="22" fillId="0" borderId="4" xfId="17" applyFont="1" applyFill="1" applyBorder="1" applyAlignment="1">
      <alignment horizontal="center" vertical="top"/>
    </xf>
    <xf numFmtId="0" fontId="22" fillId="0" borderId="1" xfId="17" applyFont="1" applyFill="1" applyBorder="1" applyAlignment="1">
      <alignment horizontal="center" vertical="top"/>
    </xf>
    <xf numFmtId="0" fontId="22" fillId="0" borderId="5" xfId="17" applyFont="1" applyFill="1" applyBorder="1" applyAlignment="1">
      <alignment horizontal="center" vertical="top" wrapText="1"/>
    </xf>
    <xf numFmtId="0" fontId="22" fillId="0" borderId="6" xfId="17" applyFont="1" applyFill="1" applyBorder="1" applyAlignment="1">
      <alignment horizontal="center" vertical="top" wrapText="1"/>
    </xf>
    <xf numFmtId="3" fontId="22" fillId="0" borderId="4" xfId="17" applyNumberFormat="1" applyFont="1" applyFill="1" applyBorder="1" applyAlignment="1">
      <alignment horizontal="center" vertical="top" wrapText="1"/>
    </xf>
    <xf numFmtId="3" fontId="22" fillId="0" borderId="1" xfId="17" applyNumberFormat="1" applyFont="1" applyFill="1" applyBorder="1" applyAlignment="1">
      <alignment horizontal="center" vertical="top" wrapText="1"/>
    </xf>
    <xf numFmtId="0" fontId="22" fillId="0" borderId="4" xfId="17" applyFont="1" applyFill="1" applyBorder="1" applyAlignment="1">
      <alignment horizontal="center" vertical="top" wrapText="1"/>
    </xf>
    <xf numFmtId="0" fontId="22" fillId="0" borderId="1" xfId="17" applyFont="1" applyFill="1" applyBorder="1" applyAlignment="1">
      <alignment horizontal="center" vertical="top" wrapText="1"/>
    </xf>
    <xf numFmtId="0" fontId="21" fillId="0" borderId="0" xfId="15" applyFont="1" applyAlignment="1">
      <alignment horizontal="center" vertical="center"/>
    </xf>
  </cellXfs>
  <cellStyles count="34">
    <cellStyle name="Dziesiętny 2" xfId="1"/>
    <cellStyle name="Dziesiętny 2 2" xfId="2"/>
    <cellStyle name="Dziesiętny 3" xfId="3"/>
    <cellStyle name="Dziesiętny 4" xfId="4"/>
    <cellStyle name="Normalny" xfId="0" builtinId="0"/>
    <cellStyle name="Normalny 10" xfId="5"/>
    <cellStyle name="Normalny 10 2" xfId="26"/>
    <cellStyle name="Normalny 11" xfId="21"/>
    <cellStyle name="Normalny 11 2" xfId="22"/>
    <cellStyle name="Normalny 12" xfId="25"/>
    <cellStyle name="Normalny 2" xfId="6"/>
    <cellStyle name="Normalny 2 2" xfId="7"/>
    <cellStyle name="Normalny 2_RDW" xfId="8"/>
    <cellStyle name="Normalny 3" xfId="9"/>
    <cellStyle name="Normalny 4" xfId="10"/>
    <cellStyle name="Normalny 5" xfId="11"/>
    <cellStyle name="Normalny 6" xfId="12"/>
    <cellStyle name="Normalny 6 2" xfId="23"/>
    <cellStyle name="Normalny 7" xfId="20"/>
    <cellStyle name="Normalny 7 2" xfId="24"/>
    <cellStyle name="Normalny 8" xfId="13"/>
    <cellStyle name="Normalny 9" xfId="14"/>
    <cellStyle name="Normalny_IZ 2011" xfId="32"/>
    <cellStyle name="Normalny_RDW 2014" xfId="15"/>
    <cellStyle name="Normalny_RPO 2011" xfId="30"/>
    <cellStyle name="Normalny_Załącznik  nr 7  RPO na 2010" xfId="29"/>
    <cellStyle name="Normalny_załącznik nr 1" xfId="16"/>
    <cellStyle name="Normalny_Załącznik nr 3  do proj. budżetu na 2006r._Zał. Nr 3 i Nr 21 do proj.budż.po Autopoprawce" xfId="28"/>
    <cellStyle name="Normalny_Załącznik nr 9  PROW na 2010" xfId="31"/>
    <cellStyle name="Normalny_Załączniki do  budżetu na 2005 r" xfId="17"/>
    <cellStyle name="Normalny_Załączniki do budżetu na 2006 r._Zał. Nr 3 i Nr 21 do proj.budż.po Autopoprawce" xfId="27"/>
    <cellStyle name="Normalny_Załączniki do projektu budżetu na 2009 r." xfId="33"/>
    <cellStyle name="Procentowy 2" xfId="18"/>
    <cellStyle name="Styl 1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view="pageBreakPreview" zoomScaleNormal="100" zoomScaleSheetLayoutView="100" workbookViewId="0">
      <selection activeCell="B17" sqref="B17"/>
    </sheetView>
  </sheetViews>
  <sheetFormatPr defaultColWidth="8" defaultRowHeight="12.75"/>
  <cols>
    <col min="1" max="1" width="5" style="91" customWidth="1"/>
    <col min="2" max="2" width="27.625" style="92" customWidth="1"/>
    <col min="3" max="3" width="12.875" style="94" customWidth="1"/>
    <col min="4" max="6" width="11.375" style="28" customWidth="1"/>
    <col min="7" max="8" width="11.125" style="28" customWidth="1"/>
    <col min="9" max="10" width="10.875" style="28" customWidth="1"/>
    <col min="11" max="13" width="11.375" style="28" customWidth="1"/>
    <col min="14" max="14" width="11.125" style="28" customWidth="1"/>
    <col min="15" max="16" width="11.375" style="28" customWidth="1"/>
    <col min="17" max="16384" width="8" style="28"/>
  </cols>
  <sheetData>
    <row r="1" spans="1:16">
      <c r="A1" s="24"/>
      <c r="B1" s="25"/>
      <c r="C1" s="26"/>
      <c r="D1" s="27"/>
      <c r="E1" s="27"/>
      <c r="F1" s="27"/>
      <c r="G1" s="27"/>
      <c r="H1" s="27"/>
      <c r="I1" s="27"/>
      <c r="J1" s="27"/>
      <c r="K1" s="27"/>
      <c r="L1" s="27"/>
      <c r="N1" s="27" t="s">
        <v>106</v>
      </c>
      <c r="O1" s="27"/>
      <c r="P1" s="27"/>
    </row>
    <row r="2" spans="1:16">
      <c r="A2" s="24"/>
      <c r="B2" s="25"/>
      <c r="C2" s="26"/>
      <c r="D2" s="27"/>
      <c r="E2" s="27"/>
      <c r="F2" s="27"/>
      <c r="G2" s="27"/>
      <c r="H2" s="27"/>
      <c r="I2" s="27"/>
      <c r="J2" s="27"/>
      <c r="K2" s="27"/>
      <c r="L2" s="27"/>
      <c r="N2" s="27" t="s">
        <v>274</v>
      </c>
      <c r="O2" s="27"/>
      <c r="P2" s="27"/>
    </row>
    <row r="3" spans="1:16">
      <c r="A3" s="24"/>
      <c r="B3" s="25"/>
      <c r="C3" s="26"/>
      <c r="D3" s="27"/>
      <c r="E3" s="27"/>
      <c r="F3" s="27"/>
      <c r="G3" s="27"/>
      <c r="H3" s="27"/>
      <c r="I3" s="27"/>
      <c r="J3" s="27"/>
      <c r="K3" s="27"/>
      <c r="L3" s="27"/>
      <c r="N3" s="27" t="s">
        <v>273</v>
      </c>
      <c r="O3" s="27"/>
      <c r="P3" s="27"/>
    </row>
    <row r="4" spans="1:16" ht="60.75" customHeight="1">
      <c r="A4" s="947" t="s">
        <v>107</v>
      </c>
      <c r="B4" s="947"/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</row>
    <row r="5" spans="1:16" ht="17.25" customHeight="1">
      <c r="A5" s="948" t="s">
        <v>271</v>
      </c>
      <c r="B5" s="948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</row>
    <row r="6" spans="1:16">
      <c r="A6" s="24"/>
      <c r="B6" s="25"/>
      <c r="C6" s="26"/>
      <c r="D6" s="27"/>
      <c r="E6" s="27"/>
      <c r="F6" s="29"/>
      <c r="G6" s="29"/>
      <c r="H6" s="29"/>
      <c r="I6" s="29"/>
      <c r="J6" s="29"/>
      <c r="K6" s="29"/>
      <c r="L6" s="29"/>
      <c r="M6" s="27"/>
      <c r="N6" s="27"/>
      <c r="O6" s="30"/>
      <c r="P6" s="30" t="s">
        <v>15</v>
      </c>
    </row>
    <row r="7" spans="1:16" s="31" customFormat="1" ht="18.75" customHeight="1">
      <c r="A7" s="949" t="s">
        <v>104</v>
      </c>
      <c r="B7" s="952" t="s">
        <v>16</v>
      </c>
      <c r="C7" s="955" t="s">
        <v>17</v>
      </c>
      <c r="D7" s="958" t="s">
        <v>108</v>
      </c>
      <c r="E7" s="955" t="s">
        <v>109</v>
      </c>
      <c r="F7" s="960" t="s">
        <v>110</v>
      </c>
      <c r="G7" s="960"/>
      <c r="H7" s="960"/>
      <c r="I7" s="960"/>
      <c r="J7" s="960"/>
      <c r="K7" s="960"/>
      <c r="L7" s="960"/>
      <c r="M7" s="960"/>
      <c r="N7" s="960"/>
      <c r="O7" s="960"/>
      <c r="P7" s="960"/>
    </row>
    <row r="8" spans="1:16" s="31" customFormat="1" ht="19.5" customHeight="1">
      <c r="A8" s="950"/>
      <c r="B8" s="953"/>
      <c r="C8" s="956"/>
      <c r="D8" s="965"/>
      <c r="E8" s="956"/>
      <c r="F8" s="960" t="s">
        <v>111</v>
      </c>
      <c r="G8" s="961"/>
      <c r="H8" s="961"/>
      <c r="I8" s="961"/>
      <c r="J8" s="961"/>
      <c r="K8" s="961"/>
      <c r="L8" s="961"/>
      <c r="M8" s="960" t="s">
        <v>112</v>
      </c>
      <c r="N8" s="960"/>
      <c r="O8" s="960"/>
      <c r="P8" s="960"/>
    </row>
    <row r="9" spans="1:16" s="31" customFormat="1" ht="29.25" customHeight="1">
      <c r="A9" s="950"/>
      <c r="B9" s="953"/>
      <c r="C9" s="956"/>
      <c r="D9" s="965"/>
      <c r="E9" s="956"/>
      <c r="F9" s="955" t="s">
        <v>260</v>
      </c>
      <c r="G9" s="958" t="s">
        <v>261</v>
      </c>
      <c r="H9" s="964"/>
      <c r="I9" s="955" t="s">
        <v>113</v>
      </c>
      <c r="J9" s="955" t="s">
        <v>114</v>
      </c>
      <c r="K9" s="955" t="s">
        <v>115</v>
      </c>
      <c r="L9" s="955" t="s">
        <v>116</v>
      </c>
      <c r="M9" s="955" t="s">
        <v>117</v>
      </c>
      <c r="N9" s="955" t="s">
        <v>113</v>
      </c>
      <c r="O9" s="958" t="s">
        <v>114</v>
      </c>
      <c r="P9" s="955" t="s">
        <v>116</v>
      </c>
    </row>
    <row r="10" spans="1:16" s="31" customFormat="1" ht="42" customHeight="1">
      <c r="A10" s="951"/>
      <c r="B10" s="954"/>
      <c r="C10" s="957"/>
      <c r="D10" s="959"/>
      <c r="E10" s="957"/>
      <c r="F10" s="959"/>
      <c r="G10" s="32" t="s">
        <v>118</v>
      </c>
      <c r="H10" s="33" t="s">
        <v>119</v>
      </c>
      <c r="I10" s="957"/>
      <c r="J10" s="957"/>
      <c r="K10" s="957"/>
      <c r="L10" s="957"/>
      <c r="M10" s="957"/>
      <c r="N10" s="957"/>
      <c r="O10" s="959"/>
      <c r="P10" s="957"/>
    </row>
    <row r="11" spans="1:16" s="38" customFormat="1" ht="12" customHeight="1">
      <c r="A11" s="34" t="s">
        <v>18</v>
      </c>
      <c r="B11" s="35" t="s">
        <v>19</v>
      </c>
      <c r="C11" s="34" t="s">
        <v>20</v>
      </c>
      <c r="D11" s="34" t="s">
        <v>6</v>
      </c>
      <c r="E11" s="34" t="s">
        <v>9</v>
      </c>
      <c r="F11" s="36" t="s">
        <v>10</v>
      </c>
      <c r="G11" s="34" t="s">
        <v>11</v>
      </c>
      <c r="H11" s="37" t="s">
        <v>12</v>
      </c>
      <c r="I11" s="34" t="s">
        <v>13</v>
      </c>
      <c r="J11" s="34" t="s">
        <v>14</v>
      </c>
      <c r="K11" s="34" t="s">
        <v>0</v>
      </c>
      <c r="L11" s="34" t="s">
        <v>1</v>
      </c>
      <c r="M11" s="34" t="s">
        <v>2</v>
      </c>
      <c r="N11" s="34" t="s">
        <v>3</v>
      </c>
      <c r="O11" s="36" t="s">
        <v>57</v>
      </c>
      <c r="P11" s="34" t="s">
        <v>58</v>
      </c>
    </row>
    <row r="12" spans="1:16" s="44" customFormat="1" ht="7.5" customHeight="1">
      <c r="A12" s="39"/>
      <c r="B12" s="40"/>
      <c r="C12" s="41"/>
      <c r="D12" s="42"/>
      <c r="E12" s="42"/>
      <c r="F12" s="42"/>
      <c r="G12" s="43"/>
      <c r="H12" s="42"/>
      <c r="I12" s="42"/>
      <c r="J12" s="42"/>
      <c r="K12" s="42"/>
      <c r="L12" s="42"/>
      <c r="M12" s="42"/>
      <c r="N12" s="42"/>
      <c r="O12" s="42"/>
      <c r="P12" s="43"/>
    </row>
    <row r="13" spans="1:16" s="50" customFormat="1" ht="20.100000000000001" customHeight="1">
      <c r="A13" s="45"/>
      <c r="B13" s="46" t="s">
        <v>120</v>
      </c>
      <c r="C13" s="47">
        <f t="shared" ref="C13:O13" si="0">SUM(C15:C35)</f>
        <v>1393766444</v>
      </c>
      <c r="D13" s="47">
        <f t="shared" si="0"/>
        <v>1131735256</v>
      </c>
      <c r="E13" s="47">
        <f t="shared" si="0"/>
        <v>21605970</v>
      </c>
      <c r="F13" s="48">
        <f t="shared" si="0"/>
        <v>88923861</v>
      </c>
      <c r="G13" s="47">
        <f t="shared" si="0"/>
        <v>67244500</v>
      </c>
      <c r="H13" s="49">
        <f t="shared" si="0"/>
        <v>19265465</v>
      </c>
      <c r="I13" s="47">
        <f t="shared" si="0"/>
        <v>567209</v>
      </c>
      <c r="J13" s="47">
        <f t="shared" si="0"/>
        <v>0</v>
      </c>
      <c r="K13" s="47">
        <f t="shared" si="0"/>
        <v>460804</v>
      </c>
      <c r="L13" s="47">
        <f t="shared" si="0"/>
        <v>710</v>
      </c>
      <c r="M13" s="47">
        <f t="shared" si="0"/>
        <v>58534000</v>
      </c>
      <c r="N13" s="47">
        <f t="shared" si="0"/>
        <v>5278669</v>
      </c>
      <c r="O13" s="48">
        <f t="shared" si="0"/>
        <v>150000</v>
      </c>
      <c r="P13" s="47">
        <f>SUM(P15:P35)</f>
        <v>0</v>
      </c>
    </row>
    <row r="14" spans="1:16" s="58" customFormat="1" ht="8.25" customHeight="1">
      <c r="A14" s="51"/>
      <c r="B14" s="52"/>
      <c r="C14" s="53"/>
      <c r="D14" s="54"/>
      <c r="E14" s="55"/>
      <c r="F14" s="55"/>
      <c r="G14" s="56"/>
      <c r="H14" s="55"/>
      <c r="I14" s="55"/>
      <c r="J14" s="57"/>
      <c r="K14" s="55"/>
      <c r="L14" s="55"/>
      <c r="M14" s="55"/>
      <c r="N14" s="55"/>
      <c r="O14" s="55"/>
      <c r="P14" s="56"/>
    </row>
    <row r="15" spans="1:16" s="66" customFormat="1" ht="21" customHeight="1">
      <c r="A15" s="59" t="s">
        <v>61</v>
      </c>
      <c r="B15" s="60" t="s">
        <v>121</v>
      </c>
      <c r="C15" s="61">
        <f>SUM(D15:P15)</f>
        <v>15357000</v>
      </c>
      <c r="D15" s="62">
        <v>0</v>
      </c>
      <c r="E15" s="62">
        <f>7500000+12000</f>
        <v>7512000</v>
      </c>
      <c r="F15" s="63">
        <v>0</v>
      </c>
      <c r="G15" s="62">
        <f>382000+4609000</f>
        <v>4991000</v>
      </c>
      <c r="H15" s="64">
        <f>218000+2636000</f>
        <v>2854000</v>
      </c>
      <c r="I15" s="62">
        <v>0</v>
      </c>
      <c r="J15" s="65">
        <v>0</v>
      </c>
      <c r="K15" s="63">
        <v>0</v>
      </c>
      <c r="L15" s="63">
        <v>0</v>
      </c>
      <c r="M15" s="62">
        <v>0</v>
      </c>
      <c r="N15" s="62">
        <v>0</v>
      </c>
      <c r="O15" s="64">
        <v>0</v>
      </c>
      <c r="P15" s="62">
        <v>0</v>
      </c>
    </row>
    <row r="16" spans="1:16" s="66" customFormat="1" ht="21" customHeight="1">
      <c r="A16" s="59" t="s">
        <v>21</v>
      </c>
      <c r="B16" s="60" t="s">
        <v>22</v>
      </c>
      <c r="C16" s="67">
        <f t="shared" ref="C16:C35" si="1">SUM(D16:P16)</f>
        <v>278000</v>
      </c>
      <c r="D16" s="62">
        <v>0</v>
      </c>
      <c r="E16" s="62">
        <v>0</v>
      </c>
      <c r="F16" s="64">
        <v>0</v>
      </c>
      <c r="G16" s="62">
        <v>150000</v>
      </c>
      <c r="H16" s="64">
        <v>50000</v>
      </c>
      <c r="I16" s="62">
        <v>0</v>
      </c>
      <c r="J16" s="65">
        <v>0</v>
      </c>
      <c r="K16" s="63">
        <v>0</v>
      </c>
      <c r="L16" s="63">
        <v>0</v>
      </c>
      <c r="M16" s="62">
        <v>78000</v>
      </c>
      <c r="N16" s="62">
        <v>0</v>
      </c>
      <c r="O16" s="64">
        <v>0</v>
      </c>
      <c r="P16" s="62">
        <v>0</v>
      </c>
    </row>
    <row r="17" spans="1:16" s="66" customFormat="1" ht="21" customHeight="1">
      <c r="A17" s="59" t="s">
        <v>69</v>
      </c>
      <c r="B17" s="60" t="s">
        <v>70</v>
      </c>
      <c r="C17" s="67">
        <f t="shared" si="1"/>
        <v>74268</v>
      </c>
      <c r="D17" s="62">
        <v>0</v>
      </c>
      <c r="E17" s="62">
        <v>0</v>
      </c>
      <c r="F17" s="64">
        <v>0</v>
      </c>
      <c r="G17" s="62">
        <v>0</v>
      </c>
      <c r="H17" s="64">
        <v>0</v>
      </c>
      <c r="I17" s="62">
        <v>0</v>
      </c>
      <c r="J17" s="65">
        <v>0</v>
      </c>
      <c r="K17" s="63">
        <v>74268</v>
      </c>
      <c r="L17" s="62">
        <v>0</v>
      </c>
      <c r="M17" s="62">
        <v>0</v>
      </c>
      <c r="N17" s="62">
        <v>0</v>
      </c>
      <c r="O17" s="64">
        <v>0</v>
      </c>
      <c r="P17" s="62">
        <v>0</v>
      </c>
    </row>
    <row r="18" spans="1:16" s="26" customFormat="1" ht="21" customHeight="1">
      <c r="A18" s="68" t="s">
        <v>23</v>
      </c>
      <c r="B18" s="69" t="s">
        <v>24</v>
      </c>
      <c r="C18" s="67">
        <f t="shared" si="1"/>
        <v>44236605</v>
      </c>
      <c r="D18" s="70">
        <v>0</v>
      </c>
      <c r="E18" s="70">
        <f>2202775+900+5100000+24800+500+50000+3000+50000+58880+3750</f>
        <v>7494605</v>
      </c>
      <c r="F18" s="71">
        <v>0</v>
      </c>
      <c r="G18" s="70">
        <v>0</v>
      </c>
      <c r="H18" s="72">
        <v>0</v>
      </c>
      <c r="I18" s="70">
        <v>0</v>
      </c>
      <c r="J18" s="72">
        <v>0</v>
      </c>
      <c r="K18" s="70">
        <v>0</v>
      </c>
      <c r="L18" s="70">
        <v>0</v>
      </c>
      <c r="M18" s="70">
        <f>299000+36443000</f>
        <v>36742000</v>
      </c>
      <c r="N18" s="70">
        <v>0</v>
      </c>
      <c r="O18" s="71">
        <v>0</v>
      </c>
      <c r="P18" s="70">
        <v>0</v>
      </c>
    </row>
    <row r="19" spans="1:16" s="26" customFormat="1" ht="21" customHeight="1">
      <c r="A19" s="68" t="s">
        <v>55</v>
      </c>
      <c r="B19" s="69" t="s">
        <v>56</v>
      </c>
      <c r="C19" s="67">
        <f t="shared" si="1"/>
        <v>575986</v>
      </c>
      <c r="D19" s="70">
        <v>0</v>
      </c>
      <c r="E19" s="70">
        <v>450</v>
      </c>
      <c r="F19" s="71">
        <v>0</v>
      </c>
      <c r="G19" s="70">
        <v>0</v>
      </c>
      <c r="H19" s="72">
        <v>0</v>
      </c>
      <c r="I19" s="70">
        <v>0</v>
      </c>
      <c r="J19" s="72">
        <v>0</v>
      </c>
      <c r="K19" s="72">
        <v>386536</v>
      </c>
      <c r="L19" s="70">
        <v>0</v>
      </c>
      <c r="M19" s="70">
        <v>189000</v>
      </c>
      <c r="N19" s="70">
        <v>0</v>
      </c>
      <c r="O19" s="71">
        <v>0</v>
      </c>
      <c r="P19" s="70">
        <v>0</v>
      </c>
    </row>
    <row r="20" spans="1:16" s="26" customFormat="1" ht="21" customHeight="1">
      <c r="A20" s="68" t="s">
        <v>25</v>
      </c>
      <c r="B20" s="69" t="s">
        <v>26</v>
      </c>
      <c r="C20" s="67">
        <f t="shared" si="1"/>
        <v>1045500</v>
      </c>
      <c r="D20" s="70">
        <v>0</v>
      </c>
      <c r="E20" s="70">
        <f>225000+120500+700000</f>
        <v>1045500</v>
      </c>
      <c r="F20" s="71">
        <v>0</v>
      </c>
      <c r="G20" s="70">
        <v>0</v>
      </c>
      <c r="H20" s="72">
        <v>0</v>
      </c>
      <c r="I20" s="70">
        <v>0</v>
      </c>
      <c r="J20" s="72">
        <v>0</v>
      </c>
      <c r="K20" s="70">
        <v>0</v>
      </c>
      <c r="L20" s="70">
        <v>0</v>
      </c>
      <c r="M20" s="70">
        <v>0</v>
      </c>
      <c r="N20" s="70">
        <v>0</v>
      </c>
      <c r="O20" s="71">
        <v>0</v>
      </c>
      <c r="P20" s="70">
        <v>0</v>
      </c>
    </row>
    <row r="21" spans="1:16" s="26" customFormat="1" ht="21" customHeight="1">
      <c r="A21" s="68" t="s">
        <v>27</v>
      </c>
      <c r="B21" s="69" t="s">
        <v>28</v>
      </c>
      <c r="C21" s="67">
        <f t="shared" si="1"/>
        <v>460050</v>
      </c>
      <c r="D21" s="70">
        <v>0</v>
      </c>
      <c r="E21" s="70">
        <f>2300+750+20000</f>
        <v>23050</v>
      </c>
      <c r="F21" s="71">
        <v>0</v>
      </c>
      <c r="G21" s="70">
        <v>0</v>
      </c>
      <c r="H21" s="72">
        <v>0</v>
      </c>
      <c r="I21" s="70">
        <v>0</v>
      </c>
      <c r="J21" s="72">
        <v>0</v>
      </c>
      <c r="K21" s="70">
        <v>0</v>
      </c>
      <c r="L21" s="70">
        <v>0</v>
      </c>
      <c r="M21" s="70">
        <f>287000+150000</f>
        <v>437000</v>
      </c>
      <c r="N21" s="70">
        <v>0</v>
      </c>
      <c r="O21" s="71">
        <v>0</v>
      </c>
      <c r="P21" s="70">
        <v>0</v>
      </c>
    </row>
    <row r="22" spans="1:16" s="26" customFormat="1" ht="21" customHeight="1">
      <c r="A22" s="68" t="s">
        <v>75</v>
      </c>
      <c r="B22" s="69" t="s">
        <v>76</v>
      </c>
      <c r="C22" s="67">
        <f t="shared" si="1"/>
        <v>78133</v>
      </c>
      <c r="D22" s="70">
        <v>0</v>
      </c>
      <c r="E22" s="70">
        <v>0</v>
      </c>
      <c r="F22" s="71">
        <v>0</v>
      </c>
      <c r="G22" s="70">
        <v>0</v>
      </c>
      <c r="H22" s="72">
        <v>0</v>
      </c>
      <c r="I22" s="70">
        <f>63933+13490</f>
        <v>77423</v>
      </c>
      <c r="J22" s="72">
        <v>0</v>
      </c>
      <c r="K22" s="71">
        <v>0</v>
      </c>
      <c r="L22" s="70">
        <v>710</v>
      </c>
      <c r="M22" s="70">
        <v>0</v>
      </c>
      <c r="N22" s="70">
        <v>0</v>
      </c>
      <c r="O22" s="71">
        <v>0</v>
      </c>
      <c r="P22" s="70"/>
    </row>
    <row r="23" spans="1:16" s="26" customFormat="1" ht="21" customHeight="1">
      <c r="A23" s="68" t="s">
        <v>29</v>
      </c>
      <c r="B23" s="69" t="s">
        <v>30</v>
      </c>
      <c r="C23" s="67">
        <f t="shared" si="1"/>
        <v>1726766</v>
      </c>
      <c r="D23" s="70">
        <v>0</v>
      </c>
      <c r="E23" s="70">
        <f>650+75000+80000+1000+23000+36120+450</f>
        <v>216220</v>
      </c>
      <c r="F23" s="73">
        <v>70593</v>
      </c>
      <c r="G23" s="70">
        <v>552500</v>
      </c>
      <c r="H23" s="72">
        <f>13167+97500</f>
        <v>110667</v>
      </c>
      <c r="I23" s="70">
        <v>489786</v>
      </c>
      <c r="J23" s="72">
        <v>0</v>
      </c>
      <c r="K23" s="70">
        <v>0</v>
      </c>
      <c r="L23" s="70">
        <v>0</v>
      </c>
      <c r="M23" s="70">
        <f>85000+202000</f>
        <v>287000</v>
      </c>
      <c r="N23" s="70">
        <v>0</v>
      </c>
      <c r="O23" s="71">
        <v>0</v>
      </c>
      <c r="P23" s="70">
        <v>0</v>
      </c>
    </row>
    <row r="24" spans="1:16" s="26" customFormat="1" ht="21" customHeight="1">
      <c r="A24" s="68" t="s">
        <v>31</v>
      </c>
      <c r="B24" s="69" t="s">
        <v>32</v>
      </c>
      <c r="C24" s="67">
        <f t="shared" si="1"/>
        <v>2000</v>
      </c>
      <c r="D24" s="70">
        <v>0</v>
      </c>
      <c r="E24" s="70">
        <v>0</v>
      </c>
      <c r="F24" s="73">
        <v>0</v>
      </c>
      <c r="G24" s="70">
        <v>0</v>
      </c>
      <c r="H24" s="72">
        <v>0</v>
      </c>
      <c r="I24" s="70">
        <v>0</v>
      </c>
      <c r="J24" s="72">
        <v>0</v>
      </c>
      <c r="K24" s="70">
        <v>0</v>
      </c>
      <c r="L24" s="70">
        <v>0</v>
      </c>
      <c r="M24" s="70">
        <v>2000</v>
      </c>
      <c r="N24" s="70">
        <v>0</v>
      </c>
      <c r="O24" s="71">
        <v>0</v>
      </c>
      <c r="P24" s="70">
        <v>0</v>
      </c>
    </row>
    <row r="25" spans="1:16" s="26" customFormat="1" ht="66.75" customHeight="1">
      <c r="A25" s="68" t="s">
        <v>122</v>
      </c>
      <c r="B25" s="69" t="s">
        <v>123</v>
      </c>
      <c r="C25" s="67">
        <f t="shared" si="1"/>
        <v>642626794</v>
      </c>
      <c r="D25" s="70">
        <f>641530094</f>
        <v>641530094</v>
      </c>
      <c r="E25" s="70">
        <f>1096700</f>
        <v>1096700</v>
      </c>
      <c r="F25" s="71">
        <v>0</v>
      </c>
      <c r="G25" s="70">
        <v>0</v>
      </c>
      <c r="H25" s="72">
        <v>0</v>
      </c>
      <c r="I25" s="70">
        <v>0</v>
      </c>
      <c r="J25" s="72">
        <v>0</v>
      </c>
      <c r="K25" s="70">
        <v>0</v>
      </c>
      <c r="L25" s="70">
        <v>0</v>
      </c>
      <c r="M25" s="70">
        <v>0</v>
      </c>
      <c r="N25" s="70">
        <v>0</v>
      </c>
      <c r="O25" s="71">
        <v>0</v>
      </c>
      <c r="P25" s="70">
        <v>0</v>
      </c>
    </row>
    <row r="26" spans="1:16" s="26" customFormat="1" ht="18.75" customHeight="1">
      <c r="A26" s="68" t="s">
        <v>79</v>
      </c>
      <c r="B26" s="69" t="s">
        <v>80</v>
      </c>
      <c r="C26" s="67">
        <f t="shared" si="1"/>
        <v>649485498</v>
      </c>
      <c r="D26" s="70">
        <f>80420233+240642425+22999689+146142815</f>
        <v>490205162</v>
      </c>
      <c r="E26" s="70">
        <v>0</v>
      </c>
      <c r="F26" s="71">
        <f>2672127+43328133+21599234+17352192</f>
        <v>84951686</v>
      </c>
      <c r="G26" s="70">
        <f>52822000+6116000</f>
        <v>58938000</v>
      </c>
      <c r="H26" s="72">
        <f>3626747+112903+9425616+1039384+328000+858000</f>
        <v>15390650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3">
        <v>0</v>
      </c>
      <c r="P26" s="70">
        <v>0</v>
      </c>
    </row>
    <row r="27" spans="1:16" s="26" customFormat="1" ht="18.75" customHeight="1">
      <c r="A27" s="68" t="s">
        <v>33</v>
      </c>
      <c r="B27" s="69" t="s">
        <v>34</v>
      </c>
      <c r="C27" s="67">
        <f t="shared" si="1"/>
        <v>2034065</v>
      </c>
      <c r="D27" s="70">
        <v>0</v>
      </c>
      <c r="E27" s="70">
        <f>6400+1170+325+1300+100+791170+320+600+2280+1400</f>
        <v>805065</v>
      </c>
      <c r="F27" s="71">
        <v>0</v>
      </c>
      <c r="G27" s="70">
        <v>0</v>
      </c>
      <c r="H27" s="72">
        <v>0</v>
      </c>
      <c r="I27" s="70">
        <v>0</v>
      </c>
      <c r="J27" s="72">
        <v>0</v>
      </c>
      <c r="K27" s="70">
        <v>0</v>
      </c>
      <c r="L27" s="70">
        <v>0</v>
      </c>
      <c r="M27" s="70">
        <v>379000</v>
      </c>
      <c r="N27" s="70">
        <f>120000+730000</f>
        <v>850000</v>
      </c>
      <c r="O27" s="71">
        <v>0</v>
      </c>
      <c r="P27" s="70">
        <v>0</v>
      </c>
    </row>
    <row r="28" spans="1:16" s="26" customFormat="1" ht="18.75" customHeight="1">
      <c r="A28" s="68" t="s">
        <v>35</v>
      </c>
      <c r="B28" s="69" t="s">
        <v>36</v>
      </c>
      <c r="C28" s="67">
        <f t="shared" si="1"/>
        <v>13749000</v>
      </c>
      <c r="D28" s="70">
        <v>0</v>
      </c>
      <c r="E28" s="70">
        <v>0</v>
      </c>
      <c r="F28" s="70">
        <v>0</v>
      </c>
      <c r="G28" s="70">
        <v>0</v>
      </c>
      <c r="H28" s="72">
        <v>0</v>
      </c>
      <c r="I28" s="70">
        <v>0</v>
      </c>
      <c r="J28" s="72">
        <v>0</v>
      </c>
      <c r="K28" s="70">
        <v>0</v>
      </c>
      <c r="L28" s="70">
        <v>0</v>
      </c>
      <c r="M28" s="70">
        <f>13729000+20000</f>
        <v>13749000</v>
      </c>
      <c r="N28" s="70">
        <v>0</v>
      </c>
      <c r="O28" s="71">
        <v>0</v>
      </c>
      <c r="P28" s="70">
        <v>0</v>
      </c>
    </row>
    <row r="29" spans="1:16" s="26" customFormat="1" ht="18.75" customHeight="1">
      <c r="A29" s="68" t="s">
        <v>105</v>
      </c>
      <c r="B29" s="69" t="s">
        <v>88</v>
      </c>
      <c r="C29" s="67">
        <f t="shared" si="1"/>
        <v>4595610</v>
      </c>
      <c r="D29" s="70">
        <v>0</v>
      </c>
      <c r="E29" s="70">
        <f>5000</f>
        <v>5000</v>
      </c>
      <c r="F29" s="73">
        <f>2126420+1646814</f>
        <v>3773234</v>
      </c>
      <c r="G29" s="70">
        <v>0</v>
      </c>
      <c r="H29" s="72">
        <f>339519+299857</f>
        <v>639376</v>
      </c>
      <c r="I29" s="70">
        <v>0</v>
      </c>
      <c r="J29" s="72">
        <v>0</v>
      </c>
      <c r="K29" s="70">
        <v>0</v>
      </c>
      <c r="L29" s="70">
        <v>0</v>
      </c>
      <c r="M29" s="70">
        <f>100000</f>
        <v>100000</v>
      </c>
      <c r="N29" s="70">
        <v>78000</v>
      </c>
      <c r="O29" s="71">
        <v>0</v>
      </c>
      <c r="P29" s="70">
        <v>0</v>
      </c>
    </row>
    <row r="30" spans="1:16" s="26" customFormat="1" ht="29.25" customHeight="1">
      <c r="A30" s="68" t="s">
        <v>37</v>
      </c>
      <c r="B30" s="69" t="s">
        <v>124</v>
      </c>
      <c r="C30" s="67">
        <f t="shared" si="1"/>
        <v>4802250</v>
      </c>
      <c r="D30" s="70">
        <v>0</v>
      </c>
      <c r="E30" s="70">
        <f>391750+1580000+3500</f>
        <v>1975250</v>
      </c>
      <c r="F30" s="73">
        <v>0</v>
      </c>
      <c r="G30" s="70">
        <f>2613000</f>
        <v>2613000</v>
      </c>
      <c r="H30" s="72">
        <f>213000</f>
        <v>213000</v>
      </c>
      <c r="I30" s="70">
        <v>0</v>
      </c>
      <c r="J30" s="72">
        <v>0</v>
      </c>
      <c r="K30" s="70">
        <v>0</v>
      </c>
      <c r="L30" s="70">
        <v>0</v>
      </c>
      <c r="M30" s="70">
        <v>1000</v>
      </c>
      <c r="N30" s="70">
        <v>0</v>
      </c>
      <c r="O30" s="71">
        <v>0</v>
      </c>
      <c r="P30" s="70">
        <v>0</v>
      </c>
    </row>
    <row r="31" spans="1:16" s="26" customFormat="1" ht="20.25" customHeight="1">
      <c r="A31" s="68" t="s">
        <v>7</v>
      </c>
      <c r="B31" s="69" t="s">
        <v>8</v>
      </c>
      <c r="C31" s="67">
        <f t="shared" si="1"/>
        <v>5040</v>
      </c>
      <c r="D31" s="70">
        <v>0</v>
      </c>
      <c r="E31" s="70">
        <v>5040</v>
      </c>
      <c r="F31" s="73">
        <v>0</v>
      </c>
      <c r="G31" s="70">
        <v>0</v>
      </c>
      <c r="H31" s="71">
        <v>0</v>
      </c>
      <c r="I31" s="70">
        <v>0</v>
      </c>
      <c r="J31" s="72">
        <v>0</v>
      </c>
      <c r="K31" s="73">
        <v>0</v>
      </c>
      <c r="L31" s="73">
        <v>0</v>
      </c>
      <c r="M31" s="70">
        <v>0</v>
      </c>
      <c r="N31" s="70">
        <v>0</v>
      </c>
      <c r="O31" s="71">
        <v>0</v>
      </c>
      <c r="P31" s="70">
        <v>0</v>
      </c>
    </row>
    <row r="32" spans="1:16" s="26" customFormat="1" ht="20.25" customHeight="1">
      <c r="A32" s="68" t="s">
        <v>52</v>
      </c>
      <c r="B32" s="69" t="s">
        <v>53</v>
      </c>
      <c r="C32" s="67">
        <f t="shared" si="1"/>
        <v>3489000</v>
      </c>
      <c r="D32" s="70">
        <v>0</v>
      </c>
      <c r="E32" s="70">
        <v>0</v>
      </c>
      <c r="F32" s="73">
        <v>0</v>
      </c>
      <c r="G32" s="70">
        <v>0</v>
      </c>
      <c r="H32" s="71">
        <v>0</v>
      </c>
      <c r="I32" s="70">
        <v>0</v>
      </c>
      <c r="J32" s="72">
        <v>0</v>
      </c>
      <c r="K32" s="73">
        <v>0</v>
      </c>
      <c r="L32" s="73">
        <v>0</v>
      </c>
      <c r="M32" s="70">
        <v>3489000</v>
      </c>
      <c r="N32" s="70">
        <v>0</v>
      </c>
      <c r="O32" s="71">
        <v>0</v>
      </c>
      <c r="P32" s="70">
        <v>0</v>
      </c>
    </row>
    <row r="33" spans="1:16" s="26" customFormat="1" ht="29.25" customHeight="1">
      <c r="A33" s="68" t="s">
        <v>38</v>
      </c>
      <c r="B33" s="69" t="s">
        <v>39</v>
      </c>
      <c r="C33" s="67">
        <f t="shared" si="1"/>
        <v>2372090</v>
      </c>
      <c r="D33" s="70">
        <v>0</v>
      </c>
      <c r="E33" s="70">
        <f>910000+47500+1905+100610+261075</f>
        <v>1321090</v>
      </c>
      <c r="F33" s="73">
        <v>0</v>
      </c>
      <c r="G33" s="70">
        <v>0</v>
      </c>
      <c r="H33" s="71">
        <v>0</v>
      </c>
      <c r="I33" s="70">
        <v>0</v>
      </c>
      <c r="J33" s="72">
        <v>0</v>
      </c>
      <c r="K33" s="70">
        <v>0</v>
      </c>
      <c r="L33" s="70">
        <v>0</v>
      </c>
      <c r="M33" s="70">
        <f>2000+137000+59000+703000</f>
        <v>901000</v>
      </c>
      <c r="N33" s="70">
        <v>0</v>
      </c>
      <c r="O33" s="71">
        <v>150000</v>
      </c>
      <c r="P33" s="70">
        <v>0</v>
      </c>
    </row>
    <row r="34" spans="1:16" s="26" customFormat="1" ht="29.25" customHeight="1">
      <c r="A34" s="68" t="s">
        <v>40</v>
      </c>
      <c r="B34" s="69" t="s">
        <v>41</v>
      </c>
      <c r="C34" s="67">
        <f t="shared" si="1"/>
        <v>4350669</v>
      </c>
      <c r="D34" s="70">
        <v>0</v>
      </c>
      <c r="E34" s="70">
        <v>0</v>
      </c>
      <c r="F34" s="73">
        <v>0</v>
      </c>
      <c r="G34" s="70">
        <v>0</v>
      </c>
      <c r="H34" s="71">
        <v>0</v>
      </c>
      <c r="I34" s="70">
        <v>0</v>
      </c>
      <c r="J34" s="72">
        <v>0</v>
      </c>
      <c r="K34" s="70">
        <v>0</v>
      </c>
      <c r="L34" s="70">
        <v>0</v>
      </c>
      <c r="M34" s="70">
        <v>0</v>
      </c>
      <c r="N34" s="70">
        <f>470000+80669+3800000</f>
        <v>4350669</v>
      </c>
      <c r="O34" s="71">
        <v>0</v>
      </c>
      <c r="P34" s="70">
        <v>0</v>
      </c>
    </row>
    <row r="35" spans="1:16" s="26" customFormat="1" ht="42.75" customHeight="1">
      <c r="A35" s="74" t="s">
        <v>125</v>
      </c>
      <c r="B35" s="75" t="s">
        <v>101</v>
      </c>
      <c r="C35" s="67">
        <f t="shared" si="1"/>
        <v>2422120</v>
      </c>
      <c r="D35" s="70">
        <v>0</v>
      </c>
      <c r="E35" s="70">
        <f>106000</f>
        <v>106000</v>
      </c>
      <c r="F35" s="73">
        <f>128348</f>
        <v>128348</v>
      </c>
      <c r="G35" s="70">
        <v>0</v>
      </c>
      <c r="H35" s="72">
        <v>7772</v>
      </c>
      <c r="I35" s="70">
        <v>0</v>
      </c>
      <c r="J35" s="70">
        <v>0</v>
      </c>
      <c r="K35" s="70">
        <v>0</v>
      </c>
      <c r="L35" s="70">
        <v>0</v>
      </c>
      <c r="M35" s="70">
        <v>2180000</v>
      </c>
      <c r="N35" s="70"/>
      <c r="O35" s="73">
        <v>0</v>
      </c>
      <c r="P35" s="70">
        <v>0</v>
      </c>
    </row>
    <row r="36" spans="1:16" s="58" customFormat="1" ht="6" customHeight="1">
      <c r="A36" s="185"/>
      <c r="B36" s="186"/>
      <c r="C36" s="187"/>
      <c r="D36" s="188"/>
      <c r="E36" s="189"/>
      <c r="F36" s="189"/>
      <c r="G36" s="281"/>
      <c r="H36" s="189"/>
      <c r="I36" s="189"/>
      <c r="J36" s="190"/>
      <c r="K36" s="189"/>
      <c r="L36" s="189"/>
      <c r="M36" s="189"/>
      <c r="N36" s="189"/>
      <c r="O36" s="189"/>
      <c r="P36" s="281"/>
    </row>
    <row r="37" spans="1:16" s="50" customFormat="1" ht="20.100000000000001" customHeight="1">
      <c r="A37" s="76"/>
      <c r="B37" s="77" t="s">
        <v>126</v>
      </c>
      <c r="C37" s="78">
        <f t="shared" ref="C37:P37" si="2">SUM(C39:C46)</f>
        <v>377981690</v>
      </c>
      <c r="D37" s="78">
        <f t="shared" si="2"/>
        <v>0</v>
      </c>
      <c r="E37" s="78">
        <f t="shared" si="2"/>
        <v>254500</v>
      </c>
      <c r="F37" s="78">
        <f t="shared" si="2"/>
        <v>295194406</v>
      </c>
      <c r="G37" s="78">
        <f t="shared" si="2"/>
        <v>10210000</v>
      </c>
      <c r="H37" s="78">
        <f t="shared" si="2"/>
        <v>29481807</v>
      </c>
      <c r="I37" s="78">
        <f t="shared" si="2"/>
        <v>7008150</v>
      </c>
      <c r="J37" s="78">
        <f t="shared" si="2"/>
        <v>0</v>
      </c>
      <c r="K37" s="78">
        <f t="shared" si="2"/>
        <v>0</v>
      </c>
      <c r="L37" s="78">
        <f t="shared" si="2"/>
        <v>37500</v>
      </c>
      <c r="M37" s="78">
        <f t="shared" si="2"/>
        <v>0</v>
      </c>
      <c r="N37" s="78">
        <f t="shared" si="2"/>
        <v>21923106</v>
      </c>
      <c r="O37" s="78">
        <f t="shared" si="2"/>
        <v>13872221</v>
      </c>
      <c r="P37" s="78">
        <f t="shared" si="2"/>
        <v>0</v>
      </c>
    </row>
    <row r="38" spans="1:16" s="58" customFormat="1" ht="6.75" customHeight="1">
      <c r="A38" s="185"/>
      <c r="B38" s="186"/>
      <c r="C38" s="187"/>
      <c r="D38" s="188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90"/>
    </row>
    <row r="39" spans="1:16" s="66" customFormat="1" ht="21" customHeight="1">
      <c r="A39" s="59" t="s">
        <v>61</v>
      </c>
      <c r="B39" s="60" t="s">
        <v>121</v>
      </c>
      <c r="C39" s="61">
        <f>SUM(D39:P39)</f>
        <v>15000</v>
      </c>
      <c r="D39" s="62">
        <v>0</v>
      </c>
      <c r="E39" s="62">
        <v>0</v>
      </c>
      <c r="F39" s="63">
        <v>0</v>
      </c>
      <c r="G39" s="62">
        <v>10000</v>
      </c>
      <c r="H39" s="64">
        <v>5000</v>
      </c>
      <c r="I39" s="62">
        <v>0</v>
      </c>
      <c r="J39" s="65">
        <v>0</v>
      </c>
      <c r="K39" s="63">
        <v>0</v>
      </c>
      <c r="L39" s="63">
        <v>0</v>
      </c>
      <c r="M39" s="62">
        <v>0</v>
      </c>
      <c r="N39" s="62">
        <v>0</v>
      </c>
      <c r="O39" s="64">
        <v>0</v>
      </c>
      <c r="P39" s="62">
        <v>0</v>
      </c>
    </row>
    <row r="40" spans="1:16" s="26" customFormat="1" ht="21" customHeight="1">
      <c r="A40" s="68" t="s">
        <v>23</v>
      </c>
      <c r="B40" s="69" t="s">
        <v>24</v>
      </c>
      <c r="C40" s="67">
        <f t="shared" ref="C40:C46" si="3">SUM(D40:P40)</f>
        <v>27407626</v>
      </c>
      <c r="D40" s="70">
        <v>0</v>
      </c>
      <c r="E40" s="70">
        <v>35000</v>
      </c>
      <c r="F40" s="73">
        <v>0</v>
      </c>
      <c r="G40" s="70">
        <v>0</v>
      </c>
      <c r="H40" s="71">
        <v>0</v>
      </c>
      <c r="I40" s="70">
        <v>7008150</v>
      </c>
      <c r="J40" s="71">
        <v>0</v>
      </c>
      <c r="K40" s="73">
        <v>0</v>
      </c>
      <c r="L40" s="73">
        <v>0</v>
      </c>
      <c r="M40" s="70">
        <v>0</v>
      </c>
      <c r="N40" s="70">
        <f>5697974+529521+264760</f>
        <v>6492255</v>
      </c>
      <c r="O40" s="71">
        <f>6875000+6997221</f>
        <v>13872221</v>
      </c>
      <c r="P40" s="70">
        <v>0</v>
      </c>
    </row>
    <row r="41" spans="1:16" s="26" customFormat="1" ht="21" customHeight="1">
      <c r="A41" s="68" t="s">
        <v>25</v>
      </c>
      <c r="B41" s="69" t="s">
        <v>26</v>
      </c>
      <c r="C41" s="67">
        <f t="shared" si="3"/>
        <v>219500</v>
      </c>
      <c r="D41" s="70">
        <v>0</v>
      </c>
      <c r="E41" s="70">
        <f>9500+210000</f>
        <v>219500</v>
      </c>
      <c r="F41" s="73">
        <v>0</v>
      </c>
      <c r="G41" s="70">
        <v>0</v>
      </c>
      <c r="H41" s="72">
        <v>0</v>
      </c>
      <c r="I41" s="70">
        <v>0</v>
      </c>
      <c r="J41" s="72">
        <v>0</v>
      </c>
      <c r="K41" s="70">
        <v>0</v>
      </c>
      <c r="L41" s="70">
        <v>0</v>
      </c>
      <c r="M41" s="70">
        <v>0</v>
      </c>
      <c r="N41" s="70">
        <v>0</v>
      </c>
      <c r="O41" s="71">
        <v>0</v>
      </c>
      <c r="P41" s="70">
        <v>0</v>
      </c>
    </row>
    <row r="42" spans="1:16" s="26" customFormat="1" ht="21" customHeight="1">
      <c r="A42" s="68" t="s">
        <v>75</v>
      </c>
      <c r="B42" s="69" t="s">
        <v>76</v>
      </c>
      <c r="C42" s="67">
        <f t="shared" si="3"/>
        <v>37500</v>
      </c>
      <c r="D42" s="70">
        <v>0</v>
      </c>
      <c r="E42" s="70">
        <v>0</v>
      </c>
      <c r="F42" s="71">
        <v>0</v>
      </c>
      <c r="G42" s="70">
        <v>0</v>
      </c>
      <c r="H42" s="72">
        <v>0</v>
      </c>
      <c r="I42" s="70">
        <v>0</v>
      </c>
      <c r="J42" s="72">
        <v>0</v>
      </c>
      <c r="K42" s="71">
        <v>0</v>
      </c>
      <c r="L42" s="70">
        <f>31500+6000</f>
        <v>37500</v>
      </c>
      <c r="M42" s="70">
        <v>0</v>
      </c>
      <c r="N42" s="70">
        <v>0</v>
      </c>
      <c r="O42" s="71">
        <v>0</v>
      </c>
      <c r="P42" s="70">
        <v>0</v>
      </c>
    </row>
    <row r="43" spans="1:16" s="26" customFormat="1" ht="21" customHeight="1">
      <c r="A43" s="68" t="s">
        <v>29</v>
      </c>
      <c r="B43" s="69" t="s">
        <v>30</v>
      </c>
      <c r="C43" s="67">
        <f t="shared" ref="C43" si="4">SUM(D43:P43)</f>
        <v>9266</v>
      </c>
      <c r="D43" s="70">
        <v>0</v>
      </c>
      <c r="E43" s="70">
        <v>0</v>
      </c>
      <c r="F43" s="73">
        <v>7809</v>
      </c>
      <c r="G43" s="70">
        <v>0</v>
      </c>
      <c r="H43" s="72">
        <v>1457</v>
      </c>
      <c r="I43" s="70">
        <v>0</v>
      </c>
      <c r="J43" s="72">
        <v>0</v>
      </c>
      <c r="K43" s="70">
        <v>0</v>
      </c>
      <c r="L43" s="70">
        <v>0</v>
      </c>
      <c r="M43" s="70" t="s">
        <v>272</v>
      </c>
      <c r="N43" s="70">
        <v>0</v>
      </c>
      <c r="O43" s="71">
        <v>0</v>
      </c>
      <c r="P43" s="70">
        <v>0</v>
      </c>
    </row>
    <row r="44" spans="1:16" s="26" customFormat="1" ht="21" customHeight="1">
      <c r="A44" s="68" t="s">
        <v>79</v>
      </c>
      <c r="B44" s="69" t="s">
        <v>80</v>
      </c>
      <c r="C44" s="67">
        <f t="shared" si="3"/>
        <v>334861947</v>
      </c>
      <c r="D44" s="70">
        <v>0</v>
      </c>
      <c r="E44" s="70">
        <v>0</v>
      </c>
      <c r="F44" s="71">
        <f>29464904+265721693</f>
        <v>295186597</v>
      </c>
      <c r="G44" s="70">
        <f>10200000</f>
        <v>10200000</v>
      </c>
      <c r="H44" s="72">
        <f>9148091+19466259+100000+610000+151000</f>
        <v>29475350</v>
      </c>
      <c r="I44" s="70">
        <v>0</v>
      </c>
      <c r="J44" s="72">
        <v>0</v>
      </c>
      <c r="K44" s="73">
        <v>0</v>
      </c>
      <c r="L44" s="73">
        <v>0</v>
      </c>
      <c r="M44" s="70">
        <v>0</v>
      </c>
      <c r="N44" s="70">
        <v>0</v>
      </c>
      <c r="O44" s="73">
        <v>0</v>
      </c>
      <c r="P44" s="70">
        <v>0</v>
      </c>
    </row>
    <row r="45" spans="1:16" s="26" customFormat="1" ht="30" customHeight="1">
      <c r="A45" s="68" t="s">
        <v>40</v>
      </c>
      <c r="B45" s="69" t="s">
        <v>41</v>
      </c>
      <c r="C45" s="67">
        <f t="shared" si="3"/>
        <v>15430851</v>
      </c>
      <c r="D45" s="70">
        <v>0</v>
      </c>
      <c r="E45" s="70">
        <v>0</v>
      </c>
      <c r="F45" s="73">
        <v>0</v>
      </c>
      <c r="G45" s="70">
        <v>0</v>
      </c>
      <c r="H45" s="71">
        <v>0</v>
      </c>
      <c r="I45" s="70">
        <v>0</v>
      </c>
      <c r="J45" s="72">
        <v>0</v>
      </c>
      <c r="K45" s="73">
        <v>0</v>
      </c>
      <c r="L45" s="73">
        <v>0</v>
      </c>
      <c r="M45" s="70">
        <v>0</v>
      </c>
      <c r="N45" s="70">
        <v>15430851</v>
      </c>
      <c r="O45" s="71">
        <v>0</v>
      </c>
      <c r="P45" s="70">
        <v>0</v>
      </c>
    </row>
    <row r="46" spans="1:16" s="26" customFormat="1" ht="59.25" hidden="1" customHeight="1">
      <c r="A46" s="79" t="s">
        <v>125</v>
      </c>
      <c r="B46" s="80" t="s">
        <v>101</v>
      </c>
      <c r="C46" s="81">
        <f t="shared" si="3"/>
        <v>0</v>
      </c>
      <c r="D46" s="82">
        <v>0</v>
      </c>
      <c r="E46" s="82">
        <v>0</v>
      </c>
      <c r="F46" s="83">
        <v>0</v>
      </c>
      <c r="G46" s="82">
        <v>0</v>
      </c>
      <c r="H46" s="84">
        <v>0</v>
      </c>
      <c r="I46" s="85">
        <v>0</v>
      </c>
      <c r="J46" s="86">
        <v>0</v>
      </c>
      <c r="K46" s="83">
        <v>0</v>
      </c>
      <c r="L46" s="83">
        <v>0</v>
      </c>
      <c r="M46" s="82">
        <v>0</v>
      </c>
      <c r="N46" s="82">
        <v>0</v>
      </c>
      <c r="O46" s="84">
        <v>0</v>
      </c>
      <c r="P46" s="82">
        <v>0</v>
      </c>
    </row>
    <row r="47" spans="1:16" s="90" customFormat="1" ht="29.25" customHeight="1">
      <c r="A47" s="962" t="s">
        <v>127</v>
      </c>
      <c r="B47" s="963"/>
      <c r="C47" s="87">
        <f t="shared" ref="C47:P47" si="5">C13+C37</f>
        <v>1771748134</v>
      </c>
      <c r="D47" s="87">
        <f t="shared" si="5"/>
        <v>1131735256</v>
      </c>
      <c r="E47" s="87">
        <f t="shared" si="5"/>
        <v>21860470</v>
      </c>
      <c r="F47" s="88">
        <f t="shared" si="5"/>
        <v>384118267</v>
      </c>
      <c r="G47" s="87">
        <f t="shared" si="5"/>
        <v>77454500</v>
      </c>
      <c r="H47" s="89">
        <f t="shared" si="5"/>
        <v>48747272</v>
      </c>
      <c r="I47" s="87">
        <f t="shared" si="5"/>
        <v>7575359</v>
      </c>
      <c r="J47" s="87">
        <f t="shared" si="5"/>
        <v>0</v>
      </c>
      <c r="K47" s="87">
        <f t="shared" si="5"/>
        <v>460804</v>
      </c>
      <c r="L47" s="87">
        <f t="shared" si="5"/>
        <v>38210</v>
      </c>
      <c r="M47" s="87">
        <f t="shared" si="5"/>
        <v>58534000</v>
      </c>
      <c r="N47" s="87">
        <f t="shared" si="5"/>
        <v>27201775</v>
      </c>
      <c r="O47" s="88">
        <f t="shared" si="5"/>
        <v>14022221</v>
      </c>
      <c r="P47" s="87">
        <f t="shared" si="5"/>
        <v>0</v>
      </c>
    </row>
    <row r="48" spans="1:16" hidden="1"/>
    <row r="49" spans="1:15" s="183" customFormat="1" hidden="1">
      <c r="A49" s="184"/>
      <c r="B49" s="58"/>
      <c r="C49" s="93">
        <v>1521229829</v>
      </c>
      <c r="D49" s="183">
        <f>455735946+399432803</f>
        <v>855168749</v>
      </c>
      <c r="E49" s="183">
        <v>20339298</v>
      </c>
      <c r="F49" s="183">
        <v>436873353</v>
      </c>
      <c r="H49" s="183">
        <v>79504578</v>
      </c>
      <c r="I49" s="183">
        <v>4501898</v>
      </c>
      <c r="J49" s="183">
        <v>0</v>
      </c>
      <c r="K49" s="183">
        <v>1116221</v>
      </c>
      <c r="L49" s="183">
        <v>38055</v>
      </c>
      <c r="M49" s="183">
        <v>59890956</v>
      </c>
      <c r="N49" s="183">
        <v>21905179</v>
      </c>
      <c r="O49" s="183">
        <v>41891542</v>
      </c>
    </row>
    <row r="50" spans="1:15" s="183" customFormat="1" hidden="1">
      <c r="A50" s="184"/>
      <c r="B50" s="58"/>
      <c r="C50" s="183">
        <f t="shared" ref="C50:N50" si="6">C49-C47</f>
        <v>-250518305</v>
      </c>
      <c r="D50" s="183">
        <f t="shared" si="6"/>
        <v>-276566507</v>
      </c>
      <c r="E50" s="183">
        <f t="shared" si="6"/>
        <v>-1521172</v>
      </c>
      <c r="F50" s="183">
        <f>F47+G47-F49</f>
        <v>24699414</v>
      </c>
      <c r="H50" s="183">
        <f t="shared" si="6"/>
        <v>30757306</v>
      </c>
      <c r="I50" s="183">
        <f t="shared" si="6"/>
        <v>-3073461</v>
      </c>
      <c r="J50" s="183">
        <f t="shared" si="6"/>
        <v>0</v>
      </c>
      <c r="K50" s="183">
        <f t="shared" si="6"/>
        <v>655417</v>
      </c>
      <c r="L50" s="183">
        <f t="shared" si="6"/>
        <v>-155</v>
      </c>
      <c r="M50" s="183">
        <f t="shared" si="6"/>
        <v>1356956</v>
      </c>
      <c r="N50" s="183">
        <f t="shared" si="6"/>
        <v>-5296596</v>
      </c>
      <c r="O50" s="183">
        <f>O49-O47</f>
        <v>27869321</v>
      </c>
    </row>
    <row r="51" spans="1:15" hidden="1"/>
    <row r="52" spans="1:15" hidden="1"/>
    <row r="53" spans="1:15" hidden="1">
      <c r="B53" s="92" t="s">
        <v>61</v>
      </c>
      <c r="C53" s="93">
        <f>C15+C39</f>
        <v>15372000</v>
      </c>
      <c r="D53" s="183">
        <v>12914600</v>
      </c>
      <c r="E53" s="183">
        <f>D53-C53</f>
        <v>-2457400</v>
      </c>
      <c r="F53" s="183"/>
      <c r="G53" s="183"/>
      <c r="H53" s="183"/>
      <c r="I53" s="183"/>
    </row>
    <row r="54" spans="1:15" hidden="1">
      <c r="B54" s="92" t="s">
        <v>21</v>
      </c>
      <c r="C54" s="93">
        <f>C16</f>
        <v>278000</v>
      </c>
      <c r="D54" s="183">
        <v>348000</v>
      </c>
      <c r="E54" s="183">
        <f t="shared" ref="E54:E74" si="7">D54-C54</f>
        <v>70000</v>
      </c>
      <c r="F54" s="183"/>
      <c r="G54" s="183"/>
      <c r="H54" s="183"/>
      <c r="I54" s="183"/>
    </row>
    <row r="55" spans="1:15" hidden="1">
      <c r="B55" s="92" t="s">
        <v>69</v>
      </c>
      <c r="C55" s="93">
        <f>C17</f>
        <v>74268</v>
      </c>
      <c r="D55" s="183">
        <v>225000</v>
      </c>
      <c r="E55" s="183">
        <f t="shared" si="7"/>
        <v>150732</v>
      </c>
      <c r="F55" s="183"/>
      <c r="G55" s="183"/>
      <c r="H55" s="183"/>
      <c r="I55" s="183"/>
    </row>
    <row r="56" spans="1:15" hidden="1">
      <c r="B56" s="92" t="s">
        <v>23</v>
      </c>
      <c r="C56" s="93">
        <f>C40+C18</f>
        <v>71644231</v>
      </c>
      <c r="D56" s="183">
        <v>94435755</v>
      </c>
      <c r="E56" s="183">
        <f t="shared" si="7"/>
        <v>22791524</v>
      </c>
      <c r="F56" s="183"/>
      <c r="G56" s="183"/>
      <c r="H56" s="183"/>
      <c r="I56" s="183"/>
    </row>
    <row r="57" spans="1:15" hidden="1">
      <c r="B57" s="92" t="s">
        <v>55</v>
      </c>
      <c r="C57" s="93">
        <f>C19</f>
        <v>575986</v>
      </c>
      <c r="D57" s="183">
        <v>718145</v>
      </c>
      <c r="E57" s="183">
        <f t="shared" si="7"/>
        <v>142159</v>
      </c>
      <c r="F57" s="183"/>
      <c r="G57" s="183"/>
      <c r="H57" s="183"/>
      <c r="I57" s="183"/>
    </row>
    <row r="58" spans="1:15" hidden="1">
      <c r="B58" s="92" t="s">
        <v>25</v>
      </c>
      <c r="C58" s="93">
        <f>C41+C20</f>
        <v>1265000</v>
      </c>
      <c r="D58" s="183">
        <v>1410000</v>
      </c>
      <c r="E58" s="183">
        <f t="shared" si="7"/>
        <v>145000</v>
      </c>
      <c r="F58" s="183"/>
      <c r="G58" s="183"/>
      <c r="H58" s="183"/>
      <c r="I58" s="183"/>
    </row>
    <row r="59" spans="1:15" hidden="1">
      <c r="B59" s="92" t="s">
        <v>27</v>
      </c>
      <c r="C59" s="93">
        <f>C21</f>
        <v>460050</v>
      </c>
      <c r="D59" s="183">
        <v>392400</v>
      </c>
      <c r="E59" s="183">
        <f t="shared" si="7"/>
        <v>-67650</v>
      </c>
      <c r="F59" s="183"/>
      <c r="G59" s="183"/>
      <c r="H59" s="183"/>
      <c r="I59" s="183"/>
    </row>
    <row r="60" spans="1:15" hidden="1">
      <c r="B60" s="92" t="s">
        <v>75</v>
      </c>
      <c r="C60" s="93">
        <f>C42+C22</f>
        <v>115633</v>
      </c>
      <c r="D60" s="183">
        <v>98490</v>
      </c>
      <c r="E60" s="183">
        <f t="shared" si="7"/>
        <v>-17143</v>
      </c>
      <c r="F60" s="183"/>
      <c r="G60" s="183"/>
      <c r="H60" s="183"/>
      <c r="I60" s="183"/>
    </row>
    <row r="61" spans="1:15" hidden="1">
      <c r="B61" s="92" t="s">
        <v>29</v>
      </c>
      <c r="C61" s="93">
        <f>C23</f>
        <v>1726766</v>
      </c>
      <c r="D61" s="183">
        <v>3156862</v>
      </c>
      <c r="E61" s="183">
        <f t="shared" si="7"/>
        <v>1430096</v>
      </c>
      <c r="F61" s="183"/>
      <c r="G61" s="183"/>
      <c r="H61" s="183"/>
      <c r="I61" s="183"/>
    </row>
    <row r="62" spans="1:15" hidden="1">
      <c r="B62" s="92" t="s">
        <v>31</v>
      </c>
      <c r="C62" s="93">
        <f>C24</f>
        <v>2000</v>
      </c>
      <c r="D62" s="183">
        <v>5000</v>
      </c>
      <c r="E62" s="183">
        <f t="shared" si="7"/>
        <v>3000</v>
      </c>
      <c r="F62" s="183"/>
      <c r="G62" s="183"/>
      <c r="H62" s="183"/>
      <c r="I62" s="183"/>
    </row>
    <row r="63" spans="1:15" hidden="1">
      <c r="B63" s="92" t="s">
        <v>122</v>
      </c>
      <c r="C63" s="93">
        <f>C25</f>
        <v>642626794</v>
      </c>
      <c r="D63" s="183">
        <v>456487046</v>
      </c>
      <c r="E63" s="183">
        <f t="shared" si="7"/>
        <v>-186139748</v>
      </c>
      <c r="F63" s="183"/>
      <c r="G63" s="183"/>
      <c r="H63" s="183"/>
      <c r="I63" s="183"/>
    </row>
    <row r="64" spans="1:15" hidden="1">
      <c r="B64" s="92" t="s">
        <v>79</v>
      </c>
      <c r="C64" s="93">
        <f>C44+C26</f>
        <v>984347445</v>
      </c>
      <c r="D64" s="183">
        <v>894448390</v>
      </c>
      <c r="E64" s="183">
        <f t="shared" si="7"/>
        <v>-89899055</v>
      </c>
      <c r="F64" s="183"/>
      <c r="G64" s="183"/>
      <c r="H64" s="183"/>
      <c r="I64" s="183"/>
    </row>
    <row r="65" spans="2:9" hidden="1">
      <c r="B65" s="92" t="s">
        <v>33</v>
      </c>
      <c r="C65" s="93">
        <f t="shared" ref="C65:C71" si="8">C27</f>
        <v>2034065</v>
      </c>
      <c r="D65" s="183">
        <v>2067110</v>
      </c>
      <c r="E65" s="183">
        <f t="shared" si="7"/>
        <v>33045</v>
      </c>
      <c r="F65" s="183"/>
      <c r="G65" s="183"/>
      <c r="H65" s="183"/>
      <c r="I65" s="183"/>
    </row>
    <row r="66" spans="2:9" hidden="1">
      <c r="B66" s="92" t="s">
        <v>35</v>
      </c>
      <c r="C66" s="93">
        <f t="shared" si="8"/>
        <v>13749000</v>
      </c>
      <c r="D66" s="183">
        <v>15304956</v>
      </c>
      <c r="E66" s="183">
        <f t="shared" si="7"/>
        <v>1555956</v>
      </c>
      <c r="F66" s="183"/>
      <c r="G66" s="183"/>
      <c r="H66" s="183"/>
      <c r="I66" s="183"/>
    </row>
    <row r="67" spans="2:9" hidden="1">
      <c r="B67" s="92" t="s">
        <v>105</v>
      </c>
      <c r="C67" s="93">
        <f t="shared" si="8"/>
        <v>4595610</v>
      </c>
      <c r="D67" s="183">
        <v>5918108</v>
      </c>
      <c r="E67" s="183">
        <f t="shared" si="7"/>
        <v>1322498</v>
      </c>
      <c r="F67" s="183"/>
      <c r="G67" s="183"/>
      <c r="H67" s="183"/>
      <c r="I67" s="183"/>
    </row>
    <row r="68" spans="2:9" hidden="1">
      <c r="B68" s="92" t="s">
        <v>37</v>
      </c>
      <c r="C68" s="93">
        <f t="shared" si="8"/>
        <v>4802250</v>
      </c>
      <c r="D68" s="183">
        <v>8610115</v>
      </c>
      <c r="E68" s="183">
        <f t="shared" si="7"/>
        <v>3807865</v>
      </c>
      <c r="F68" s="183"/>
      <c r="G68" s="183"/>
      <c r="H68" s="183"/>
      <c r="I68" s="183"/>
    </row>
    <row r="69" spans="2:9" hidden="1">
      <c r="B69" s="92" t="s">
        <v>7</v>
      </c>
      <c r="C69" s="93">
        <f t="shared" si="8"/>
        <v>5040</v>
      </c>
      <c r="D69" s="183">
        <v>4230</v>
      </c>
      <c r="E69" s="183">
        <f t="shared" si="7"/>
        <v>-810</v>
      </c>
      <c r="F69" s="183"/>
      <c r="G69" s="183"/>
      <c r="H69" s="183"/>
      <c r="I69" s="183"/>
    </row>
    <row r="70" spans="2:9" hidden="1">
      <c r="B70" s="92" t="s">
        <v>52</v>
      </c>
      <c r="C70" s="93">
        <f t="shared" si="8"/>
        <v>3489000</v>
      </c>
      <c r="D70" s="183">
        <v>3137000</v>
      </c>
      <c r="E70" s="183">
        <f t="shared" si="7"/>
        <v>-352000</v>
      </c>
      <c r="F70" s="183"/>
      <c r="G70" s="183"/>
      <c r="H70" s="183"/>
      <c r="I70" s="183"/>
    </row>
    <row r="71" spans="2:9" hidden="1">
      <c r="B71" s="92" t="s">
        <v>38</v>
      </c>
      <c r="C71" s="93">
        <f t="shared" si="8"/>
        <v>2372090</v>
      </c>
      <c r="D71" s="183">
        <v>2092133</v>
      </c>
      <c r="E71" s="183">
        <f t="shared" si="7"/>
        <v>-279957</v>
      </c>
      <c r="F71" s="183"/>
      <c r="G71" s="183"/>
      <c r="H71" s="183"/>
      <c r="I71" s="183"/>
    </row>
    <row r="72" spans="2:9" hidden="1">
      <c r="B72" s="92" t="s">
        <v>40</v>
      </c>
      <c r="C72" s="93">
        <f>C45+C34</f>
        <v>19781520</v>
      </c>
      <c r="D72" s="183">
        <v>17170489</v>
      </c>
      <c r="E72" s="183">
        <f t="shared" si="7"/>
        <v>-2611031</v>
      </c>
      <c r="F72" s="183"/>
      <c r="G72" s="183"/>
      <c r="H72" s="183"/>
      <c r="I72" s="183"/>
    </row>
    <row r="73" spans="2:9" hidden="1">
      <c r="B73" s="92" t="s">
        <v>125</v>
      </c>
      <c r="C73" s="93">
        <f>C35</f>
        <v>2422120</v>
      </c>
      <c r="D73" s="183">
        <v>2286000</v>
      </c>
      <c r="E73" s="183">
        <f t="shared" si="7"/>
        <v>-136120</v>
      </c>
      <c r="F73" s="183"/>
      <c r="G73" s="183"/>
      <c r="H73" s="183"/>
      <c r="I73" s="183"/>
    </row>
    <row r="74" spans="2:9" hidden="1">
      <c r="C74" s="93">
        <f>SUM(C53:C73)</f>
        <v>1771738868</v>
      </c>
      <c r="D74" s="93">
        <f>SUM(D53:D73)</f>
        <v>1521229829</v>
      </c>
      <c r="E74" s="183">
        <f t="shared" si="7"/>
        <v>-250509039</v>
      </c>
      <c r="F74" s="183"/>
      <c r="G74" s="183"/>
      <c r="H74" s="183"/>
      <c r="I74" s="183"/>
    </row>
    <row r="75" spans="2:9" hidden="1">
      <c r="C75" s="93">
        <v>1521229829</v>
      </c>
      <c r="D75" s="183"/>
      <c r="E75" s="183"/>
      <c r="F75" s="183"/>
      <c r="G75" s="183"/>
      <c r="H75" s="183"/>
      <c r="I75" s="183"/>
    </row>
    <row r="76" spans="2:9" hidden="1">
      <c r="C76" s="93">
        <f>C75-C74</f>
        <v>-250509039</v>
      </c>
      <c r="D76" s="183"/>
      <c r="E76" s="183"/>
      <c r="F76" s="183"/>
      <c r="G76" s="183"/>
      <c r="H76" s="183"/>
      <c r="I76" s="183"/>
    </row>
    <row r="77" spans="2:9" hidden="1">
      <c r="C77" s="93"/>
      <c r="D77" s="183"/>
      <c r="E77" s="183"/>
      <c r="F77" s="183"/>
      <c r="G77" s="183"/>
      <c r="H77" s="183"/>
      <c r="I77" s="183"/>
    </row>
    <row r="78" spans="2:9" hidden="1">
      <c r="C78" s="93"/>
      <c r="D78" s="183"/>
      <c r="E78" s="183"/>
      <c r="F78" s="183"/>
      <c r="G78" s="183"/>
      <c r="H78" s="183"/>
      <c r="I78" s="183"/>
    </row>
    <row r="79" spans="2:9" hidden="1">
      <c r="C79" s="93"/>
      <c r="D79" s="183"/>
      <c r="E79" s="183"/>
      <c r="F79" s="183"/>
      <c r="G79" s="183"/>
      <c r="H79" s="183"/>
      <c r="I79" s="183"/>
    </row>
    <row r="80" spans="2:9" hidden="1">
      <c r="C80" s="93"/>
      <c r="D80" s="183"/>
      <c r="E80" s="183"/>
      <c r="F80" s="183"/>
      <c r="G80" s="183"/>
      <c r="H80" s="183"/>
      <c r="I80" s="183"/>
    </row>
    <row r="81" spans="3:9" hidden="1">
      <c r="C81" s="93"/>
      <c r="D81" s="183"/>
      <c r="E81" s="183"/>
      <c r="F81" s="183"/>
      <c r="G81" s="183"/>
      <c r="H81" s="183"/>
      <c r="I81" s="183"/>
    </row>
    <row r="82" spans="3:9" hidden="1">
      <c r="C82" s="93"/>
      <c r="D82" s="183"/>
      <c r="E82" s="183"/>
      <c r="F82" s="183"/>
      <c r="G82" s="183"/>
      <c r="H82" s="183"/>
      <c r="I82" s="183"/>
    </row>
  </sheetData>
  <sheetProtection password="C25B" sheet="1" objects="1" scenarios="1"/>
  <mergeCells count="21">
    <mergeCell ref="A47:B47"/>
    <mergeCell ref="F9:F10"/>
    <mergeCell ref="G9:H9"/>
    <mergeCell ref="I9:I10"/>
    <mergeCell ref="J9:J10"/>
    <mergeCell ref="D7:D10"/>
    <mergeCell ref="E7:E10"/>
    <mergeCell ref="F7:P7"/>
    <mergeCell ref="N9:N10"/>
    <mergeCell ref="M9:M10"/>
    <mergeCell ref="A4:P4"/>
    <mergeCell ref="A5:P5"/>
    <mergeCell ref="A7:A10"/>
    <mergeCell ref="B7:B10"/>
    <mergeCell ref="C7:C10"/>
    <mergeCell ref="P9:P10"/>
    <mergeCell ref="O9:O10"/>
    <mergeCell ref="M8:P8"/>
    <mergeCell ref="L9:L10"/>
    <mergeCell ref="F8:L8"/>
    <mergeCell ref="K9:K10"/>
  </mergeCells>
  <printOptions horizontalCentered="1"/>
  <pageMargins left="0.74803149606299213" right="0.74803149606299213" top="0.98425196850393704" bottom="0.74803149606299213" header="0.31496062992125984" footer="0.31496062992125984"/>
  <pageSetup paperSize="9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0"/>
  <sheetViews>
    <sheetView view="pageBreakPreview" topLeftCell="A212" zoomScaleNormal="75" zoomScaleSheetLayoutView="100" workbookViewId="0">
      <selection activeCell="E223" sqref="E223:F223"/>
    </sheetView>
  </sheetViews>
  <sheetFormatPr defaultColWidth="8" defaultRowHeight="15"/>
  <cols>
    <col min="1" max="1" width="2.25" style="839" customWidth="1"/>
    <col min="2" max="2" width="3.375" style="839" customWidth="1"/>
    <col min="3" max="3" width="3.5" style="839" customWidth="1"/>
    <col min="4" max="4" width="5.375" style="839" customWidth="1"/>
    <col min="5" max="5" width="9.625" style="840" customWidth="1"/>
    <col min="6" max="6" width="49.375" style="834" customWidth="1"/>
    <col min="7" max="7" width="12.375" style="833" customWidth="1"/>
    <col min="8" max="8" width="12.625" style="835" customWidth="1"/>
    <col min="9" max="13" width="12.25" style="835" customWidth="1"/>
    <col min="14" max="16384" width="8" style="836"/>
  </cols>
  <sheetData>
    <row r="1" spans="1:13" s="384" customFormat="1" ht="15" customHeight="1">
      <c r="D1" s="385"/>
      <c r="E1" s="386"/>
      <c r="F1" s="387"/>
      <c r="G1" s="387"/>
      <c r="H1" s="1097"/>
      <c r="I1" s="1097"/>
      <c r="J1" s="1097"/>
      <c r="K1" s="1097" t="s">
        <v>1071</v>
      </c>
      <c r="L1" s="1097"/>
      <c r="M1" s="1097"/>
    </row>
    <row r="2" spans="1:13" s="384" customFormat="1" ht="12.75" customHeight="1">
      <c r="C2" s="733" t="s">
        <v>1072</v>
      </c>
      <c r="D2" s="733"/>
      <c r="E2" s="386"/>
      <c r="F2" s="387"/>
      <c r="G2" s="387"/>
      <c r="H2" s="387"/>
      <c r="I2" s="734"/>
      <c r="J2" s="734"/>
      <c r="K2" s="387" t="s">
        <v>1073</v>
      </c>
      <c r="L2" s="734"/>
      <c r="M2" s="734"/>
    </row>
    <row r="3" spans="1:13" s="384" customFormat="1" ht="15" customHeight="1">
      <c r="D3" s="733"/>
      <c r="E3" s="386"/>
      <c r="F3" s="387"/>
      <c r="G3" s="387"/>
      <c r="H3" s="387"/>
      <c r="I3" s="734"/>
      <c r="J3" s="734"/>
      <c r="K3" s="387" t="s">
        <v>1074</v>
      </c>
      <c r="L3" s="734"/>
      <c r="M3" s="734"/>
    </row>
    <row r="4" spans="1:13" s="384" customFormat="1" ht="15.75" customHeight="1">
      <c r="A4" s="1116" t="s">
        <v>1075</v>
      </c>
      <c r="B4" s="1116"/>
      <c r="C4" s="1116"/>
      <c r="D4" s="1116"/>
      <c r="E4" s="1116"/>
      <c r="F4" s="1116"/>
      <c r="G4" s="1116"/>
      <c r="H4" s="1116"/>
      <c r="I4" s="1116"/>
      <c r="J4" s="1116"/>
      <c r="K4" s="1116"/>
      <c r="L4" s="1116"/>
      <c r="M4" s="1116"/>
    </row>
    <row r="5" spans="1:13" s="384" customFormat="1" ht="15" customHeight="1">
      <c r="A5" s="1116" t="s">
        <v>271</v>
      </c>
      <c r="B5" s="1116"/>
      <c r="C5" s="1116"/>
      <c r="D5" s="1116"/>
      <c r="E5" s="1116"/>
      <c r="F5" s="1116"/>
      <c r="G5" s="1116"/>
      <c r="H5" s="1116"/>
      <c r="I5" s="1116"/>
      <c r="J5" s="1116"/>
      <c r="K5" s="1116"/>
      <c r="L5" s="1116"/>
      <c r="M5" s="1116"/>
    </row>
    <row r="6" spans="1:13" s="384" customFormat="1" ht="10.5" customHeight="1">
      <c r="A6" s="735"/>
      <c r="B6" s="735"/>
      <c r="C6" s="735"/>
      <c r="D6" s="735"/>
      <c r="E6" s="736"/>
      <c r="F6" s="734"/>
      <c r="G6" s="737"/>
      <c r="H6" s="385"/>
      <c r="I6" s="385"/>
      <c r="J6" s="385"/>
      <c r="K6" s="385"/>
      <c r="L6" s="385"/>
      <c r="M6" s="385" t="s">
        <v>15</v>
      </c>
    </row>
    <row r="7" spans="1:13" s="738" customFormat="1" ht="30.75" customHeight="1">
      <c r="A7" s="1117" t="s">
        <v>1076</v>
      </c>
      <c r="B7" s="1118"/>
      <c r="C7" s="1117" t="s">
        <v>477</v>
      </c>
      <c r="D7" s="1118"/>
      <c r="E7" s="1117" t="s">
        <v>1077</v>
      </c>
      <c r="F7" s="1123"/>
      <c r="G7" s="1126" t="s">
        <v>17</v>
      </c>
      <c r="H7" s="1129" t="s">
        <v>1078</v>
      </c>
      <c r="I7" s="1130"/>
      <c r="J7" s="1131"/>
      <c r="K7" s="1129" t="s">
        <v>1079</v>
      </c>
      <c r="L7" s="1130"/>
      <c r="M7" s="1131"/>
    </row>
    <row r="8" spans="1:13" s="738" customFormat="1" ht="15.75" customHeight="1">
      <c r="A8" s="1119"/>
      <c r="B8" s="1120"/>
      <c r="C8" s="1119"/>
      <c r="D8" s="1120"/>
      <c r="E8" s="1124"/>
      <c r="F8" s="1125"/>
      <c r="G8" s="1127"/>
      <c r="H8" s="1107" t="s">
        <v>1080</v>
      </c>
      <c r="I8" s="739" t="s">
        <v>303</v>
      </c>
      <c r="J8" s="740"/>
      <c r="K8" s="1107" t="s">
        <v>1080</v>
      </c>
      <c r="L8" s="739" t="s">
        <v>303</v>
      </c>
      <c r="M8" s="740"/>
    </row>
    <row r="9" spans="1:13" s="738" customFormat="1" ht="17.25" customHeight="1">
      <c r="A9" s="1121"/>
      <c r="B9" s="1122"/>
      <c r="C9" s="1121"/>
      <c r="D9" s="1122"/>
      <c r="E9" s="741" t="s">
        <v>785</v>
      </c>
      <c r="F9" s="742"/>
      <c r="G9" s="1128"/>
      <c r="H9" s="1108"/>
      <c r="I9" s="740" t="s">
        <v>1081</v>
      </c>
      <c r="J9" s="743" t="s">
        <v>1082</v>
      </c>
      <c r="K9" s="1108"/>
      <c r="L9" s="740" t="s">
        <v>1081</v>
      </c>
      <c r="M9" s="743" t="s">
        <v>1082</v>
      </c>
    </row>
    <row r="10" spans="1:13" s="746" customFormat="1" ht="11.25">
      <c r="A10" s="1109">
        <v>1</v>
      </c>
      <c r="B10" s="1110"/>
      <c r="C10" s="1109">
        <v>2</v>
      </c>
      <c r="D10" s="1110"/>
      <c r="E10" s="744">
        <v>3</v>
      </c>
      <c r="F10" s="744">
        <v>4</v>
      </c>
      <c r="G10" s="744">
        <v>5</v>
      </c>
      <c r="H10" s="745">
        <v>6</v>
      </c>
      <c r="I10" s="745">
        <v>7</v>
      </c>
      <c r="J10" s="745">
        <v>8</v>
      </c>
      <c r="K10" s="745">
        <v>9</v>
      </c>
      <c r="L10" s="745">
        <v>10</v>
      </c>
      <c r="M10" s="745">
        <v>11</v>
      </c>
    </row>
    <row r="11" spans="1:13" s="753" customFormat="1" ht="5.25" customHeight="1">
      <c r="A11" s="747"/>
      <c r="B11" s="748"/>
      <c r="C11" s="748"/>
      <c r="D11" s="748"/>
      <c r="E11" s="749"/>
      <c r="F11" s="749"/>
      <c r="G11" s="750"/>
      <c r="H11" s="751"/>
      <c r="I11" s="751"/>
      <c r="J11" s="751"/>
      <c r="K11" s="751"/>
      <c r="L11" s="751"/>
      <c r="M11" s="752"/>
    </row>
    <row r="12" spans="1:13" s="756" customFormat="1" ht="20.25" customHeight="1">
      <c r="A12" s="1111" t="s">
        <v>314</v>
      </c>
      <c r="B12" s="1112"/>
      <c r="C12" s="1112"/>
      <c r="D12" s="1112"/>
      <c r="E12" s="1112"/>
      <c r="F12" s="1113"/>
      <c r="G12" s="754">
        <f>H12+K12</f>
        <v>582398981</v>
      </c>
      <c r="H12" s="755">
        <f>I12+J12</f>
        <v>301376476</v>
      </c>
      <c r="I12" s="755">
        <f>I14+I23+I76</f>
        <v>156573746</v>
      </c>
      <c r="J12" s="755">
        <f>J14+J23+J76</f>
        <v>144802730</v>
      </c>
      <c r="K12" s="755">
        <f>L12+M12</f>
        <v>281022505</v>
      </c>
      <c r="L12" s="755">
        <f>L14+L23+L76</f>
        <v>11860086</v>
      </c>
      <c r="M12" s="755">
        <f>M14+M23+M76</f>
        <v>269162419</v>
      </c>
    </row>
    <row r="13" spans="1:13" s="764" customFormat="1" ht="5.25" customHeight="1">
      <c r="A13" s="757"/>
      <c r="B13" s="758"/>
      <c r="C13" s="758"/>
      <c r="D13" s="758"/>
      <c r="E13" s="759"/>
      <c r="F13" s="760"/>
      <c r="G13" s="761"/>
      <c r="H13" s="762"/>
      <c r="I13" s="762"/>
      <c r="J13" s="762"/>
      <c r="K13" s="762"/>
      <c r="L13" s="762"/>
      <c r="M13" s="763"/>
    </row>
    <row r="14" spans="1:13" s="767" customFormat="1" ht="18" customHeight="1">
      <c r="A14" s="1114" t="s">
        <v>1083</v>
      </c>
      <c r="B14" s="1115"/>
      <c r="C14" s="1115"/>
      <c r="D14" s="1115"/>
      <c r="E14" s="1115"/>
      <c r="F14" s="1115"/>
      <c r="G14" s="765">
        <f>H14+K14</f>
        <v>194564000</v>
      </c>
      <c r="H14" s="766">
        <f>I14+J14</f>
        <v>0</v>
      </c>
      <c r="I14" s="765">
        <f>I16+I17+I18+I19+I20+I21</f>
        <v>0</v>
      </c>
      <c r="J14" s="765">
        <f>J16+J17+J18+J19+J20+J21</f>
        <v>0</v>
      </c>
      <c r="K14" s="765">
        <f>L14+M14</f>
        <v>194564000</v>
      </c>
      <c r="L14" s="765">
        <f>L16+L17+L18+L19+L20+L21</f>
        <v>0</v>
      </c>
      <c r="M14" s="765">
        <f>M16+M17+M18+M19+M20+M21</f>
        <v>194564000</v>
      </c>
    </row>
    <row r="15" spans="1:13" s="764" customFormat="1" ht="5.25" customHeight="1">
      <c r="A15" s="768"/>
      <c r="B15" s="769"/>
      <c r="C15" s="769"/>
      <c r="D15" s="769"/>
      <c r="E15" s="770"/>
      <c r="F15" s="770"/>
      <c r="G15" s="771"/>
      <c r="H15" s="772"/>
      <c r="I15" s="772"/>
      <c r="J15" s="772"/>
      <c r="K15" s="772"/>
      <c r="L15" s="772"/>
      <c r="M15" s="773"/>
    </row>
    <row r="16" spans="1:13" s="775" customFormat="1" ht="18" customHeight="1">
      <c r="A16" s="1136" t="s">
        <v>23</v>
      </c>
      <c r="B16" s="1137"/>
      <c r="C16" s="1136" t="s">
        <v>325</v>
      </c>
      <c r="D16" s="1137"/>
      <c r="E16" s="1134" t="s">
        <v>1084</v>
      </c>
      <c r="F16" s="1135"/>
      <c r="G16" s="774">
        <f t="shared" ref="G16:G21" si="0">H16+K16</f>
        <v>1500000</v>
      </c>
      <c r="H16" s="774">
        <f t="shared" ref="H16:H21" si="1">I16+J16</f>
        <v>0</v>
      </c>
      <c r="I16" s="774">
        <v>0</v>
      </c>
      <c r="J16" s="774">
        <v>0</v>
      </c>
      <c r="K16" s="774">
        <f>L16+M16</f>
        <v>1500000</v>
      </c>
      <c r="L16" s="774">
        <v>0</v>
      </c>
      <c r="M16" s="774">
        <v>1500000</v>
      </c>
    </row>
    <row r="17" spans="1:13" s="775" customFormat="1" ht="18" customHeight="1">
      <c r="A17" s="1132"/>
      <c r="B17" s="1133"/>
      <c r="C17" s="1132"/>
      <c r="D17" s="1133"/>
      <c r="E17" s="1134" t="s">
        <v>1085</v>
      </c>
      <c r="F17" s="1135"/>
      <c r="G17" s="774">
        <f t="shared" si="0"/>
        <v>60000000</v>
      </c>
      <c r="H17" s="774">
        <f t="shared" si="1"/>
        <v>0</v>
      </c>
      <c r="I17" s="774">
        <v>0</v>
      </c>
      <c r="J17" s="774">
        <v>0</v>
      </c>
      <c r="K17" s="774">
        <f>L17+M17</f>
        <v>60000000</v>
      </c>
      <c r="L17" s="774">
        <v>0</v>
      </c>
      <c r="M17" s="774">
        <v>60000000</v>
      </c>
    </row>
    <row r="18" spans="1:13" s="775" customFormat="1" ht="18" customHeight="1">
      <c r="A18" s="1132"/>
      <c r="B18" s="1133"/>
      <c r="C18" s="1132"/>
      <c r="D18" s="1133"/>
      <c r="E18" s="1134" t="s">
        <v>1086</v>
      </c>
      <c r="F18" s="1135"/>
      <c r="G18" s="774">
        <f t="shared" si="0"/>
        <v>36300000</v>
      </c>
      <c r="H18" s="774">
        <f t="shared" si="1"/>
        <v>0</v>
      </c>
      <c r="I18" s="774">
        <v>0</v>
      </c>
      <c r="J18" s="774">
        <v>0</v>
      </c>
      <c r="K18" s="774">
        <f>L18+M18</f>
        <v>36300000</v>
      </c>
      <c r="L18" s="774">
        <v>0</v>
      </c>
      <c r="M18" s="774">
        <v>36300000</v>
      </c>
    </row>
    <row r="19" spans="1:13" s="775" customFormat="1" ht="18" customHeight="1">
      <c r="A19" s="1132"/>
      <c r="B19" s="1133"/>
      <c r="C19" s="1132"/>
      <c r="D19" s="1133"/>
      <c r="E19" s="1134" t="s">
        <v>1087</v>
      </c>
      <c r="F19" s="1135"/>
      <c r="G19" s="774">
        <f t="shared" si="0"/>
        <v>35463000</v>
      </c>
      <c r="H19" s="774">
        <f t="shared" si="1"/>
        <v>0</v>
      </c>
      <c r="I19" s="774">
        <v>0</v>
      </c>
      <c r="J19" s="774">
        <v>0</v>
      </c>
      <c r="K19" s="774">
        <f t="shared" ref="K19:K21" si="2">L19+M19</f>
        <v>35463000</v>
      </c>
      <c r="L19" s="774">
        <v>0</v>
      </c>
      <c r="M19" s="774">
        <v>35463000</v>
      </c>
    </row>
    <row r="20" spans="1:13" s="775" customFormat="1" ht="18" customHeight="1">
      <c r="A20" s="1132"/>
      <c r="B20" s="1133"/>
      <c r="C20" s="1132"/>
      <c r="D20" s="1133"/>
      <c r="E20" s="1134" t="s">
        <v>1088</v>
      </c>
      <c r="F20" s="1135"/>
      <c r="G20" s="774">
        <f t="shared" si="0"/>
        <v>33501000</v>
      </c>
      <c r="H20" s="774">
        <f t="shared" si="1"/>
        <v>0</v>
      </c>
      <c r="I20" s="774">
        <v>0</v>
      </c>
      <c r="J20" s="774">
        <v>0</v>
      </c>
      <c r="K20" s="774">
        <f t="shared" si="2"/>
        <v>33501000</v>
      </c>
      <c r="L20" s="774">
        <v>0</v>
      </c>
      <c r="M20" s="774">
        <v>33501000</v>
      </c>
    </row>
    <row r="21" spans="1:13" s="775" customFormat="1" ht="30" customHeight="1">
      <c r="A21" s="1132"/>
      <c r="B21" s="1133"/>
      <c r="C21" s="1132"/>
      <c r="D21" s="1133"/>
      <c r="E21" s="1134" t="s">
        <v>1089</v>
      </c>
      <c r="F21" s="1135"/>
      <c r="G21" s="774">
        <f t="shared" si="0"/>
        <v>27800000</v>
      </c>
      <c r="H21" s="774">
        <f t="shared" si="1"/>
        <v>0</v>
      </c>
      <c r="I21" s="774">
        <v>0</v>
      </c>
      <c r="J21" s="774">
        <v>0</v>
      </c>
      <c r="K21" s="774">
        <f t="shared" si="2"/>
        <v>27800000</v>
      </c>
      <c r="L21" s="774">
        <v>0</v>
      </c>
      <c r="M21" s="774">
        <v>27800000</v>
      </c>
    </row>
    <row r="22" spans="1:13" s="764" customFormat="1" ht="5.25" customHeight="1">
      <c r="A22" s="776"/>
      <c r="B22" s="777"/>
      <c r="C22" s="777"/>
      <c r="D22" s="777"/>
      <c r="E22" s="778"/>
      <c r="F22" s="779"/>
      <c r="G22" s="780"/>
      <c r="H22" s="781"/>
      <c r="I22" s="781"/>
      <c r="J22" s="781"/>
      <c r="K22" s="781"/>
      <c r="L22" s="781"/>
      <c r="M22" s="782"/>
    </row>
    <row r="23" spans="1:13" s="767" customFormat="1" ht="18" customHeight="1">
      <c r="A23" s="1114" t="s">
        <v>1090</v>
      </c>
      <c r="B23" s="1115"/>
      <c r="C23" s="1115"/>
      <c r="D23" s="1115"/>
      <c r="E23" s="1115"/>
      <c r="F23" s="1115"/>
      <c r="G23" s="783">
        <f>H23+K23</f>
        <v>117967284</v>
      </c>
      <c r="H23" s="783">
        <f>I23+J23</f>
        <v>117967284</v>
      </c>
      <c r="I23" s="783">
        <f>I25</f>
        <v>0</v>
      </c>
      <c r="J23" s="783">
        <f>J25</f>
        <v>117967284</v>
      </c>
      <c r="K23" s="783">
        <f>L23+M23</f>
        <v>0</v>
      </c>
      <c r="L23" s="783">
        <f>L25</f>
        <v>0</v>
      </c>
      <c r="M23" s="783">
        <f>M25</f>
        <v>0</v>
      </c>
    </row>
    <row r="24" spans="1:13" s="764" customFormat="1" ht="5.25" customHeight="1">
      <c r="A24" s="768"/>
      <c r="B24" s="769"/>
      <c r="C24" s="769"/>
      <c r="D24" s="769"/>
      <c r="E24" s="770"/>
      <c r="F24" s="770"/>
      <c r="G24" s="771"/>
      <c r="H24" s="772"/>
      <c r="I24" s="772"/>
      <c r="J24" s="772"/>
      <c r="K24" s="772"/>
      <c r="L24" s="772"/>
      <c r="M24" s="773"/>
    </row>
    <row r="25" spans="1:13" s="785" customFormat="1" ht="18" customHeight="1">
      <c r="A25" s="1138" t="s">
        <v>1091</v>
      </c>
      <c r="B25" s="1139"/>
      <c r="C25" s="1139"/>
      <c r="D25" s="1139"/>
      <c r="E25" s="1139"/>
      <c r="F25" s="1140"/>
      <c r="G25" s="784">
        <f>H25+K25</f>
        <v>117967284</v>
      </c>
      <c r="H25" s="784">
        <f>I25+J25</f>
        <v>117967284</v>
      </c>
      <c r="I25" s="784">
        <f>I27+I29+I31+I33+I35+I37+I39+I41+I47+I49+I51+I54+I56+I60+I64+I68+I72</f>
        <v>0</v>
      </c>
      <c r="J25" s="784">
        <f>J27+J29+J31+J33+J35+J37+J39+J41+J47+J49+J51+J54+J56+J60+J64+J68+J72</f>
        <v>117967284</v>
      </c>
      <c r="K25" s="784">
        <f>L25+M25</f>
        <v>0</v>
      </c>
      <c r="L25" s="784">
        <f>L27+L29+L31+L33+L35+L37+L39+L41+L47+L49+L51+L54+L56+L60+L64+L68+L72</f>
        <v>0</v>
      </c>
      <c r="M25" s="784">
        <f>M27+M29+M31+M33+M35+M37+M39+M41+M47+M49+M51+M54+M56+M60+M64+M68+M72</f>
        <v>0</v>
      </c>
    </row>
    <row r="26" spans="1:13" s="791" customFormat="1" ht="5.25" customHeight="1">
      <c r="A26" s="786"/>
      <c r="B26" s="787"/>
      <c r="C26" s="787"/>
      <c r="D26" s="787"/>
      <c r="E26" s="787"/>
      <c r="F26" s="787"/>
      <c r="G26" s="788"/>
      <c r="H26" s="789"/>
      <c r="I26" s="789"/>
      <c r="J26" s="789"/>
      <c r="K26" s="789"/>
      <c r="L26" s="789"/>
      <c r="M26" s="790"/>
    </row>
    <row r="27" spans="1:13" s="738" customFormat="1" ht="18" customHeight="1">
      <c r="A27" s="1141"/>
      <c r="B27" s="1142"/>
      <c r="C27" s="1143"/>
      <c r="D27" s="1144"/>
      <c r="E27" s="1145" t="s">
        <v>1092</v>
      </c>
      <c r="F27" s="1146"/>
      <c r="G27" s="792">
        <f t="shared" ref="G27:G73" si="3">H27+K27</f>
        <v>10615000</v>
      </c>
      <c r="H27" s="792">
        <f t="shared" ref="H27:H73" si="4">I27+J27</f>
        <v>10615000</v>
      </c>
      <c r="I27" s="792">
        <f>I28</f>
        <v>0</v>
      </c>
      <c r="J27" s="792">
        <f>J28</f>
        <v>10615000</v>
      </c>
      <c r="K27" s="792">
        <f t="shared" ref="K27:K42" si="5">L27+M27</f>
        <v>0</v>
      </c>
      <c r="L27" s="792">
        <f>L28</f>
        <v>0</v>
      </c>
      <c r="M27" s="792">
        <f>M28</f>
        <v>0</v>
      </c>
    </row>
    <row r="28" spans="1:13" s="384" customFormat="1" ht="18" customHeight="1">
      <c r="A28" s="1147" t="s">
        <v>40</v>
      </c>
      <c r="B28" s="1148"/>
      <c r="C28" s="1147" t="s">
        <v>540</v>
      </c>
      <c r="D28" s="1148"/>
      <c r="E28" s="1149" t="s">
        <v>1093</v>
      </c>
      <c r="F28" s="1150"/>
      <c r="G28" s="793">
        <f t="shared" si="3"/>
        <v>10615000</v>
      </c>
      <c r="H28" s="793">
        <f t="shared" si="4"/>
        <v>10615000</v>
      </c>
      <c r="I28" s="793">
        <v>0</v>
      </c>
      <c r="J28" s="793">
        <v>10615000</v>
      </c>
      <c r="K28" s="793">
        <f t="shared" si="5"/>
        <v>0</v>
      </c>
      <c r="L28" s="793">
        <v>0</v>
      </c>
      <c r="M28" s="793">
        <v>0</v>
      </c>
    </row>
    <row r="29" spans="1:13" s="738" customFormat="1" ht="18" customHeight="1">
      <c r="A29" s="1141"/>
      <c r="B29" s="1142"/>
      <c r="C29" s="1143"/>
      <c r="D29" s="1144"/>
      <c r="E29" s="1145" t="s">
        <v>542</v>
      </c>
      <c r="F29" s="1146"/>
      <c r="G29" s="792">
        <f t="shared" si="3"/>
        <v>27065000</v>
      </c>
      <c r="H29" s="792">
        <f t="shared" si="4"/>
        <v>27065000</v>
      </c>
      <c r="I29" s="792">
        <f>I30</f>
        <v>0</v>
      </c>
      <c r="J29" s="792">
        <f>J30</f>
        <v>27065000</v>
      </c>
      <c r="K29" s="792">
        <f t="shared" si="5"/>
        <v>0</v>
      </c>
      <c r="L29" s="792">
        <f>L30</f>
        <v>0</v>
      </c>
      <c r="M29" s="792">
        <f>M30</f>
        <v>0</v>
      </c>
    </row>
    <row r="30" spans="1:13" s="384" customFormat="1" ht="18" customHeight="1">
      <c r="A30" s="1147" t="s">
        <v>40</v>
      </c>
      <c r="B30" s="1148"/>
      <c r="C30" s="1147" t="s">
        <v>540</v>
      </c>
      <c r="D30" s="1148"/>
      <c r="E30" s="1149" t="s">
        <v>1093</v>
      </c>
      <c r="F30" s="1150"/>
      <c r="G30" s="793">
        <f t="shared" si="3"/>
        <v>27065000</v>
      </c>
      <c r="H30" s="793">
        <f t="shared" si="4"/>
        <v>27065000</v>
      </c>
      <c r="I30" s="793">
        <v>0</v>
      </c>
      <c r="J30" s="793">
        <v>27065000</v>
      </c>
      <c r="K30" s="793">
        <f t="shared" si="5"/>
        <v>0</v>
      </c>
      <c r="L30" s="793">
        <v>0</v>
      </c>
      <c r="M30" s="793">
        <v>0</v>
      </c>
    </row>
    <row r="31" spans="1:13" s="738" customFormat="1" ht="18" customHeight="1">
      <c r="A31" s="1141"/>
      <c r="B31" s="1142"/>
      <c r="C31" s="1143"/>
      <c r="D31" s="1144"/>
      <c r="E31" s="1145" t="s">
        <v>628</v>
      </c>
      <c r="F31" s="1146"/>
      <c r="G31" s="792">
        <f t="shared" si="3"/>
        <v>3000000</v>
      </c>
      <c r="H31" s="792">
        <f t="shared" si="4"/>
        <v>3000000</v>
      </c>
      <c r="I31" s="792">
        <f>I32</f>
        <v>0</v>
      </c>
      <c r="J31" s="792">
        <f>J32</f>
        <v>3000000</v>
      </c>
      <c r="K31" s="792">
        <f t="shared" si="5"/>
        <v>0</v>
      </c>
      <c r="L31" s="792">
        <f>L32</f>
        <v>0</v>
      </c>
      <c r="M31" s="792">
        <f>M32</f>
        <v>0</v>
      </c>
    </row>
    <row r="32" spans="1:13" s="384" customFormat="1" ht="18" customHeight="1">
      <c r="A32" s="1151" t="s">
        <v>40</v>
      </c>
      <c r="B32" s="1152"/>
      <c r="C32" s="1151" t="s">
        <v>540</v>
      </c>
      <c r="D32" s="1152"/>
      <c r="E32" s="1149" t="s">
        <v>1093</v>
      </c>
      <c r="F32" s="1150"/>
      <c r="G32" s="793">
        <f t="shared" si="3"/>
        <v>3000000</v>
      </c>
      <c r="H32" s="793">
        <f t="shared" si="4"/>
        <v>3000000</v>
      </c>
      <c r="I32" s="793">
        <v>0</v>
      </c>
      <c r="J32" s="793">
        <v>3000000</v>
      </c>
      <c r="K32" s="793">
        <f t="shared" si="5"/>
        <v>0</v>
      </c>
      <c r="L32" s="793">
        <v>0</v>
      </c>
      <c r="M32" s="793">
        <v>0</v>
      </c>
    </row>
    <row r="33" spans="1:13" s="738" customFormat="1" ht="18" customHeight="1">
      <c r="A33" s="1141"/>
      <c r="B33" s="1142"/>
      <c r="C33" s="1143"/>
      <c r="D33" s="1144"/>
      <c r="E33" s="1145" t="s">
        <v>1094</v>
      </c>
      <c r="F33" s="1146"/>
      <c r="G33" s="792">
        <f t="shared" si="3"/>
        <v>13612000</v>
      </c>
      <c r="H33" s="792">
        <f t="shared" si="4"/>
        <v>13612000</v>
      </c>
      <c r="I33" s="792">
        <f>I34</f>
        <v>0</v>
      </c>
      <c r="J33" s="792">
        <f>J34</f>
        <v>13612000</v>
      </c>
      <c r="K33" s="792">
        <f t="shared" si="5"/>
        <v>0</v>
      </c>
      <c r="L33" s="792">
        <f>L34</f>
        <v>0</v>
      </c>
      <c r="M33" s="792">
        <f>M34</f>
        <v>0</v>
      </c>
    </row>
    <row r="34" spans="1:13" s="384" customFormat="1" ht="18" customHeight="1">
      <c r="A34" s="1147" t="s">
        <v>40</v>
      </c>
      <c r="B34" s="1148"/>
      <c r="C34" s="1147" t="s">
        <v>633</v>
      </c>
      <c r="D34" s="1148"/>
      <c r="E34" s="1149" t="s">
        <v>1093</v>
      </c>
      <c r="F34" s="1150"/>
      <c r="G34" s="793">
        <f t="shared" si="3"/>
        <v>13612000</v>
      </c>
      <c r="H34" s="793">
        <f t="shared" si="4"/>
        <v>13612000</v>
      </c>
      <c r="I34" s="793">
        <v>0</v>
      </c>
      <c r="J34" s="793">
        <v>13612000</v>
      </c>
      <c r="K34" s="793">
        <f t="shared" si="5"/>
        <v>0</v>
      </c>
      <c r="L34" s="793">
        <v>0</v>
      </c>
      <c r="M34" s="793">
        <v>0</v>
      </c>
    </row>
    <row r="35" spans="1:13" s="738" customFormat="1" ht="18" customHeight="1">
      <c r="A35" s="1143"/>
      <c r="B35" s="1144"/>
      <c r="C35" s="1143"/>
      <c r="D35" s="1144"/>
      <c r="E35" s="1145" t="s">
        <v>1095</v>
      </c>
      <c r="F35" s="1146"/>
      <c r="G35" s="792">
        <f t="shared" si="3"/>
        <v>2588000</v>
      </c>
      <c r="H35" s="792">
        <f t="shared" si="4"/>
        <v>2588000</v>
      </c>
      <c r="I35" s="792">
        <f>I36</f>
        <v>0</v>
      </c>
      <c r="J35" s="792">
        <f>J36</f>
        <v>2588000</v>
      </c>
      <c r="K35" s="792">
        <f t="shared" si="5"/>
        <v>0</v>
      </c>
      <c r="L35" s="792">
        <f>L36</f>
        <v>0</v>
      </c>
      <c r="M35" s="792">
        <f>M36</f>
        <v>0</v>
      </c>
    </row>
    <row r="36" spans="1:13" s="384" customFormat="1" ht="18" customHeight="1">
      <c r="A36" s="1151" t="s">
        <v>40</v>
      </c>
      <c r="B36" s="1152"/>
      <c r="C36" s="1151" t="s">
        <v>546</v>
      </c>
      <c r="D36" s="1152"/>
      <c r="E36" s="1149" t="s">
        <v>1093</v>
      </c>
      <c r="F36" s="1150"/>
      <c r="G36" s="794">
        <f t="shared" si="3"/>
        <v>2588000</v>
      </c>
      <c r="H36" s="794">
        <f t="shared" si="4"/>
        <v>2588000</v>
      </c>
      <c r="I36" s="794">
        <v>0</v>
      </c>
      <c r="J36" s="794">
        <v>2588000</v>
      </c>
      <c r="K36" s="794">
        <f t="shared" si="5"/>
        <v>0</v>
      </c>
      <c r="L36" s="794">
        <v>0</v>
      </c>
      <c r="M36" s="794">
        <v>0</v>
      </c>
    </row>
    <row r="37" spans="1:13" s="738" customFormat="1" ht="18" customHeight="1">
      <c r="A37" s="1143"/>
      <c r="B37" s="1144"/>
      <c r="C37" s="1143"/>
      <c r="D37" s="1144"/>
      <c r="E37" s="1145" t="s">
        <v>548</v>
      </c>
      <c r="F37" s="1146"/>
      <c r="G37" s="792">
        <f t="shared" si="3"/>
        <v>3682000</v>
      </c>
      <c r="H37" s="792">
        <f t="shared" si="4"/>
        <v>3682000</v>
      </c>
      <c r="I37" s="792">
        <f>I38</f>
        <v>0</v>
      </c>
      <c r="J37" s="792">
        <f>J38</f>
        <v>3682000</v>
      </c>
      <c r="K37" s="792">
        <f t="shared" si="5"/>
        <v>0</v>
      </c>
      <c r="L37" s="792">
        <f>L38</f>
        <v>0</v>
      </c>
      <c r="M37" s="792">
        <f>M38</f>
        <v>0</v>
      </c>
    </row>
    <row r="38" spans="1:13" s="384" customFormat="1" ht="18" customHeight="1">
      <c r="A38" s="1151" t="s">
        <v>40</v>
      </c>
      <c r="B38" s="1152"/>
      <c r="C38" s="1151" t="s">
        <v>546</v>
      </c>
      <c r="D38" s="1152"/>
      <c r="E38" s="1149" t="s">
        <v>1093</v>
      </c>
      <c r="F38" s="1150"/>
      <c r="G38" s="793">
        <f t="shared" si="3"/>
        <v>3682000</v>
      </c>
      <c r="H38" s="793">
        <f t="shared" si="4"/>
        <v>3682000</v>
      </c>
      <c r="I38" s="793">
        <v>0</v>
      </c>
      <c r="J38" s="793">
        <v>3682000</v>
      </c>
      <c r="K38" s="793">
        <f t="shared" si="5"/>
        <v>0</v>
      </c>
      <c r="L38" s="793">
        <v>0</v>
      </c>
      <c r="M38" s="793">
        <v>0</v>
      </c>
    </row>
    <row r="39" spans="1:13" s="738" customFormat="1" ht="18" customHeight="1">
      <c r="A39" s="1143"/>
      <c r="B39" s="1144"/>
      <c r="C39" s="1143"/>
      <c r="D39" s="1144"/>
      <c r="E39" s="1145" t="s">
        <v>639</v>
      </c>
      <c r="F39" s="1146"/>
      <c r="G39" s="792">
        <f t="shared" si="3"/>
        <v>1393000</v>
      </c>
      <c r="H39" s="792">
        <f t="shared" si="4"/>
        <v>1393000</v>
      </c>
      <c r="I39" s="792">
        <f>I40</f>
        <v>0</v>
      </c>
      <c r="J39" s="792">
        <f>J40</f>
        <v>1393000</v>
      </c>
      <c r="K39" s="792">
        <f t="shared" si="5"/>
        <v>0</v>
      </c>
      <c r="L39" s="792">
        <f>L40</f>
        <v>0</v>
      </c>
      <c r="M39" s="792">
        <f>M40</f>
        <v>0</v>
      </c>
    </row>
    <row r="40" spans="1:13" s="384" customFormat="1" ht="18" customHeight="1">
      <c r="A40" s="1151" t="s">
        <v>40</v>
      </c>
      <c r="B40" s="1152"/>
      <c r="C40" s="1151" t="s">
        <v>546</v>
      </c>
      <c r="D40" s="1152"/>
      <c r="E40" s="1149" t="s">
        <v>1093</v>
      </c>
      <c r="F40" s="1150"/>
      <c r="G40" s="794">
        <f t="shared" si="3"/>
        <v>1393000</v>
      </c>
      <c r="H40" s="794">
        <f t="shared" si="4"/>
        <v>1393000</v>
      </c>
      <c r="I40" s="794">
        <v>0</v>
      </c>
      <c r="J40" s="794">
        <v>1393000</v>
      </c>
      <c r="K40" s="794">
        <f t="shared" si="5"/>
        <v>0</v>
      </c>
      <c r="L40" s="794">
        <v>0</v>
      </c>
      <c r="M40" s="794">
        <v>0</v>
      </c>
    </row>
    <row r="41" spans="1:13" s="738" customFormat="1" ht="18" customHeight="1">
      <c r="A41" s="1143"/>
      <c r="B41" s="1144"/>
      <c r="C41" s="1143"/>
      <c r="D41" s="1144"/>
      <c r="E41" s="1145" t="s">
        <v>552</v>
      </c>
      <c r="F41" s="1146"/>
      <c r="G41" s="792">
        <f t="shared" si="3"/>
        <v>1556556</v>
      </c>
      <c r="H41" s="792">
        <f t="shared" si="4"/>
        <v>1556556</v>
      </c>
      <c r="I41" s="792">
        <f>I42+I45+I46</f>
        <v>0</v>
      </c>
      <c r="J41" s="792">
        <f>J42+J45+J46</f>
        <v>1556556</v>
      </c>
      <c r="K41" s="792">
        <f t="shared" si="5"/>
        <v>0</v>
      </c>
      <c r="L41" s="792">
        <f>L42+L45+L46</f>
        <v>0</v>
      </c>
      <c r="M41" s="792">
        <f>M42+M45+M46</f>
        <v>0</v>
      </c>
    </row>
    <row r="42" spans="1:13" s="384" customFormat="1" ht="18" customHeight="1">
      <c r="A42" s="1147" t="s">
        <v>40</v>
      </c>
      <c r="B42" s="1148"/>
      <c r="C42" s="1147" t="s">
        <v>546</v>
      </c>
      <c r="D42" s="1148"/>
      <c r="E42" s="1149" t="s">
        <v>1096</v>
      </c>
      <c r="F42" s="1150"/>
      <c r="G42" s="793">
        <f t="shared" si="3"/>
        <v>1173556</v>
      </c>
      <c r="H42" s="793">
        <f t="shared" si="4"/>
        <v>1173556</v>
      </c>
      <c r="I42" s="793">
        <f>I43+I44</f>
        <v>0</v>
      </c>
      <c r="J42" s="793">
        <f>J43+J44</f>
        <v>1173556</v>
      </c>
      <c r="K42" s="793">
        <f t="shared" si="5"/>
        <v>0</v>
      </c>
      <c r="L42" s="793">
        <f>L43+L44</f>
        <v>0</v>
      </c>
      <c r="M42" s="793">
        <f>M43+M44</f>
        <v>0</v>
      </c>
    </row>
    <row r="43" spans="1:13" s="797" customFormat="1" ht="18" customHeight="1">
      <c r="A43" s="1153"/>
      <c r="B43" s="1154"/>
      <c r="C43" s="1153"/>
      <c r="D43" s="1154"/>
      <c r="E43" s="1155" t="s">
        <v>1097</v>
      </c>
      <c r="F43" s="1156"/>
      <c r="G43" s="795">
        <f t="shared" si="3"/>
        <v>1092887</v>
      </c>
      <c r="H43" s="795">
        <f t="shared" si="4"/>
        <v>1092887</v>
      </c>
      <c r="I43" s="795">
        <v>0</v>
      </c>
      <c r="J43" s="795">
        <v>1092887</v>
      </c>
      <c r="K43" s="796">
        <f>L43+M43</f>
        <v>0</v>
      </c>
      <c r="L43" s="795">
        <v>0</v>
      </c>
      <c r="M43" s="795">
        <v>0</v>
      </c>
    </row>
    <row r="44" spans="1:13" s="797" customFormat="1" ht="18" customHeight="1">
      <c r="A44" s="1153"/>
      <c r="B44" s="1154"/>
      <c r="C44" s="1153"/>
      <c r="D44" s="1154"/>
      <c r="E44" s="1155" t="s">
        <v>1098</v>
      </c>
      <c r="F44" s="1156"/>
      <c r="G44" s="796">
        <f t="shared" si="3"/>
        <v>80669</v>
      </c>
      <c r="H44" s="796">
        <f t="shared" si="4"/>
        <v>80669</v>
      </c>
      <c r="I44" s="796">
        <v>0</v>
      </c>
      <c r="J44" s="796">
        <v>80669</v>
      </c>
      <c r="K44" s="796">
        <f>L44+M44</f>
        <v>0</v>
      </c>
      <c r="L44" s="796">
        <v>0</v>
      </c>
      <c r="M44" s="796">
        <v>0</v>
      </c>
    </row>
    <row r="45" spans="1:13" s="384" customFormat="1" ht="18" customHeight="1">
      <c r="A45" s="1157"/>
      <c r="B45" s="1158"/>
      <c r="C45" s="1157"/>
      <c r="D45" s="1158"/>
      <c r="E45" s="1149" t="s">
        <v>1099</v>
      </c>
      <c r="F45" s="1150"/>
      <c r="G45" s="794">
        <f>H45+K45</f>
        <v>350000</v>
      </c>
      <c r="H45" s="794">
        <f>I45+J45</f>
        <v>350000</v>
      </c>
      <c r="I45" s="794">
        <v>0</v>
      </c>
      <c r="J45" s="794">
        <v>350000</v>
      </c>
      <c r="K45" s="794">
        <f>L45+M45</f>
        <v>0</v>
      </c>
      <c r="L45" s="794">
        <v>0</v>
      </c>
      <c r="M45" s="794">
        <v>0</v>
      </c>
    </row>
    <row r="46" spans="1:13" s="384" customFormat="1" ht="18" customHeight="1">
      <c r="A46" s="1159"/>
      <c r="B46" s="1160"/>
      <c r="C46" s="1159"/>
      <c r="D46" s="1160"/>
      <c r="E46" s="1149" t="s">
        <v>1100</v>
      </c>
      <c r="F46" s="1150"/>
      <c r="G46" s="794">
        <f>H46+K46</f>
        <v>33000</v>
      </c>
      <c r="H46" s="794">
        <f>I46+J46</f>
        <v>33000</v>
      </c>
      <c r="I46" s="794">
        <v>0</v>
      </c>
      <c r="J46" s="794">
        <v>33000</v>
      </c>
      <c r="K46" s="794">
        <f>L46+M46</f>
        <v>0</v>
      </c>
      <c r="L46" s="794">
        <v>0</v>
      </c>
      <c r="M46" s="794">
        <v>0</v>
      </c>
    </row>
    <row r="47" spans="1:13" s="738" customFormat="1" ht="18" customHeight="1">
      <c r="A47" s="1143"/>
      <c r="B47" s="1144"/>
      <c r="C47" s="1143"/>
      <c r="D47" s="1144"/>
      <c r="E47" s="1145" t="s">
        <v>549</v>
      </c>
      <c r="F47" s="1146"/>
      <c r="G47" s="792">
        <f t="shared" si="3"/>
        <v>1530000</v>
      </c>
      <c r="H47" s="792">
        <f t="shared" si="4"/>
        <v>1530000</v>
      </c>
      <c r="I47" s="792">
        <f>I48</f>
        <v>0</v>
      </c>
      <c r="J47" s="792">
        <f>J48</f>
        <v>1530000</v>
      </c>
      <c r="K47" s="792">
        <f t="shared" ref="K47:K73" si="6">L47+M47</f>
        <v>0</v>
      </c>
      <c r="L47" s="792">
        <f>L48</f>
        <v>0</v>
      </c>
      <c r="M47" s="792">
        <f>M48</f>
        <v>0</v>
      </c>
    </row>
    <row r="48" spans="1:13" s="384" customFormat="1" ht="18" customHeight="1">
      <c r="A48" s="1151" t="s">
        <v>40</v>
      </c>
      <c r="B48" s="1152"/>
      <c r="C48" s="1151" t="s">
        <v>546</v>
      </c>
      <c r="D48" s="1152"/>
      <c r="E48" s="1149" t="s">
        <v>1093</v>
      </c>
      <c r="F48" s="1150"/>
      <c r="G48" s="794">
        <f t="shared" si="3"/>
        <v>1530000</v>
      </c>
      <c r="H48" s="794">
        <f t="shared" si="4"/>
        <v>1530000</v>
      </c>
      <c r="I48" s="794">
        <v>0</v>
      </c>
      <c r="J48" s="794">
        <v>1530000</v>
      </c>
      <c r="K48" s="794">
        <f t="shared" si="6"/>
        <v>0</v>
      </c>
      <c r="L48" s="794">
        <v>0</v>
      </c>
      <c r="M48" s="794">
        <v>0</v>
      </c>
    </row>
    <row r="49" spans="1:13" s="738" customFormat="1" ht="18" customHeight="1">
      <c r="A49" s="1143"/>
      <c r="B49" s="1144"/>
      <c r="C49" s="1143"/>
      <c r="D49" s="1144"/>
      <c r="E49" s="1145" t="s">
        <v>1101</v>
      </c>
      <c r="F49" s="1146"/>
      <c r="G49" s="792">
        <f t="shared" si="3"/>
        <v>1390000</v>
      </c>
      <c r="H49" s="792">
        <f t="shared" si="4"/>
        <v>1390000</v>
      </c>
      <c r="I49" s="792">
        <f>I50</f>
        <v>0</v>
      </c>
      <c r="J49" s="792">
        <f>J50</f>
        <v>1390000</v>
      </c>
      <c r="K49" s="792">
        <f t="shared" si="6"/>
        <v>0</v>
      </c>
      <c r="L49" s="792">
        <f>L50</f>
        <v>0</v>
      </c>
      <c r="M49" s="792">
        <f>M50</f>
        <v>0</v>
      </c>
    </row>
    <row r="50" spans="1:13" s="384" customFormat="1" ht="18" customHeight="1">
      <c r="A50" s="1151" t="s">
        <v>40</v>
      </c>
      <c r="B50" s="1152"/>
      <c r="C50" s="1151" t="s">
        <v>1102</v>
      </c>
      <c r="D50" s="1152"/>
      <c r="E50" s="1149" t="s">
        <v>1093</v>
      </c>
      <c r="F50" s="1150"/>
      <c r="G50" s="794">
        <f t="shared" si="3"/>
        <v>1390000</v>
      </c>
      <c r="H50" s="794">
        <f t="shared" si="4"/>
        <v>1390000</v>
      </c>
      <c r="I50" s="794">
        <v>0</v>
      </c>
      <c r="J50" s="794">
        <v>1390000</v>
      </c>
      <c r="K50" s="794">
        <f t="shared" si="6"/>
        <v>0</v>
      </c>
      <c r="L50" s="794">
        <v>0</v>
      </c>
      <c r="M50" s="794">
        <v>0</v>
      </c>
    </row>
    <row r="51" spans="1:13" s="738" customFormat="1" ht="18" customHeight="1">
      <c r="A51" s="1143"/>
      <c r="B51" s="1144"/>
      <c r="C51" s="1143"/>
      <c r="D51" s="1144"/>
      <c r="E51" s="1145" t="s">
        <v>1103</v>
      </c>
      <c r="F51" s="1146"/>
      <c r="G51" s="792">
        <f t="shared" si="3"/>
        <v>2110000</v>
      </c>
      <c r="H51" s="792">
        <f t="shared" si="4"/>
        <v>2110000</v>
      </c>
      <c r="I51" s="792">
        <f>I52+I53</f>
        <v>0</v>
      </c>
      <c r="J51" s="792">
        <f>J52+J53</f>
        <v>2110000</v>
      </c>
      <c r="K51" s="792">
        <f t="shared" si="6"/>
        <v>0</v>
      </c>
      <c r="L51" s="792">
        <f>L52+L53</f>
        <v>0</v>
      </c>
      <c r="M51" s="792">
        <f>M52+M53</f>
        <v>0</v>
      </c>
    </row>
    <row r="52" spans="1:13" s="384" customFormat="1" ht="18" customHeight="1">
      <c r="A52" s="1147" t="s">
        <v>40</v>
      </c>
      <c r="B52" s="1148"/>
      <c r="C52" s="1147" t="s">
        <v>1102</v>
      </c>
      <c r="D52" s="1148"/>
      <c r="E52" s="1149" t="s">
        <v>1093</v>
      </c>
      <c r="F52" s="1150"/>
      <c r="G52" s="794">
        <f t="shared" si="3"/>
        <v>1900000</v>
      </c>
      <c r="H52" s="794">
        <f t="shared" si="4"/>
        <v>1900000</v>
      </c>
      <c r="I52" s="794">
        <v>0</v>
      </c>
      <c r="J52" s="794">
        <v>1900000</v>
      </c>
      <c r="K52" s="794">
        <f t="shared" si="6"/>
        <v>0</v>
      </c>
      <c r="L52" s="794">
        <v>0</v>
      </c>
      <c r="M52" s="794">
        <v>0</v>
      </c>
    </row>
    <row r="53" spans="1:13" s="384" customFormat="1" ht="18" customHeight="1">
      <c r="A53" s="1159"/>
      <c r="B53" s="1160"/>
      <c r="C53" s="1159"/>
      <c r="D53" s="1160"/>
      <c r="E53" s="1149" t="s">
        <v>1104</v>
      </c>
      <c r="F53" s="1150"/>
      <c r="G53" s="794">
        <f>H53+K53</f>
        <v>210000</v>
      </c>
      <c r="H53" s="794">
        <f>I53+J53</f>
        <v>210000</v>
      </c>
      <c r="I53" s="794">
        <v>0</v>
      </c>
      <c r="J53" s="794">
        <v>210000</v>
      </c>
      <c r="K53" s="794">
        <f>L53+M53</f>
        <v>0</v>
      </c>
      <c r="L53" s="794">
        <v>0</v>
      </c>
      <c r="M53" s="794">
        <v>0</v>
      </c>
    </row>
    <row r="54" spans="1:13" s="738" customFormat="1" ht="18" customHeight="1">
      <c r="A54" s="1141"/>
      <c r="B54" s="1142"/>
      <c r="C54" s="1143"/>
      <c r="D54" s="1144"/>
      <c r="E54" s="1145" t="s">
        <v>1105</v>
      </c>
      <c r="F54" s="1146"/>
      <c r="G54" s="792">
        <f t="shared" si="3"/>
        <v>1433000</v>
      </c>
      <c r="H54" s="792">
        <f t="shared" si="4"/>
        <v>1433000</v>
      </c>
      <c r="I54" s="792">
        <f>I55</f>
        <v>0</v>
      </c>
      <c r="J54" s="792">
        <f>J55</f>
        <v>1433000</v>
      </c>
      <c r="K54" s="792">
        <f t="shared" si="6"/>
        <v>0</v>
      </c>
      <c r="L54" s="792">
        <f>L55</f>
        <v>0</v>
      </c>
      <c r="M54" s="792">
        <f>M55</f>
        <v>0</v>
      </c>
    </row>
    <row r="55" spans="1:13" s="384" customFormat="1" ht="18" customHeight="1">
      <c r="A55" s="1151" t="s">
        <v>40</v>
      </c>
      <c r="B55" s="1152"/>
      <c r="C55" s="1151" t="s">
        <v>1106</v>
      </c>
      <c r="D55" s="1152"/>
      <c r="E55" s="1149" t="s">
        <v>1093</v>
      </c>
      <c r="F55" s="1150"/>
      <c r="G55" s="793">
        <f t="shared" si="3"/>
        <v>1433000</v>
      </c>
      <c r="H55" s="793">
        <f t="shared" si="4"/>
        <v>1433000</v>
      </c>
      <c r="I55" s="793">
        <v>0</v>
      </c>
      <c r="J55" s="793">
        <v>1433000</v>
      </c>
      <c r="K55" s="793">
        <f t="shared" si="6"/>
        <v>0</v>
      </c>
      <c r="L55" s="793">
        <v>0</v>
      </c>
      <c r="M55" s="793">
        <v>0</v>
      </c>
    </row>
    <row r="56" spans="1:13" s="738" customFormat="1" ht="18" customHeight="1">
      <c r="A56" s="1141"/>
      <c r="B56" s="1142"/>
      <c r="C56" s="1143"/>
      <c r="D56" s="1144"/>
      <c r="E56" s="1145" t="s">
        <v>1107</v>
      </c>
      <c r="F56" s="1146"/>
      <c r="G56" s="792">
        <f t="shared" si="3"/>
        <v>14363000</v>
      </c>
      <c r="H56" s="792">
        <f t="shared" si="4"/>
        <v>14363000</v>
      </c>
      <c r="I56" s="792">
        <f>I57</f>
        <v>0</v>
      </c>
      <c r="J56" s="792">
        <f>J57</f>
        <v>14363000</v>
      </c>
      <c r="K56" s="792">
        <f t="shared" si="6"/>
        <v>0</v>
      </c>
      <c r="L56" s="792">
        <f>L57</f>
        <v>0</v>
      </c>
      <c r="M56" s="792">
        <f>M57</f>
        <v>0</v>
      </c>
    </row>
    <row r="57" spans="1:13" s="384" customFormat="1" ht="18" customHeight="1">
      <c r="A57" s="1147" t="s">
        <v>40</v>
      </c>
      <c r="B57" s="1148"/>
      <c r="C57" s="1147" t="s">
        <v>553</v>
      </c>
      <c r="D57" s="1148"/>
      <c r="E57" s="1149" t="s">
        <v>1096</v>
      </c>
      <c r="F57" s="1150"/>
      <c r="G57" s="793">
        <f t="shared" si="3"/>
        <v>14363000</v>
      </c>
      <c r="H57" s="793">
        <f t="shared" si="4"/>
        <v>14363000</v>
      </c>
      <c r="I57" s="793">
        <f>I58+I59</f>
        <v>0</v>
      </c>
      <c r="J57" s="793">
        <f>J58+J59</f>
        <v>14363000</v>
      </c>
      <c r="K57" s="793">
        <f t="shared" si="6"/>
        <v>0</v>
      </c>
      <c r="L57" s="793">
        <f>L58+L59</f>
        <v>0</v>
      </c>
      <c r="M57" s="793">
        <f>M58+M59</f>
        <v>0</v>
      </c>
    </row>
    <row r="58" spans="1:13" s="797" customFormat="1" ht="18" customHeight="1">
      <c r="A58" s="1153"/>
      <c r="B58" s="1154"/>
      <c r="C58" s="1153"/>
      <c r="D58" s="1154"/>
      <c r="E58" s="1155" t="s">
        <v>1097</v>
      </c>
      <c r="F58" s="1156"/>
      <c r="G58" s="795">
        <f t="shared" si="3"/>
        <v>11963000</v>
      </c>
      <c r="H58" s="795">
        <f t="shared" si="4"/>
        <v>11963000</v>
      </c>
      <c r="I58" s="795">
        <v>0</v>
      </c>
      <c r="J58" s="795">
        <v>11963000</v>
      </c>
      <c r="K58" s="795">
        <f t="shared" si="6"/>
        <v>0</v>
      </c>
      <c r="L58" s="795">
        <v>0</v>
      </c>
      <c r="M58" s="795">
        <v>0</v>
      </c>
    </row>
    <row r="59" spans="1:13" s="797" customFormat="1" ht="18" customHeight="1">
      <c r="A59" s="1153"/>
      <c r="B59" s="1154"/>
      <c r="C59" s="1153"/>
      <c r="D59" s="1154"/>
      <c r="E59" s="1155" t="s">
        <v>1108</v>
      </c>
      <c r="F59" s="1156"/>
      <c r="G59" s="795">
        <f t="shared" si="3"/>
        <v>2400000</v>
      </c>
      <c r="H59" s="795">
        <f t="shared" si="4"/>
        <v>2400000</v>
      </c>
      <c r="I59" s="795">
        <v>0</v>
      </c>
      <c r="J59" s="795">
        <v>2400000</v>
      </c>
      <c r="K59" s="795">
        <f t="shared" si="6"/>
        <v>0</v>
      </c>
      <c r="L59" s="795">
        <v>0</v>
      </c>
      <c r="M59" s="795">
        <v>0</v>
      </c>
    </row>
    <row r="60" spans="1:13" s="738" customFormat="1" ht="18" customHeight="1">
      <c r="A60" s="1141"/>
      <c r="B60" s="1142"/>
      <c r="C60" s="1143"/>
      <c r="D60" s="1144"/>
      <c r="E60" s="1145" t="s">
        <v>1109</v>
      </c>
      <c r="F60" s="1146"/>
      <c r="G60" s="792">
        <f t="shared" si="3"/>
        <v>13302000</v>
      </c>
      <c r="H60" s="792">
        <f t="shared" si="4"/>
        <v>13302000</v>
      </c>
      <c r="I60" s="792">
        <f>I61</f>
        <v>0</v>
      </c>
      <c r="J60" s="792">
        <f>J61</f>
        <v>13302000</v>
      </c>
      <c r="K60" s="792">
        <f t="shared" si="6"/>
        <v>0</v>
      </c>
      <c r="L60" s="792">
        <f>L61</f>
        <v>0</v>
      </c>
      <c r="M60" s="792">
        <f>M61</f>
        <v>0</v>
      </c>
    </row>
    <row r="61" spans="1:13" s="384" customFormat="1" ht="18" customHeight="1">
      <c r="A61" s="1147" t="s">
        <v>40</v>
      </c>
      <c r="B61" s="1148"/>
      <c r="C61" s="1147" t="s">
        <v>553</v>
      </c>
      <c r="D61" s="1148"/>
      <c r="E61" s="1149" t="s">
        <v>1096</v>
      </c>
      <c r="F61" s="1150"/>
      <c r="G61" s="793">
        <f t="shared" si="3"/>
        <v>13302000</v>
      </c>
      <c r="H61" s="793">
        <f t="shared" si="4"/>
        <v>13302000</v>
      </c>
      <c r="I61" s="793">
        <f>I62+I63</f>
        <v>0</v>
      </c>
      <c r="J61" s="793">
        <f>J62+J63</f>
        <v>13302000</v>
      </c>
      <c r="K61" s="793">
        <f t="shared" si="6"/>
        <v>0</v>
      </c>
      <c r="L61" s="793">
        <f>L62+L63</f>
        <v>0</v>
      </c>
      <c r="M61" s="793">
        <f>M62+M63</f>
        <v>0</v>
      </c>
    </row>
    <row r="62" spans="1:13" s="797" customFormat="1" ht="18" customHeight="1">
      <c r="A62" s="1153"/>
      <c r="B62" s="1154"/>
      <c r="C62" s="1153"/>
      <c r="D62" s="1154"/>
      <c r="E62" s="1155" t="s">
        <v>1097</v>
      </c>
      <c r="F62" s="1156"/>
      <c r="G62" s="795">
        <f t="shared" si="3"/>
        <v>11902000</v>
      </c>
      <c r="H62" s="795">
        <f t="shared" si="4"/>
        <v>11902000</v>
      </c>
      <c r="I62" s="795">
        <v>0</v>
      </c>
      <c r="J62" s="795">
        <v>11902000</v>
      </c>
      <c r="K62" s="795">
        <f t="shared" si="6"/>
        <v>0</v>
      </c>
      <c r="L62" s="795">
        <v>0</v>
      </c>
      <c r="M62" s="795">
        <v>0</v>
      </c>
    </row>
    <row r="63" spans="1:13" s="797" customFormat="1" ht="18" customHeight="1">
      <c r="A63" s="1153"/>
      <c r="B63" s="1154"/>
      <c r="C63" s="1153"/>
      <c r="D63" s="1154"/>
      <c r="E63" s="1155" t="s">
        <v>1110</v>
      </c>
      <c r="F63" s="1156"/>
      <c r="G63" s="795">
        <f t="shared" si="3"/>
        <v>1400000</v>
      </c>
      <c r="H63" s="795">
        <f t="shared" si="4"/>
        <v>1400000</v>
      </c>
      <c r="I63" s="795">
        <v>0</v>
      </c>
      <c r="J63" s="795">
        <v>1400000</v>
      </c>
      <c r="K63" s="795">
        <f t="shared" si="6"/>
        <v>0</v>
      </c>
      <c r="L63" s="795">
        <v>0</v>
      </c>
      <c r="M63" s="795">
        <v>0</v>
      </c>
    </row>
    <row r="64" spans="1:13" s="738" customFormat="1" ht="18" customHeight="1">
      <c r="A64" s="1141"/>
      <c r="B64" s="1142"/>
      <c r="C64" s="1143"/>
      <c r="D64" s="1144"/>
      <c r="E64" s="1145" t="s">
        <v>646</v>
      </c>
      <c r="F64" s="1146"/>
      <c r="G64" s="792">
        <f t="shared" si="3"/>
        <v>9036688</v>
      </c>
      <c r="H64" s="792">
        <f t="shared" si="4"/>
        <v>9036688</v>
      </c>
      <c r="I64" s="792">
        <f>I65+I66+I67</f>
        <v>0</v>
      </c>
      <c r="J64" s="792">
        <f>J65+J66+J67</f>
        <v>9036688</v>
      </c>
      <c r="K64" s="792">
        <f t="shared" si="6"/>
        <v>0</v>
      </c>
      <c r="L64" s="792">
        <f>L65+L66+L67</f>
        <v>0</v>
      </c>
      <c r="M64" s="792">
        <f>M65+M66+M67</f>
        <v>0</v>
      </c>
    </row>
    <row r="65" spans="1:13" s="384" customFormat="1" ht="18" customHeight="1">
      <c r="A65" s="1147" t="s">
        <v>40</v>
      </c>
      <c r="B65" s="1148"/>
      <c r="C65" s="1147" t="s">
        <v>641</v>
      </c>
      <c r="D65" s="1148"/>
      <c r="E65" s="1149" t="s">
        <v>1093</v>
      </c>
      <c r="F65" s="1150"/>
      <c r="G65" s="793">
        <f t="shared" si="3"/>
        <v>8422000</v>
      </c>
      <c r="H65" s="793">
        <f t="shared" si="4"/>
        <v>8422000</v>
      </c>
      <c r="I65" s="793">
        <v>0</v>
      </c>
      <c r="J65" s="793">
        <v>8422000</v>
      </c>
      <c r="K65" s="793">
        <f t="shared" si="6"/>
        <v>0</v>
      </c>
      <c r="L65" s="793">
        <v>0</v>
      </c>
      <c r="M65" s="793">
        <v>0</v>
      </c>
    </row>
    <row r="66" spans="1:13" s="384" customFormat="1" ht="18" customHeight="1">
      <c r="A66" s="1157"/>
      <c r="B66" s="1158"/>
      <c r="C66" s="1157"/>
      <c r="D66" s="1158"/>
      <c r="E66" s="1149" t="s">
        <v>1104</v>
      </c>
      <c r="F66" s="1150"/>
      <c r="G66" s="794">
        <f>H66+K66</f>
        <v>269688</v>
      </c>
      <c r="H66" s="794">
        <f>I66+J66</f>
        <v>269688</v>
      </c>
      <c r="I66" s="794">
        <v>0</v>
      </c>
      <c r="J66" s="794">
        <v>269688</v>
      </c>
      <c r="K66" s="794">
        <f>L66+M66</f>
        <v>0</v>
      </c>
      <c r="L66" s="794">
        <v>0</v>
      </c>
      <c r="M66" s="794">
        <v>0</v>
      </c>
    </row>
    <row r="67" spans="1:13" s="384" customFormat="1" ht="18" customHeight="1">
      <c r="A67" s="1157"/>
      <c r="B67" s="1158"/>
      <c r="C67" s="1157"/>
      <c r="D67" s="1158"/>
      <c r="E67" s="1149" t="s">
        <v>1111</v>
      </c>
      <c r="F67" s="1150"/>
      <c r="G67" s="794">
        <f>H67+K67</f>
        <v>345000</v>
      </c>
      <c r="H67" s="794">
        <f>I67+J67</f>
        <v>345000</v>
      </c>
      <c r="I67" s="794">
        <v>0</v>
      </c>
      <c r="J67" s="794">
        <v>345000</v>
      </c>
      <c r="K67" s="794">
        <f>L67+M67</f>
        <v>0</v>
      </c>
      <c r="L67" s="794">
        <v>0</v>
      </c>
      <c r="M67" s="794">
        <v>0</v>
      </c>
    </row>
    <row r="68" spans="1:13" s="738" customFormat="1" ht="18" customHeight="1">
      <c r="A68" s="1141"/>
      <c r="B68" s="1142"/>
      <c r="C68" s="1143"/>
      <c r="D68" s="1144"/>
      <c r="E68" s="1145" t="s">
        <v>643</v>
      </c>
      <c r="F68" s="1146"/>
      <c r="G68" s="792">
        <f t="shared" si="3"/>
        <v>7574540</v>
      </c>
      <c r="H68" s="792">
        <f t="shared" si="4"/>
        <v>7574540</v>
      </c>
      <c r="I68" s="792">
        <f>I69+I70+I71</f>
        <v>0</v>
      </c>
      <c r="J68" s="792">
        <f>J69+J70+J71</f>
        <v>7574540</v>
      </c>
      <c r="K68" s="792">
        <f t="shared" si="6"/>
        <v>0</v>
      </c>
      <c r="L68" s="792">
        <f>L69+L70+L71</f>
        <v>0</v>
      </c>
      <c r="M68" s="792">
        <f>M69+M70+M71</f>
        <v>0</v>
      </c>
    </row>
    <row r="69" spans="1:13" s="384" customFormat="1" ht="18" customHeight="1">
      <c r="A69" s="1147" t="s">
        <v>40</v>
      </c>
      <c r="B69" s="1148"/>
      <c r="C69" s="1147" t="s">
        <v>641</v>
      </c>
      <c r="D69" s="1148"/>
      <c r="E69" s="1149" t="s">
        <v>1093</v>
      </c>
      <c r="F69" s="1150"/>
      <c r="G69" s="794">
        <f t="shared" si="3"/>
        <v>7178000</v>
      </c>
      <c r="H69" s="794">
        <f t="shared" si="4"/>
        <v>7178000</v>
      </c>
      <c r="I69" s="794">
        <v>0</v>
      </c>
      <c r="J69" s="794">
        <v>7178000</v>
      </c>
      <c r="K69" s="794">
        <f t="shared" si="6"/>
        <v>0</v>
      </c>
      <c r="L69" s="794">
        <v>0</v>
      </c>
      <c r="M69" s="794">
        <v>0</v>
      </c>
    </row>
    <row r="70" spans="1:13" s="384" customFormat="1" ht="18" customHeight="1">
      <c r="A70" s="1157"/>
      <c r="B70" s="1158"/>
      <c r="C70" s="1157"/>
      <c r="D70" s="1158"/>
      <c r="E70" s="1149" t="s">
        <v>1104</v>
      </c>
      <c r="F70" s="1150"/>
      <c r="G70" s="794">
        <f>H70+K70</f>
        <v>216627</v>
      </c>
      <c r="H70" s="794">
        <f>I70+J70</f>
        <v>216627</v>
      </c>
      <c r="I70" s="794">
        <v>0</v>
      </c>
      <c r="J70" s="794">
        <v>216627</v>
      </c>
      <c r="K70" s="794">
        <f>L70+M70</f>
        <v>0</v>
      </c>
      <c r="L70" s="794">
        <v>0</v>
      </c>
      <c r="M70" s="794">
        <v>0</v>
      </c>
    </row>
    <row r="71" spans="1:13" s="384" customFormat="1" ht="30" customHeight="1">
      <c r="A71" s="1159"/>
      <c r="B71" s="1160"/>
      <c r="C71" s="1159"/>
      <c r="D71" s="1160"/>
      <c r="E71" s="1149" t="s">
        <v>1112</v>
      </c>
      <c r="F71" s="1150"/>
      <c r="G71" s="794">
        <f>H71+K71</f>
        <v>179913</v>
      </c>
      <c r="H71" s="794">
        <f>I71+J71</f>
        <v>179913</v>
      </c>
      <c r="I71" s="794">
        <v>0</v>
      </c>
      <c r="J71" s="794">
        <v>179913</v>
      </c>
      <c r="K71" s="794">
        <f>L71+M71</f>
        <v>0</v>
      </c>
      <c r="L71" s="794">
        <v>0</v>
      </c>
      <c r="M71" s="794">
        <v>0</v>
      </c>
    </row>
    <row r="72" spans="1:13" s="738" customFormat="1" ht="18" customHeight="1">
      <c r="A72" s="1143"/>
      <c r="B72" s="1144"/>
      <c r="C72" s="1143"/>
      <c r="D72" s="1144"/>
      <c r="E72" s="1145" t="s">
        <v>1113</v>
      </c>
      <c r="F72" s="1146"/>
      <c r="G72" s="792">
        <f t="shared" si="3"/>
        <v>3716500</v>
      </c>
      <c r="H72" s="792">
        <f t="shared" si="4"/>
        <v>3716500</v>
      </c>
      <c r="I72" s="792">
        <f>I73+I74</f>
        <v>0</v>
      </c>
      <c r="J72" s="792">
        <f>J73+J74</f>
        <v>3716500</v>
      </c>
      <c r="K72" s="792">
        <f t="shared" si="6"/>
        <v>0</v>
      </c>
      <c r="L72" s="792">
        <f>L73+L74</f>
        <v>0</v>
      </c>
      <c r="M72" s="792">
        <f>M73+M74</f>
        <v>0</v>
      </c>
    </row>
    <row r="73" spans="1:13" s="384" customFormat="1" ht="18" customHeight="1">
      <c r="A73" s="1147" t="s">
        <v>40</v>
      </c>
      <c r="B73" s="1148"/>
      <c r="C73" s="1147" t="s">
        <v>641</v>
      </c>
      <c r="D73" s="1148"/>
      <c r="E73" s="1149" t="s">
        <v>1093</v>
      </c>
      <c r="F73" s="1150"/>
      <c r="G73" s="793">
        <f t="shared" si="3"/>
        <v>3655000</v>
      </c>
      <c r="H73" s="793">
        <f t="shared" si="4"/>
        <v>3655000</v>
      </c>
      <c r="I73" s="793">
        <v>0</v>
      </c>
      <c r="J73" s="793">
        <v>3655000</v>
      </c>
      <c r="K73" s="793">
        <f t="shared" si="6"/>
        <v>0</v>
      </c>
      <c r="L73" s="793">
        <v>0</v>
      </c>
      <c r="M73" s="793">
        <v>0</v>
      </c>
    </row>
    <row r="74" spans="1:13" s="384" customFormat="1" ht="18" customHeight="1">
      <c r="A74" s="1159"/>
      <c r="B74" s="1160"/>
      <c r="C74" s="1159"/>
      <c r="D74" s="1160"/>
      <c r="E74" s="1149" t="s">
        <v>1104</v>
      </c>
      <c r="F74" s="1150"/>
      <c r="G74" s="794">
        <f>H74+K74</f>
        <v>61500</v>
      </c>
      <c r="H74" s="794">
        <f>I74+J74</f>
        <v>61500</v>
      </c>
      <c r="I74" s="794">
        <v>0</v>
      </c>
      <c r="J74" s="794">
        <v>61500</v>
      </c>
      <c r="K74" s="794">
        <f>L74+M74</f>
        <v>0</v>
      </c>
      <c r="L74" s="794">
        <v>0</v>
      </c>
      <c r="M74" s="794">
        <v>0</v>
      </c>
    </row>
    <row r="75" spans="1:13" s="764" customFormat="1" ht="5.25" customHeight="1">
      <c r="A75" s="776"/>
      <c r="B75" s="777"/>
      <c r="C75" s="777"/>
      <c r="D75" s="777"/>
      <c r="E75" s="778"/>
      <c r="F75" s="779"/>
      <c r="G75" s="780"/>
      <c r="H75" s="781"/>
      <c r="I75" s="781"/>
      <c r="J75" s="781"/>
      <c r="K75" s="781"/>
      <c r="L75" s="781"/>
      <c r="M75" s="782"/>
    </row>
    <row r="76" spans="1:13" s="767" customFormat="1" ht="18" customHeight="1">
      <c r="A76" s="1114" t="s">
        <v>1114</v>
      </c>
      <c r="B76" s="1115"/>
      <c r="C76" s="1115"/>
      <c r="D76" s="1115"/>
      <c r="E76" s="1115"/>
      <c r="F76" s="1115"/>
      <c r="G76" s="783">
        <f>H76+K76</f>
        <v>269867697</v>
      </c>
      <c r="H76" s="783">
        <f>I76+J76</f>
        <v>183409192</v>
      </c>
      <c r="I76" s="783">
        <f>I78+I83+I132+I137+I141</f>
        <v>156573746</v>
      </c>
      <c r="J76" s="783">
        <f>J78+J83+J132+J137+J141</f>
        <v>26835446</v>
      </c>
      <c r="K76" s="783">
        <f>L76+M76</f>
        <v>86458505</v>
      </c>
      <c r="L76" s="783">
        <f>L78+L83+L132+L137+L141</f>
        <v>11860086</v>
      </c>
      <c r="M76" s="783">
        <f>M78+M83+M132+M137+M141</f>
        <v>74598419</v>
      </c>
    </row>
    <row r="77" spans="1:13" s="764" customFormat="1" ht="5.25" customHeight="1">
      <c r="A77" s="798"/>
      <c r="B77" s="799"/>
      <c r="C77" s="799"/>
      <c r="D77" s="799"/>
      <c r="E77" s="800"/>
      <c r="F77" s="800"/>
      <c r="G77" s="801"/>
      <c r="H77" s="802"/>
      <c r="I77" s="802"/>
      <c r="J77" s="802"/>
      <c r="K77" s="802"/>
      <c r="L77" s="802"/>
      <c r="M77" s="803"/>
    </row>
    <row r="78" spans="1:13" s="805" customFormat="1" ht="30" customHeight="1">
      <c r="A78" s="1161" t="s">
        <v>1115</v>
      </c>
      <c r="B78" s="1162"/>
      <c r="C78" s="1162"/>
      <c r="D78" s="1162"/>
      <c r="E78" s="1162"/>
      <c r="F78" s="1163"/>
      <c r="G78" s="804">
        <f>H78+K78</f>
        <v>1947000</v>
      </c>
      <c r="H78" s="804">
        <f>I78+J78</f>
        <v>0</v>
      </c>
      <c r="I78" s="804">
        <f>I80+I81</f>
        <v>0</v>
      </c>
      <c r="J78" s="804">
        <f>J80+J81</f>
        <v>0</v>
      </c>
      <c r="K78" s="804">
        <f>L78+M78</f>
        <v>1947000</v>
      </c>
      <c r="L78" s="804">
        <f>L80+L81</f>
        <v>761000</v>
      </c>
      <c r="M78" s="804">
        <f>M80+M81</f>
        <v>1186000</v>
      </c>
    </row>
    <row r="79" spans="1:13" s="764" customFormat="1" ht="5.25" customHeight="1">
      <c r="A79" s="798"/>
      <c r="B79" s="799"/>
      <c r="C79" s="799"/>
      <c r="D79" s="799"/>
      <c r="E79" s="800"/>
      <c r="F79" s="800"/>
      <c r="G79" s="801"/>
      <c r="H79" s="802"/>
      <c r="I79" s="802"/>
      <c r="J79" s="802"/>
      <c r="K79" s="802"/>
      <c r="L79" s="802"/>
      <c r="M79" s="803"/>
    </row>
    <row r="80" spans="1:13" s="384" customFormat="1" ht="18" customHeight="1">
      <c r="A80" s="1147" t="s">
        <v>105</v>
      </c>
      <c r="B80" s="1148"/>
      <c r="C80" s="1147" t="s">
        <v>1116</v>
      </c>
      <c r="D80" s="1148"/>
      <c r="E80" s="1164" t="s">
        <v>1117</v>
      </c>
      <c r="F80" s="1165"/>
      <c r="G80" s="794">
        <f t="shared" ref="G80:G81" si="7">H80+K80</f>
        <v>1009000</v>
      </c>
      <c r="H80" s="794">
        <f t="shared" ref="H80:H81" si="8">I80+J80</f>
        <v>0</v>
      </c>
      <c r="I80" s="794">
        <v>0</v>
      </c>
      <c r="J80" s="794">
        <v>0</v>
      </c>
      <c r="K80" s="794">
        <f t="shared" ref="K80:K81" si="9">L80+M80</f>
        <v>1009000</v>
      </c>
      <c r="L80" s="794">
        <v>151000</v>
      </c>
      <c r="M80" s="794">
        <v>858000</v>
      </c>
    </row>
    <row r="81" spans="1:13" s="384" customFormat="1" ht="18" customHeight="1">
      <c r="A81" s="1147" t="s">
        <v>38</v>
      </c>
      <c r="B81" s="1148"/>
      <c r="C81" s="1147" t="s">
        <v>692</v>
      </c>
      <c r="D81" s="1148"/>
      <c r="E81" s="1164" t="s">
        <v>1118</v>
      </c>
      <c r="F81" s="1165"/>
      <c r="G81" s="794">
        <f t="shared" si="7"/>
        <v>938000</v>
      </c>
      <c r="H81" s="794">
        <f t="shared" si="8"/>
        <v>0</v>
      </c>
      <c r="I81" s="794">
        <v>0</v>
      </c>
      <c r="J81" s="794">
        <v>0</v>
      </c>
      <c r="K81" s="794">
        <f t="shared" si="9"/>
        <v>938000</v>
      </c>
      <c r="L81" s="794">
        <v>610000</v>
      </c>
      <c r="M81" s="794">
        <v>328000</v>
      </c>
    </row>
    <row r="82" spans="1:13" s="764" customFormat="1" ht="5.25" customHeight="1">
      <c r="A82" s="798"/>
      <c r="B82" s="799"/>
      <c r="C82" s="799"/>
      <c r="D82" s="799"/>
      <c r="E82" s="800"/>
      <c r="F82" s="800"/>
      <c r="G82" s="801"/>
      <c r="H82" s="802"/>
      <c r="I82" s="802"/>
      <c r="J82" s="802"/>
      <c r="K82" s="802"/>
      <c r="L82" s="802"/>
      <c r="M82" s="803"/>
    </row>
    <row r="83" spans="1:13" s="805" customFormat="1" ht="18" customHeight="1">
      <c r="A83" s="1168" t="s">
        <v>1119</v>
      </c>
      <c r="B83" s="1169"/>
      <c r="C83" s="1169"/>
      <c r="D83" s="1169"/>
      <c r="E83" s="1169"/>
      <c r="F83" s="1170"/>
      <c r="G83" s="804">
        <f>H83+K83</f>
        <v>74200888</v>
      </c>
      <c r="H83" s="804">
        <f>I83+J83</f>
        <v>40678183</v>
      </c>
      <c r="I83" s="804">
        <f>I85+I86+I87+I88+I89+I90+I91+I92+I93+I94+I95+I96+I97+I98+I99+I100+I101+I102+I103+I104+I105+I106+I107+I108+I109+I110+I111+I112+I113+I114+I115+I116+I117+I118+I119+I120+I121+I122+I123+I124+I125+I126+I127+I128+I129+I130</f>
        <v>29264422</v>
      </c>
      <c r="J83" s="804">
        <f>J85+J86+J87+J88+J89+J90+J91+J92+J93+J94+J95+J96+J97+J98+J99+J100+J101+J102+J103+J104+J105+J106+J107+J108+J109+J110+J111+J112+J113+J114+J115+J116+J117+J118+J119+J120+J121+J122+J123+J124+J125+J126+J127+J128+J129+J130</f>
        <v>11413761</v>
      </c>
      <c r="K83" s="804">
        <f>L83+M83</f>
        <v>33522705</v>
      </c>
      <c r="L83" s="804">
        <f>L85+L86+L87+L88+L89+L90+L91+L92+L93+L94+L95+L96+L97+L98+L99+L100+L101+L102+L103+L104+L105+L106+L107+L108+L109+L110+L111+L112+L113+L114+L115+L116+L117+L118+L119+L120+L121+L122+L123+L124+L125+L126+L127+L128+L129+L130</f>
        <v>10849086</v>
      </c>
      <c r="M83" s="804">
        <f>M85+M86+M87+M88+M89+M90+M91+M92+M93+M94+M95+M96+M97+M98+M99+M100+M101+M102+M103+M104+M105+M106+M107+M108+M109+M110+M111+M112+M113+M114+M115+M116+M117+M118+M119+M120+M121+M122+M123+M124+M125+M126+M127+M128+M129+M130</f>
        <v>22673619</v>
      </c>
    </row>
    <row r="84" spans="1:13" s="791" customFormat="1" ht="5.25" customHeight="1">
      <c r="A84" s="806"/>
      <c r="B84" s="807"/>
      <c r="C84" s="787"/>
      <c r="D84" s="787"/>
      <c r="E84" s="787"/>
      <c r="F84" s="787"/>
      <c r="G84" s="788"/>
      <c r="H84" s="789"/>
      <c r="I84" s="789"/>
      <c r="J84" s="789"/>
      <c r="K84" s="789"/>
      <c r="L84" s="789"/>
      <c r="M84" s="790"/>
    </row>
    <row r="85" spans="1:13" s="384" customFormat="1" ht="18" customHeight="1">
      <c r="A85" s="1147" t="s">
        <v>69</v>
      </c>
      <c r="B85" s="1148"/>
      <c r="C85" s="1157" t="s">
        <v>318</v>
      </c>
      <c r="D85" s="1158"/>
      <c r="E85" s="808" t="s">
        <v>993</v>
      </c>
      <c r="F85" s="809" t="s">
        <v>995</v>
      </c>
      <c r="G85" s="794">
        <f t="shared" ref="G85:G127" si="10">H85+K85</f>
        <v>40000</v>
      </c>
      <c r="H85" s="794">
        <f t="shared" ref="H85:H127" si="11">I85+J85</f>
        <v>0</v>
      </c>
      <c r="I85" s="794">
        <v>0</v>
      </c>
      <c r="J85" s="794">
        <v>0</v>
      </c>
      <c r="K85" s="794">
        <f t="shared" ref="K85:K127" si="12">L85+M85</f>
        <v>40000</v>
      </c>
      <c r="L85" s="794">
        <v>0</v>
      </c>
      <c r="M85" s="794">
        <v>40000</v>
      </c>
    </row>
    <row r="86" spans="1:13" s="813" customFormat="1" ht="18" customHeight="1">
      <c r="A86" s="1132"/>
      <c r="B86" s="1133"/>
      <c r="C86" s="1132"/>
      <c r="D86" s="1133"/>
      <c r="E86" s="810" t="s">
        <v>940</v>
      </c>
      <c r="F86" s="811" t="s">
        <v>1016</v>
      </c>
      <c r="G86" s="812">
        <f t="shared" si="10"/>
        <v>250000</v>
      </c>
      <c r="H86" s="812">
        <f t="shared" si="11"/>
        <v>0</v>
      </c>
      <c r="I86" s="812">
        <v>0</v>
      </c>
      <c r="J86" s="812">
        <v>0</v>
      </c>
      <c r="K86" s="812">
        <f t="shared" si="12"/>
        <v>250000</v>
      </c>
      <c r="L86" s="812">
        <v>0</v>
      </c>
      <c r="M86" s="812">
        <v>250000</v>
      </c>
    </row>
    <row r="87" spans="1:13" s="813" customFormat="1" ht="30" customHeight="1">
      <c r="A87" s="1132"/>
      <c r="B87" s="1133"/>
      <c r="C87" s="1132"/>
      <c r="D87" s="1133"/>
      <c r="E87" s="814"/>
      <c r="F87" s="811" t="s">
        <v>1120</v>
      </c>
      <c r="G87" s="774">
        <f t="shared" si="10"/>
        <v>12418589</v>
      </c>
      <c r="H87" s="774">
        <f t="shared" si="11"/>
        <v>0</v>
      </c>
      <c r="I87" s="774">
        <v>0</v>
      </c>
      <c r="J87" s="774">
        <v>0</v>
      </c>
      <c r="K87" s="774">
        <f t="shared" si="12"/>
        <v>12418589</v>
      </c>
      <c r="L87" s="774">
        <v>0</v>
      </c>
      <c r="M87" s="774">
        <v>12418589</v>
      </c>
    </row>
    <row r="88" spans="1:13" s="384" customFormat="1" ht="18" customHeight="1">
      <c r="A88" s="1159"/>
      <c r="B88" s="1160"/>
      <c r="C88" s="1159"/>
      <c r="D88" s="1160"/>
      <c r="E88" s="808" t="s">
        <v>1018</v>
      </c>
      <c r="F88" s="809" t="s">
        <v>1019</v>
      </c>
      <c r="G88" s="794">
        <f t="shared" si="10"/>
        <v>1345000</v>
      </c>
      <c r="H88" s="794">
        <f t="shared" si="11"/>
        <v>510000</v>
      </c>
      <c r="I88" s="794">
        <v>0</v>
      </c>
      <c r="J88" s="794">
        <f>250000+260000</f>
        <v>510000</v>
      </c>
      <c r="K88" s="794">
        <f t="shared" si="12"/>
        <v>835000</v>
      </c>
      <c r="L88" s="794">
        <v>0</v>
      </c>
      <c r="M88" s="794">
        <v>835000</v>
      </c>
    </row>
    <row r="89" spans="1:13" s="813" customFormat="1" ht="53.45" customHeight="1">
      <c r="A89" s="1136" t="s">
        <v>23</v>
      </c>
      <c r="B89" s="1137"/>
      <c r="C89" s="1166" t="s">
        <v>263</v>
      </c>
      <c r="D89" s="1167"/>
      <c r="E89" s="815" t="s">
        <v>848</v>
      </c>
      <c r="F89" s="811" t="s">
        <v>1121</v>
      </c>
      <c r="G89" s="774">
        <f t="shared" si="10"/>
        <v>1072000</v>
      </c>
      <c r="H89" s="774">
        <f t="shared" si="11"/>
        <v>1072000</v>
      </c>
      <c r="I89" s="774">
        <v>1072000</v>
      </c>
      <c r="J89" s="774">
        <v>0</v>
      </c>
      <c r="K89" s="774">
        <f t="shared" si="12"/>
        <v>0</v>
      </c>
      <c r="L89" s="774">
        <v>0</v>
      </c>
      <c r="M89" s="774">
        <v>0</v>
      </c>
    </row>
    <row r="90" spans="1:13" s="384" customFormat="1" ht="18" customHeight="1">
      <c r="A90" s="1147" t="s">
        <v>75</v>
      </c>
      <c r="B90" s="1148"/>
      <c r="C90" s="1147" t="s">
        <v>343</v>
      </c>
      <c r="D90" s="1148"/>
      <c r="E90" s="816" t="s">
        <v>724</v>
      </c>
      <c r="F90" s="809" t="s">
        <v>830</v>
      </c>
      <c r="G90" s="794">
        <f t="shared" si="10"/>
        <v>7646812</v>
      </c>
      <c r="H90" s="794">
        <f t="shared" si="11"/>
        <v>7646812</v>
      </c>
      <c r="I90" s="794">
        <v>7646812</v>
      </c>
      <c r="J90" s="794"/>
      <c r="K90" s="794">
        <f t="shared" si="12"/>
        <v>0</v>
      </c>
      <c r="L90" s="794">
        <v>0</v>
      </c>
      <c r="M90" s="794">
        <v>0</v>
      </c>
    </row>
    <row r="91" spans="1:13" s="813" customFormat="1" ht="30" customHeight="1">
      <c r="A91" s="1132"/>
      <c r="B91" s="1133"/>
      <c r="C91" s="1132"/>
      <c r="D91" s="1133"/>
      <c r="E91" s="817"/>
      <c r="F91" s="811" t="s">
        <v>833</v>
      </c>
      <c r="G91" s="774">
        <f t="shared" si="10"/>
        <v>6282525</v>
      </c>
      <c r="H91" s="774">
        <f t="shared" si="11"/>
        <v>6282525</v>
      </c>
      <c r="I91" s="774">
        <v>6282525</v>
      </c>
      <c r="J91" s="774">
        <v>0</v>
      </c>
      <c r="K91" s="774">
        <f t="shared" si="12"/>
        <v>0</v>
      </c>
      <c r="L91" s="774">
        <v>0</v>
      </c>
      <c r="M91" s="774">
        <v>0</v>
      </c>
    </row>
    <row r="92" spans="1:13" s="813" customFormat="1" ht="30" customHeight="1">
      <c r="A92" s="1132"/>
      <c r="B92" s="1133"/>
      <c r="C92" s="1132"/>
      <c r="D92" s="1133"/>
      <c r="E92" s="814"/>
      <c r="F92" s="811" t="s">
        <v>834</v>
      </c>
      <c r="G92" s="774">
        <f t="shared" si="10"/>
        <v>2105703</v>
      </c>
      <c r="H92" s="774">
        <f t="shared" si="11"/>
        <v>1125822</v>
      </c>
      <c r="I92" s="774">
        <v>1125822</v>
      </c>
      <c r="J92" s="774">
        <v>0</v>
      </c>
      <c r="K92" s="774">
        <f t="shared" si="12"/>
        <v>979881</v>
      </c>
      <c r="L92" s="774">
        <v>979881</v>
      </c>
      <c r="M92" s="774">
        <v>0</v>
      </c>
    </row>
    <row r="93" spans="1:13" s="384" customFormat="1" ht="18" customHeight="1">
      <c r="A93" s="1159"/>
      <c r="B93" s="1160"/>
      <c r="C93" s="1159"/>
      <c r="D93" s="1160"/>
      <c r="E93" s="808" t="s">
        <v>835</v>
      </c>
      <c r="F93" s="809" t="s">
        <v>837</v>
      </c>
      <c r="G93" s="794">
        <f t="shared" si="10"/>
        <v>4372565</v>
      </c>
      <c r="H93" s="794">
        <f t="shared" si="11"/>
        <v>4300315</v>
      </c>
      <c r="I93" s="794">
        <f>29750+4270565</f>
        <v>4300315</v>
      </c>
      <c r="J93" s="794">
        <v>0</v>
      </c>
      <c r="K93" s="794">
        <f t="shared" si="12"/>
        <v>72250</v>
      </c>
      <c r="L93" s="794">
        <v>72250</v>
      </c>
      <c r="M93" s="794">
        <v>0</v>
      </c>
    </row>
    <row r="94" spans="1:13" s="813" customFormat="1" ht="39.950000000000003" customHeight="1">
      <c r="A94" s="1136" t="s">
        <v>29</v>
      </c>
      <c r="B94" s="1137"/>
      <c r="C94" s="1136" t="s">
        <v>353</v>
      </c>
      <c r="D94" s="1137"/>
      <c r="E94" s="810" t="s">
        <v>815</v>
      </c>
      <c r="F94" s="811" t="s">
        <v>817</v>
      </c>
      <c r="G94" s="774">
        <f t="shared" si="10"/>
        <v>436000</v>
      </c>
      <c r="H94" s="774">
        <f t="shared" si="11"/>
        <v>436000</v>
      </c>
      <c r="I94" s="774">
        <v>0</v>
      </c>
      <c r="J94" s="774">
        <v>436000</v>
      </c>
      <c r="K94" s="774">
        <f t="shared" si="12"/>
        <v>0</v>
      </c>
      <c r="L94" s="774">
        <v>0</v>
      </c>
      <c r="M94" s="774">
        <v>0</v>
      </c>
    </row>
    <row r="95" spans="1:13" s="384" customFormat="1" ht="18" customHeight="1">
      <c r="A95" s="1157"/>
      <c r="B95" s="1158"/>
      <c r="C95" s="1157"/>
      <c r="D95" s="1158"/>
      <c r="E95" s="818"/>
      <c r="F95" s="809" t="s">
        <v>821</v>
      </c>
      <c r="G95" s="794">
        <f t="shared" si="10"/>
        <v>10000</v>
      </c>
      <c r="H95" s="794">
        <f t="shared" si="11"/>
        <v>10000</v>
      </c>
      <c r="I95" s="794">
        <v>0</v>
      </c>
      <c r="J95" s="794">
        <v>10000</v>
      </c>
      <c r="K95" s="794">
        <f t="shared" si="12"/>
        <v>0</v>
      </c>
      <c r="L95" s="794">
        <v>0</v>
      </c>
      <c r="M95" s="794">
        <v>0</v>
      </c>
    </row>
    <row r="96" spans="1:13" s="813" customFormat="1" ht="30" customHeight="1">
      <c r="A96" s="1132"/>
      <c r="B96" s="1133"/>
      <c r="C96" s="1171"/>
      <c r="D96" s="1172"/>
      <c r="E96" s="814"/>
      <c r="F96" s="811" t="s">
        <v>822</v>
      </c>
      <c r="G96" s="774">
        <f t="shared" si="10"/>
        <v>2000000</v>
      </c>
      <c r="H96" s="774">
        <f t="shared" si="11"/>
        <v>0</v>
      </c>
      <c r="I96" s="774">
        <v>0</v>
      </c>
      <c r="J96" s="774">
        <v>0</v>
      </c>
      <c r="K96" s="774">
        <f t="shared" si="12"/>
        <v>2000000</v>
      </c>
      <c r="L96" s="774">
        <v>0</v>
      </c>
      <c r="M96" s="774">
        <v>2000000</v>
      </c>
    </row>
    <row r="97" spans="1:13" s="384" customFormat="1" ht="18" customHeight="1">
      <c r="A97" s="1147" t="s">
        <v>33</v>
      </c>
      <c r="B97" s="1148"/>
      <c r="C97" s="1157" t="s">
        <v>1122</v>
      </c>
      <c r="D97" s="1158"/>
      <c r="E97" s="816" t="s">
        <v>888</v>
      </c>
      <c r="F97" s="809" t="s">
        <v>980</v>
      </c>
      <c r="G97" s="793">
        <f>H97+K97</f>
        <v>200000</v>
      </c>
      <c r="H97" s="793">
        <f>I97+J97</f>
        <v>200000</v>
      </c>
      <c r="I97" s="793">
        <v>200000</v>
      </c>
      <c r="J97" s="793">
        <v>0</v>
      </c>
      <c r="K97" s="793">
        <f>L97+M97</f>
        <v>0</v>
      </c>
      <c r="L97" s="793">
        <v>0</v>
      </c>
      <c r="M97" s="793">
        <v>0</v>
      </c>
    </row>
    <row r="98" spans="1:13" s="384" customFormat="1" ht="18" customHeight="1">
      <c r="A98" s="1157"/>
      <c r="B98" s="1158"/>
      <c r="C98" s="1151" t="s">
        <v>1123</v>
      </c>
      <c r="D98" s="1152"/>
      <c r="E98" s="816" t="s">
        <v>892</v>
      </c>
      <c r="F98" s="809" t="s">
        <v>983</v>
      </c>
      <c r="G98" s="793">
        <f>H98+K98</f>
        <v>3000</v>
      </c>
      <c r="H98" s="793">
        <f>I98+J98</f>
        <v>0</v>
      </c>
      <c r="I98" s="793">
        <v>0</v>
      </c>
      <c r="J98" s="793">
        <v>0</v>
      </c>
      <c r="K98" s="793">
        <f>L98+M98</f>
        <v>3000</v>
      </c>
      <c r="L98" s="793">
        <v>3000</v>
      </c>
      <c r="M98" s="793">
        <v>0</v>
      </c>
    </row>
    <row r="99" spans="1:13" s="813" customFormat="1" ht="30" customHeight="1">
      <c r="A99" s="1171"/>
      <c r="B99" s="1172"/>
      <c r="C99" s="1166" t="s">
        <v>384</v>
      </c>
      <c r="D99" s="1167"/>
      <c r="E99" s="815" t="s">
        <v>966</v>
      </c>
      <c r="F99" s="811" t="s">
        <v>967</v>
      </c>
      <c r="G99" s="774">
        <f t="shared" si="10"/>
        <v>40200</v>
      </c>
      <c r="H99" s="774">
        <f t="shared" si="11"/>
        <v>40200</v>
      </c>
      <c r="I99" s="774">
        <v>40000</v>
      </c>
      <c r="J99" s="774">
        <v>200</v>
      </c>
      <c r="K99" s="774">
        <f t="shared" si="12"/>
        <v>0</v>
      </c>
      <c r="L99" s="774">
        <v>0</v>
      </c>
      <c r="M99" s="774">
        <v>0</v>
      </c>
    </row>
    <row r="100" spans="1:13" s="384" customFormat="1" ht="18" customHeight="1">
      <c r="A100" s="1147"/>
      <c r="B100" s="1148"/>
      <c r="C100" s="1147"/>
      <c r="D100" s="1148"/>
      <c r="E100" s="808" t="s">
        <v>1009</v>
      </c>
      <c r="F100" s="809" t="s">
        <v>1010</v>
      </c>
      <c r="G100" s="794">
        <f t="shared" si="10"/>
        <v>95000</v>
      </c>
      <c r="H100" s="794">
        <f t="shared" si="11"/>
        <v>95000</v>
      </c>
      <c r="I100" s="794">
        <v>5000</v>
      </c>
      <c r="J100" s="794">
        <f>65000+25000</f>
        <v>90000</v>
      </c>
      <c r="K100" s="794">
        <f t="shared" si="12"/>
        <v>0</v>
      </c>
      <c r="L100" s="794">
        <v>0</v>
      </c>
      <c r="M100" s="794">
        <v>0</v>
      </c>
    </row>
    <row r="101" spans="1:13" s="384" customFormat="1" ht="18" customHeight="1">
      <c r="A101" s="1157"/>
      <c r="B101" s="1158"/>
      <c r="C101" s="1157"/>
      <c r="D101" s="1158"/>
      <c r="E101" s="816" t="s">
        <v>1012</v>
      </c>
      <c r="F101" s="809" t="s">
        <v>1013</v>
      </c>
      <c r="G101" s="793">
        <f t="shared" si="10"/>
        <v>120000</v>
      </c>
      <c r="H101" s="793">
        <f t="shared" si="11"/>
        <v>120000</v>
      </c>
      <c r="I101" s="793">
        <v>10000</v>
      </c>
      <c r="J101" s="793">
        <v>110000</v>
      </c>
      <c r="K101" s="793">
        <f t="shared" si="12"/>
        <v>0</v>
      </c>
      <c r="L101" s="793">
        <v>0</v>
      </c>
      <c r="M101" s="793">
        <v>0</v>
      </c>
    </row>
    <row r="102" spans="1:13" s="384" customFormat="1" ht="18" customHeight="1">
      <c r="A102" s="1157"/>
      <c r="B102" s="1158"/>
      <c r="C102" s="1157"/>
      <c r="D102" s="1158"/>
      <c r="E102" s="816" t="s">
        <v>924</v>
      </c>
      <c r="F102" s="809" t="s">
        <v>925</v>
      </c>
      <c r="G102" s="793">
        <f t="shared" si="10"/>
        <v>182119</v>
      </c>
      <c r="H102" s="793">
        <f t="shared" si="11"/>
        <v>182119</v>
      </c>
      <c r="I102" s="793">
        <v>0</v>
      </c>
      <c r="J102" s="793">
        <v>182119</v>
      </c>
      <c r="K102" s="793">
        <f t="shared" si="12"/>
        <v>0</v>
      </c>
      <c r="L102" s="793">
        <v>0</v>
      </c>
      <c r="M102" s="793">
        <v>0</v>
      </c>
    </row>
    <row r="103" spans="1:13" s="384" customFormat="1" ht="18" customHeight="1">
      <c r="A103" s="1157"/>
      <c r="B103" s="1158"/>
      <c r="C103" s="1157"/>
      <c r="D103" s="1158"/>
      <c r="E103" s="818"/>
      <c r="F103" s="809" t="s">
        <v>927</v>
      </c>
      <c r="G103" s="793">
        <f t="shared" si="10"/>
        <v>167523</v>
      </c>
      <c r="H103" s="793">
        <f t="shared" si="11"/>
        <v>167523</v>
      </c>
      <c r="I103" s="793">
        <v>0</v>
      </c>
      <c r="J103" s="793">
        <v>167523</v>
      </c>
      <c r="K103" s="793">
        <f t="shared" si="12"/>
        <v>0</v>
      </c>
      <c r="L103" s="793">
        <v>0</v>
      </c>
      <c r="M103" s="793">
        <v>0</v>
      </c>
    </row>
    <row r="104" spans="1:13" s="384" customFormat="1" ht="18" customHeight="1">
      <c r="A104" s="1157"/>
      <c r="B104" s="1158"/>
      <c r="C104" s="1157"/>
      <c r="D104" s="1158"/>
      <c r="E104" s="819"/>
      <c r="F104" s="809" t="s">
        <v>1014</v>
      </c>
      <c r="G104" s="793">
        <f>H104+K104</f>
        <v>1060000</v>
      </c>
      <c r="H104" s="793">
        <f>I104+J104</f>
        <v>845000</v>
      </c>
      <c r="I104" s="793">
        <v>5000</v>
      </c>
      <c r="J104" s="793">
        <v>840000</v>
      </c>
      <c r="K104" s="793">
        <f>L104+M104</f>
        <v>215000</v>
      </c>
      <c r="L104" s="793">
        <v>20000</v>
      </c>
      <c r="M104" s="793">
        <v>195000</v>
      </c>
    </row>
    <row r="105" spans="1:13" s="384" customFormat="1" ht="18" customHeight="1">
      <c r="A105" s="1157"/>
      <c r="B105" s="1158"/>
      <c r="C105" s="1157"/>
      <c r="D105" s="1158"/>
      <c r="E105" s="816" t="s">
        <v>928</v>
      </c>
      <c r="F105" s="809" t="s">
        <v>1015</v>
      </c>
      <c r="G105" s="793">
        <f t="shared" si="10"/>
        <v>820000</v>
      </c>
      <c r="H105" s="793">
        <f t="shared" si="11"/>
        <v>720000</v>
      </c>
      <c r="I105" s="793">
        <v>10000</v>
      </c>
      <c r="J105" s="793">
        <f>700000+10000</f>
        <v>710000</v>
      </c>
      <c r="K105" s="793">
        <f t="shared" si="12"/>
        <v>100000</v>
      </c>
      <c r="L105" s="793">
        <v>0</v>
      </c>
      <c r="M105" s="793">
        <v>100000</v>
      </c>
    </row>
    <row r="106" spans="1:13" s="384" customFormat="1" ht="18" customHeight="1">
      <c r="A106" s="1147" t="s">
        <v>35</v>
      </c>
      <c r="B106" s="1148"/>
      <c r="C106" s="1151" t="s">
        <v>621</v>
      </c>
      <c r="D106" s="1152"/>
      <c r="E106" s="808" t="s">
        <v>882</v>
      </c>
      <c r="F106" s="809" t="s">
        <v>972</v>
      </c>
      <c r="G106" s="793">
        <f t="shared" si="10"/>
        <v>3288117</v>
      </c>
      <c r="H106" s="793">
        <f t="shared" si="11"/>
        <v>3222673</v>
      </c>
      <c r="I106" s="793">
        <v>3182673</v>
      </c>
      <c r="J106" s="793">
        <v>40000</v>
      </c>
      <c r="K106" s="793">
        <f t="shared" si="12"/>
        <v>65444</v>
      </c>
      <c r="L106" s="793">
        <v>64044</v>
      </c>
      <c r="M106" s="793">
        <v>1400</v>
      </c>
    </row>
    <row r="107" spans="1:13" s="384" customFormat="1" ht="18" customHeight="1">
      <c r="A107" s="1157"/>
      <c r="B107" s="1158"/>
      <c r="C107" s="1151" t="s">
        <v>1124</v>
      </c>
      <c r="D107" s="1152"/>
      <c r="E107" s="819" t="s">
        <v>998</v>
      </c>
      <c r="F107" s="809" t="s">
        <v>1125</v>
      </c>
      <c r="G107" s="794">
        <f t="shared" si="10"/>
        <v>740000</v>
      </c>
      <c r="H107" s="794">
        <f t="shared" si="11"/>
        <v>90000</v>
      </c>
      <c r="I107" s="794">
        <v>0</v>
      </c>
      <c r="J107" s="794">
        <v>90000</v>
      </c>
      <c r="K107" s="794">
        <f t="shared" si="12"/>
        <v>650000</v>
      </c>
      <c r="L107" s="794">
        <v>0</v>
      </c>
      <c r="M107" s="794">
        <v>650000</v>
      </c>
    </row>
    <row r="108" spans="1:13" s="813" customFormat="1" ht="30" customHeight="1">
      <c r="A108" s="1132"/>
      <c r="B108" s="1133"/>
      <c r="C108" s="1136" t="s">
        <v>680</v>
      </c>
      <c r="D108" s="1137"/>
      <c r="E108" s="810" t="s">
        <v>882</v>
      </c>
      <c r="F108" s="811" t="s">
        <v>1126</v>
      </c>
      <c r="G108" s="812">
        <f t="shared" si="10"/>
        <v>478000</v>
      </c>
      <c r="H108" s="812">
        <f t="shared" si="11"/>
        <v>478000</v>
      </c>
      <c r="I108" s="812">
        <v>478000</v>
      </c>
      <c r="J108" s="812">
        <v>0</v>
      </c>
      <c r="K108" s="812">
        <f t="shared" si="12"/>
        <v>0</v>
      </c>
      <c r="L108" s="812">
        <v>0</v>
      </c>
      <c r="M108" s="812">
        <v>0</v>
      </c>
    </row>
    <row r="109" spans="1:13" s="813" customFormat="1" ht="30" customHeight="1">
      <c r="A109" s="1132"/>
      <c r="B109" s="1133"/>
      <c r="C109" s="1132"/>
      <c r="D109" s="1133"/>
      <c r="E109" s="814"/>
      <c r="F109" s="811" t="s">
        <v>1127</v>
      </c>
      <c r="G109" s="812">
        <f t="shared" si="10"/>
        <v>9714691</v>
      </c>
      <c r="H109" s="812">
        <f t="shared" si="11"/>
        <v>957780</v>
      </c>
      <c r="I109" s="812">
        <f>745879+82875</f>
        <v>828754</v>
      </c>
      <c r="J109" s="812">
        <f>116123+12903</f>
        <v>129026</v>
      </c>
      <c r="K109" s="812">
        <f t="shared" si="12"/>
        <v>8756911</v>
      </c>
      <c r="L109" s="812">
        <v>8756911</v>
      </c>
      <c r="M109" s="812">
        <v>0</v>
      </c>
    </row>
    <row r="110" spans="1:13" s="384" customFormat="1" ht="18" customHeight="1">
      <c r="A110" s="1157"/>
      <c r="B110" s="1158"/>
      <c r="C110" s="1157"/>
      <c r="D110" s="1158"/>
      <c r="E110" s="808" t="s">
        <v>897</v>
      </c>
      <c r="F110" s="809" t="s">
        <v>1128</v>
      </c>
      <c r="G110" s="793">
        <f t="shared" si="10"/>
        <v>155000</v>
      </c>
      <c r="H110" s="793">
        <f t="shared" si="11"/>
        <v>115000</v>
      </c>
      <c r="I110" s="793">
        <v>0</v>
      </c>
      <c r="J110" s="793">
        <v>115000</v>
      </c>
      <c r="K110" s="793">
        <f>L110+M110</f>
        <v>40000</v>
      </c>
      <c r="L110" s="793">
        <v>0</v>
      </c>
      <c r="M110" s="793">
        <v>40000</v>
      </c>
    </row>
    <row r="111" spans="1:13" s="384" customFormat="1" ht="18" customHeight="1">
      <c r="A111" s="1157"/>
      <c r="B111" s="1158"/>
      <c r="C111" s="1157"/>
      <c r="D111" s="1158"/>
      <c r="E111" s="819" t="s">
        <v>905</v>
      </c>
      <c r="F111" s="809" t="s">
        <v>1004</v>
      </c>
      <c r="G111" s="793">
        <f t="shared" si="10"/>
        <v>70000</v>
      </c>
      <c r="H111" s="793">
        <f t="shared" si="11"/>
        <v>0</v>
      </c>
      <c r="I111" s="793">
        <v>0</v>
      </c>
      <c r="J111" s="793">
        <v>0</v>
      </c>
      <c r="K111" s="793">
        <f t="shared" si="12"/>
        <v>70000</v>
      </c>
      <c r="L111" s="793">
        <v>0</v>
      </c>
      <c r="M111" s="793">
        <v>70000</v>
      </c>
    </row>
    <row r="112" spans="1:13" s="384" customFormat="1" ht="18" customHeight="1">
      <c r="A112" s="1147" t="s">
        <v>105</v>
      </c>
      <c r="B112" s="1148"/>
      <c r="C112" s="1147" t="s">
        <v>1129</v>
      </c>
      <c r="D112" s="1148"/>
      <c r="E112" s="816" t="s">
        <v>1006</v>
      </c>
      <c r="F112" s="809" t="s">
        <v>1007</v>
      </c>
      <c r="G112" s="793">
        <f t="shared" si="10"/>
        <v>260000</v>
      </c>
      <c r="H112" s="793">
        <f t="shared" si="11"/>
        <v>0</v>
      </c>
      <c r="I112" s="793">
        <v>0</v>
      </c>
      <c r="J112" s="793">
        <v>0</v>
      </c>
      <c r="K112" s="793">
        <f t="shared" si="12"/>
        <v>260000</v>
      </c>
      <c r="L112" s="793">
        <v>0</v>
      </c>
      <c r="M112" s="793">
        <v>260000</v>
      </c>
    </row>
    <row r="113" spans="1:13" s="384" customFormat="1" ht="18" customHeight="1">
      <c r="A113" s="1157"/>
      <c r="B113" s="1158"/>
      <c r="C113" s="1147" t="s">
        <v>1116</v>
      </c>
      <c r="D113" s="1148"/>
      <c r="E113" s="808" t="s">
        <v>973</v>
      </c>
      <c r="F113" s="809" t="s">
        <v>975</v>
      </c>
      <c r="G113" s="794">
        <f t="shared" si="10"/>
        <v>1290500</v>
      </c>
      <c r="H113" s="794">
        <f t="shared" si="11"/>
        <v>500500</v>
      </c>
      <c r="I113" s="794">
        <v>500000</v>
      </c>
      <c r="J113" s="794">
        <v>500</v>
      </c>
      <c r="K113" s="794">
        <f t="shared" si="12"/>
        <v>790000</v>
      </c>
      <c r="L113" s="794">
        <v>780000</v>
      </c>
      <c r="M113" s="794">
        <v>10000</v>
      </c>
    </row>
    <row r="114" spans="1:13" s="384" customFormat="1" ht="18" customHeight="1">
      <c r="A114" s="1157"/>
      <c r="B114" s="1158"/>
      <c r="C114" s="1157"/>
      <c r="D114" s="1158"/>
      <c r="E114" s="816" t="s">
        <v>1001</v>
      </c>
      <c r="F114" s="809" t="s">
        <v>1002</v>
      </c>
      <c r="G114" s="793">
        <f t="shared" si="10"/>
        <v>675000</v>
      </c>
      <c r="H114" s="793">
        <f t="shared" si="11"/>
        <v>105000</v>
      </c>
      <c r="I114" s="793">
        <v>0</v>
      </c>
      <c r="J114" s="793">
        <f>60000+45000</f>
        <v>105000</v>
      </c>
      <c r="K114" s="793">
        <f t="shared" si="12"/>
        <v>570000</v>
      </c>
      <c r="L114" s="793">
        <v>20000</v>
      </c>
      <c r="M114" s="793">
        <v>550000</v>
      </c>
    </row>
    <row r="115" spans="1:13" s="384" customFormat="1" ht="18" customHeight="1">
      <c r="A115" s="1157"/>
      <c r="B115" s="1158"/>
      <c r="C115" s="1157"/>
      <c r="D115" s="1158"/>
      <c r="E115" s="816" t="s">
        <v>900</v>
      </c>
      <c r="F115" s="809" t="s">
        <v>902</v>
      </c>
      <c r="G115" s="793">
        <f t="shared" si="10"/>
        <v>792118</v>
      </c>
      <c r="H115" s="793">
        <f t="shared" si="11"/>
        <v>0</v>
      </c>
      <c r="I115" s="793">
        <v>0</v>
      </c>
      <c r="J115" s="793">
        <v>0</v>
      </c>
      <c r="K115" s="793">
        <f t="shared" si="12"/>
        <v>792118</v>
      </c>
      <c r="L115" s="793">
        <v>0</v>
      </c>
      <c r="M115" s="793">
        <v>792118</v>
      </c>
    </row>
    <row r="116" spans="1:13" s="384" customFormat="1" ht="18" customHeight="1">
      <c r="A116" s="1157"/>
      <c r="B116" s="1158"/>
      <c r="C116" s="1157"/>
      <c r="D116" s="1158"/>
      <c r="E116" s="816" t="s">
        <v>909</v>
      </c>
      <c r="F116" s="809" t="s">
        <v>1005</v>
      </c>
      <c r="G116" s="793">
        <f t="shared" si="10"/>
        <v>2737050</v>
      </c>
      <c r="H116" s="793">
        <f t="shared" si="11"/>
        <v>2107050</v>
      </c>
      <c r="I116" s="793">
        <v>0</v>
      </c>
      <c r="J116" s="793">
        <f>2072050+35000</f>
        <v>2107050</v>
      </c>
      <c r="K116" s="793">
        <f t="shared" si="12"/>
        <v>630000</v>
      </c>
      <c r="L116" s="793">
        <v>30000</v>
      </c>
      <c r="M116" s="793">
        <v>600000</v>
      </c>
    </row>
    <row r="117" spans="1:13" s="384" customFormat="1" ht="18" customHeight="1">
      <c r="A117" s="1157"/>
      <c r="B117" s="1158"/>
      <c r="C117" s="1157"/>
      <c r="D117" s="1158"/>
      <c r="E117" s="819"/>
      <c r="F117" s="809" t="s">
        <v>912</v>
      </c>
      <c r="G117" s="793">
        <f>H117+K117</f>
        <v>3466748</v>
      </c>
      <c r="H117" s="793">
        <f>I117+J117</f>
        <v>705329</v>
      </c>
      <c r="I117" s="793">
        <v>0</v>
      </c>
      <c r="J117" s="793">
        <v>705329</v>
      </c>
      <c r="K117" s="793">
        <f>L117+M117</f>
        <v>2761419</v>
      </c>
      <c r="L117" s="793">
        <v>0</v>
      </c>
      <c r="M117" s="793">
        <v>2761419</v>
      </c>
    </row>
    <row r="118" spans="1:13" s="813" customFormat="1" ht="30" customHeight="1">
      <c r="A118" s="1136" t="s">
        <v>37</v>
      </c>
      <c r="B118" s="1137"/>
      <c r="C118" s="1136" t="s">
        <v>1130</v>
      </c>
      <c r="D118" s="1137"/>
      <c r="E118" s="810" t="s">
        <v>990</v>
      </c>
      <c r="F118" s="811" t="s">
        <v>992</v>
      </c>
      <c r="G118" s="812">
        <f t="shared" si="10"/>
        <v>24210</v>
      </c>
      <c r="H118" s="812">
        <f t="shared" si="11"/>
        <v>0</v>
      </c>
      <c r="I118" s="812">
        <v>0</v>
      </c>
      <c r="J118" s="812">
        <v>0</v>
      </c>
      <c r="K118" s="812">
        <f t="shared" si="12"/>
        <v>24210</v>
      </c>
      <c r="L118" s="812">
        <v>0</v>
      </c>
      <c r="M118" s="812">
        <v>24210</v>
      </c>
    </row>
    <row r="119" spans="1:13" s="813" customFormat="1" ht="39.950000000000003" customHeight="1">
      <c r="A119" s="1132"/>
      <c r="B119" s="1133"/>
      <c r="C119" s="1132"/>
      <c r="D119" s="1133"/>
      <c r="E119" s="810" t="s">
        <v>909</v>
      </c>
      <c r="F119" s="811" t="s">
        <v>915</v>
      </c>
      <c r="G119" s="812">
        <f t="shared" si="10"/>
        <v>500084</v>
      </c>
      <c r="H119" s="812">
        <f t="shared" si="11"/>
        <v>0</v>
      </c>
      <c r="I119" s="812">
        <v>0</v>
      </c>
      <c r="J119" s="812">
        <v>0</v>
      </c>
      <c r="K119" s="812">
        <f t="shared" si="12"/>
        <v>500084</v>
      </c>
      <c r="L119" s="812">
        <v>0</v>
      </c>
      <c r="M119" s="812">
        <v>500084</v>
      </c>
    </row>
    <row r="120" spans="1:13" s="384" customFormat="1" ht="18" customHeight="1">
      <c r="A120" s="1157"/>
      <c r="B120" s="1158"/>
      <c r="C120" s="1157"/>
      <c r="D120" s="1158"/>
      <c r="E120" s="819"/>
      <c r="F120" s="820" t="s">
        <v>1131</v>
      </c>
      <c r="G120" s="793">
        <f t="shared" si="10"/>
        <v>277500</v>
      </c>
      <c r="H120" s="793">
        <f t="shared" si="11"/>
        <v>0</v>
      </c>
      <c r="I120" s="793">
        <v>0</v>
      </c>
      <c r="J120" s="793">
        <v>0</v>
      </c>
      <c r="K120" s="793">
        <f t="shared" si="12"/>
        <v>277500</v>
      </c>
      <c r="L120" s="793">
        <v>0</v>
      </c>
      <c r="M120" s="793">
        <v>277500</v>
      </c>
    </row>
    <row r="121" spans="1:13" s="384" customFormat="1" ht="18" customHeight="1">
      <c r="A121" s="1151" t="s">
        <v>52</v>
      </c>
      <c r="B121" s="1152"/>
      <c r="C121" s="1151" t="s">
        <v>1132</v>
      </c>
      <c r="D121" s="1152"/>
      <c r="E121" s="808" t="s">
        <v>909</v>
      </c>
      <c r="F121" s="821" t="s">
        <v>910</v>
      </c>
      <c r="G121" s="794">
        <f t="shared" si="10"/>
        <v>5206409</v>
      </c>
      <c r="H121" s="794">
        <f t="shared" si="11"/>
        <v>4947099</v>
      </c>
      <c r="I121" s="794">
        <v>0</v>
      </c>
      <c r="J121" s="794">
        <v>4947099</v>
      </c>
      <c r="K121" s="794">
        <f t="shared" si="12"/>
        <v>259310</v>
      </c>
      <c r="L121" s="794">
        <v>0</v>
      </c>
      <c r="M121" s="794">
        <v>259310</v>
      </c>
    </row>
    <row r="122" spans="1:13" s="384" customFormat="1" ht="18" customHeight="1">
      <c r="A122" s="1147" t="s">
        <v>38</v>
      </c>
      <c r="B122" s="1148"/>
      <c r="C122" s="1151" t="s">
        <v>1133</v>
      </c>
      <c r="D122" s="1152"/>
      <c r="E122" s="808" t="s">
        <v>968</v>
      </c>
      <c r="F122" s="809" t="s">
        <v>970</v>
      </c>
      <c r="G122" s="794">
        <f>H122+K122</f>
        <v>200000</v>
      </c>
      <c r="H122" s="794">
        <f>I122+J122</f>
        <v>200000</v>
      </c>
      <c r="I122" s="794">
        <v>200000</v>
      </c>
      <c r="J122" s="794">
        <v>0</v>
      </c>
      <c r="K122" s="794">
        <f>L122+M122</f>
        <v>0</v>
      </c>
      <c r="L122" s="794">
        <v>0</v>
      </c>
      <c r="M122" s="794">
        <v>0</v>
      </c>
    </row>
    <row r="123" spans="1:13" s="813" customFormat="1" ht="30" customHeight="1">
      <c r="A123" s="1132"/>
      <c r="B123" s="1133"/>
      <c r="C123" s="1136" t="s">
        <v>1134</v>
      </c>
      <c r="D123" s="1137"/>
      <c r="E123" s="815" t="s">
        <v>842</v>
      </c>
      <c r="F123" s="811" t="s">
        <v>964</v>
      </c>
      <c r="G123" s="774">
        <f>H123+K123</f>
        <v>140200</v>
      </c>
      <c r="H123" s="774">
        <f>I123+J123</f>
        <v>140200</v>
      </c>
      <c r="I123" s="774">
        <v>140000</v>
      </c>
      <c r="J123" s="774">
        <v>200</v>
      </c>
      <c r="K123" s="774">
        <f>L123+M123</f>
        <v>0</v>
      </c>
      <c r="L123" s="774">
        <v>0</v>
      </c>
      <c r="M123" s="774">
        <v>0</v>
      </c>
    </row>
    <row r="124" spans="1:13" s="813" customFormat="1" ht="29.25" customHeight="1">
      <c r="A124" s="1132"/>
      <c r="B124" s="1133"/>
      <c r="C124" s="1166" t="s">
        <v>1135</v>
      </c>
      <c r="D124" s="1167"/>
      <c r="E124" s="815" t="s">
        <v>749</v>
      </c>
      <c r="F124" s="811" t="s">
        <v>853</v>
      </c>
      <c r="G124" s="774">
        <f t="shared" si="10"/>
        <v>328513</v>
      </c>
      <c r="H124" s="774">
        <f t="shared" si="11"/>
        <v>328513</v>
      </c>
      <c r="I124" s="774">
        <v>328513</v>
      </c>
      <c r="J124" s="774">
        <v>0</v>
      </c>
      <c r="K124" s="774">
        <f t="shared" si="12"/>
        <v>0</v>
      </c>
      <c r="L124" s="774">
        <v>0</v>
      </c>
      <c r="M124" s="774">
        <v>0</v>
      </c>
    </row>
    <row r="125" spans="1:13" s="813" customFormat="1" ht="18" customHeight="1">
      <c r="A125" s="1132"/>
      <c r="B125" s="1133"/>
      <c r="C125" s="1136" t="s">
        <v>692</v>
      </c>
      <c r="D125" s="1137"/>
      <c r="E125" s="815" t="s">
        <v>838</v>
      </c>
      <c r="F125" s="811" t="s">
        <v>960</v>
      </c>
      <c r="G125" s="774">
        <f t="shared" si="10"/>
        <v>274800</v>
      </c>
      <c r="H125" s="774">
        <f t="shared" si="11"/>
        <v>274800</v>
      </c>
      <c r="I125" s="774">
        <f>270000+2000</f>
        <v>272000</v>
      </c>
      <c r="J125" s="774">
        <v>2800</v>
      </c>
      <c r="K125" s="774">
        <f t="shared" si="12"/>
        <v>0</v>
      </c>
      <c r="L125" s="774">
        <v>0</v>
      </c>
      <c r="M125" s="774">
        <v>0</v>
      </c>
    </row>
    <row r="126" spans="1:13" s="384" customFormat="1" ht="18" customHeight="1">
      <c r="A126" s="1159"/>
      <c r="B126" s="1160"/>
      <c r="C126" s="1159"/>
      <c r="D126" s="1160"/>
      <c r="E126" s="808" t="s">
        <v>976</v>
      </c>
      <c r="F126" s="809" t="s">
        <v>978</v>
      </c>
      <c r="G126" s="794">
        <f t="shared" si="10"/>
        <v>123500</v>
      </c>
      <c r="H126" s="794">
        <f t="shared" si="11"/>
        <v>120500</v>
      </c>
      <c r="I126" s="794">
        <v>100500</v>
      </c>
      <c r="J126" s="794">
        <v>20000</v>
      </c>
      <c r="K126" s="794">
        <f t="shared" si="12"/>
        <v>3000</v>
      </c>
      <c r="L126" s="794">
        <v>3000</v>
      </c>
      <c r="M126" s="794">
        <v>0</v>
      </c>
    </row>
    <row r="127" spans="1:13" s="813" customFormat="1" ht="30" customHeight="1">
      <c r="A127" s="1136"/>
      <c r="B127" s="1137"/>
      <c r="C127" s="1136"/>
      <c r="D127" s="1137"/>
      <c r="E127" s="815" t="s">
        <v>985</v>
      </c>
      <c r="F127" s="811" t="s">
        <v>986</v>
      </c>
      <c r="G127" s="774">
        <f t="shared" si="10"/>
        <v>1939900</v>
      </c>
      <c r="H127" s="774">
        <f t="shared" si="11"/>
        <v>1819700</v>
      </c>
      <c r="I127" s="774">
        <f>1500000+300000</f>
        <v>1800000</v>
      </c>
      <c r="J127" s="774">
        <f>16500+3200</f>
        <v>19700</v>
      </c>
      <c r="K127" s="774">
        <f t="shared" si="12"/>
        <v>120200</v>
      </c>
      <c r="L127" s="774">
        <v>120000</v>
      </c>
      <c r="M127" s="774">
        <v>200</v>
      </c>
    </row>
    <row r="128" spans="1:13" s="384" customFormat="1" ht="18" customHeight="1">
      <c r="A128" s="1159"/>
      <c r="B128" s="1160"/>
      <c r="C128" s="1159"/>
      <c r="D128" s="1160"/>
      <c r="E128" s="808" t="s">
        <v>987</v>
      </c>
      <c r="F128" s="809" t="s">
        <v>989</v>
      </c>
      <c r="G128" s="794">
        <f>H128+K128</f>
        <v>741508</v>
      </c>
      <c r="H128" s="794">
        <f>I128+J128</f>
        <v>741508</v>
      </c>
      <c r="I128" s="794">
        <v>736508</v>
      </c>
      <c r="J128" s="794">
        <v>5000</v>
      </c>
      <c r="K128" s="794">
        <f>L128+M128</f>
        <v>0</v>
      </c>
      <c r="L128" s="794">
        <v>0</v>
      </c>
      <c r="M128" s="794">
        <v>0</v>
      </c>
    </row>
    <row r="129" spans="1:13" s="384" customFormat="1" ht="18" customHeight="1">
      <c r="A129" s="1147" t="s">
        <v>40</v>
      </c>
      <c r="B129" s="1148"/>
      <c r="C129" s="1147" t="s">
        <v>1136</v>
      </c>
      <c r="D129" s="1148"/>
      <c r="E129" s="816" t="s">
        <v>855</v>
      </c>
      <c r="F129" s="809" t="s">
        <v>857</v>
      </c>
      <c r="G129" s="794">
        <f t="shared" ref="G129:G130" si="13">H129+K129</f>
        <v>38789</v>
      </c>
      <c r="H129" s="794">
        <f t="shared" ref="H129:H130" si="14">I129+J129</f>
        <v>0</v>
      </c>
      <c r="I129" s="794">
        <v>0</v>
      </c>
      <c r="J129" s="794">
        <v>0</v>
      </c>
      <c r="K129" s="794">
        <f t="shared" ref="K129:K130" si="15">L129+M129</f>
        <v>38789</v>
      </c>
      <c r="L129" s="794">
        <v>0</v>
      </c>
      <c r="M129" s="794">
        <v>38789</v>
      </c>
    </row>
    <row r="130" spans="1:13" s="384" customFormat="1" ht="18" customHeight="1">
      <c r="A130" s="1157"/>
      <c r="B130" s="1158"/>
      <c r="C130" s="1159"/>
      <c r="D130" s="1160"/>
      <c r="E130" s="819"/>
      <c r="F130" s="809" t="s">
        <v>860</v>
      </c>
      <c r="G130" s="794">
        <f t="shared" si="13"/>
        <v>71215</v>
      </c>
      <c r="H130" s="794">
        <f t="shared" si="14"/>
        <v>71215</v>
      </c>
      <c r="I130" s="794">
        <v>0</v>
      </c>
      <c r="J130" s="794">
        <v>71215</v>
      </c>
      <c r="K130" s="794">
        <f t="shared" si="15"/>
        <v>0</v>
      </c>
      <c r="L130" s="794">
        <v>0</v>
      </c>
      <c r="M130" s="794">
        <v>0</v>
      </c>
    </row>
    <row r="131" spans="1:13" s="791" customFormat="1" ht="5.25" customHeight="1">
      <c r="A131" s="786"/>
      <c r="B131" s="787"/>
      <c r="C131" s="787"/>
      <c r="D131" s="787"/>
      <c r="E131" s="787"/>
      <c r="F131" s="787"/>
      <c r="G131" s="788"/>
      <c r="H131" s="789"/>
      <c r="I131" s="789"/>
      <c r="J131" s="789"/>
      <c r="K131" s="789"/>
      <c r="L131" s="789"/>
      <c r="M131" s="790"/>
    </row>
    <row r="132" spans="1:13" s="805" customFormat="1" ht="18" customHeight="1">
      <c r="A132" s="1168" t="s">
        <v>1137</v>
      </c>
      <c r="B132" s="1169"/>
      <c r="C132" s="1169"/>
      <c r="D132" s="1169"/>
      <c r="E132" s="1169"/>
      <c r="F132" s="1170"/>
      <c r="G132" s="804">
        <f>H132+K132</f>
        <v>2678939</v>
      </c>
      <c r="H132" s="804">
        <f>I132+J132</f>
        <v>2465939</v>
      </c>
      <c r="I132" s="804">
        <f>I134+I135</f>
        <v>0</v>
      </c>
      <c r="J132" s="804">
        <f>J134+J135</f>
        <v>2465939</v>
      </c>
      <c r="K132" s="804">
        <f>L132+M132</f>
        <v>213000</v>
      </c>
      <c r="L132" s="804">
        <f>L134+L135</f>
        <v>0</v>
      </c>
      <c r="M132" s="804">
        <f>M134+M135</f>
        <v>213000</v>
      </c>
    </row>
    <row r="133" spans="1:13" s="791" customFormat="1" ht="5.25" customHeight="1">
      <c r="A133" s="806"/>
      <c r="B133" s="787"/>
      <c r="C133" s="787"/>
      <c r="D133" s="787"/>
      <c r="E133" s="787"/>
      <c r="F133" s="787"/>
      <c r="G133" s="788"/>
      <c r="H133" s="789"/>
      <c r="I133" s="789"/>
      <c r="J133" s="789"/>
      <c r="K133" s="789"/>
      <c r="L133" s="789"/>
      <c r="M133" s="790"/>
    </row>
    <row r="134" spans="1:13" s="384" customFormat="1" ht="18" customHeight="1">
      <c r="A134" s="1147" t="s">
        <v>105</v>
      </c>
      <c r="B134" s="1148"/>
      <c r="C134" s="1147" t="s">
        <v>1116</v>
      </c>
      <c r="D134" s="1148"/>
      <c r="E134" s="808" t="s">
        <v>1138</v>
      </c>
      <c r="F134" s="822" t="s">
        <v>1045</v>
      </c>
      <c r="G134" s="793">
        <f>H134+K134</f>
        <v>2465939</v>
      </c>
      <c r="H134" s="793">
        <f>I134+J134</f>
        <v>2465939</v>
      </c>
      <c r="I134" s="793">
        <v>0</v>
      </c>
      <c r="J134" s="793">
        <v>2465939</v>
      </c>
      <c r="K134" s="793">
        <f>L134+M134</f>
        <v>0</v>
      </c>
      <c r="L134" s="793">
        <v>0</v>
      </c>
      <c r="M134" s="793">
        <v>0</v>
      </c>
    </row>
    <row r="135" spans="1:13" s="384" customFormat="1" ht="18" customHeight="1">
      <c r="A135" s="1147" t="s">
        <v>37</v>
      </c>
      <c r="B135" s="1148"/>
      <c r="C135" s="1147" t="s">
        <v>530</v>
      </c>
      <c r="D135" s="1148"/>
      <c r="E135" s="808" t="s">
        <v>721</v>
      </c>
      <c r="F135" s="822" t="s">
        <v>1139</v>
      </c>
      <c r="G135" s="793">
        <f>H135+K135</f>
        <v>213000</v>
      </c>
      <c r="H135" s="793">
        <f>I135+J135</f>
        <v>0</v>
      </c>
      <c r="I135" s="793">
        <v>0</v>
      </c>
      <c r="J135" s="793">
        <v>0</v>
      </c>
      <c r="K135" s="793">
        <f>L135+M135</f>
        <v>213000</v>
      </c>
      <c r="L135" s="793">
        <v>0</v>
      </c>
      <c r="M135" s="793">
        <v>213000</v>
      </c>
    </row>
    <row r="136" spans="1:13" s="791" customFormat="1" ht="5.25" customHeight="1">
      <c r="A136" s="786"/>
      <c r="B136" s="787"/>
      <c r="C136" s="787"/>
      <c r="D136" s="787"/>
      <c r="E136" s="787"/>
      <c r="F136" s="787"/>
      <c r="G136" s="788"/>
      <c r="H136" s="789"/>
      <c r="I136" s="789"/>
      <c r="J136" s="789"/>
      <c r="K136" s="789"/>
      <c r="L136" s="789"/>
      <c r="M136" s="790"/>
    </row>
    <row r="137" spans="1:13" s="805" customFormat="1" ht="18" customHeight="1">
      <c r="A137" s="1168" t="s">
        <v>1140</v>
      </c>
      <c r="B137" s="1169"/>
      <c r="C137" s="1169"/>
      <c r="D137" s="1169"/>
      <c r="E137" s="1169"/>
      <c r="F137" s="1170"/>
      <c r="G137" s="804">
        <f>H137+K137</f>
        <v>600000</v>
      </c>
      <c r="H137" s="804">
        <f>I137+J137</f>
        <v>100000</v>
      </c>
      <c r="I137" s="804">
        <f>I139</f>
        <v>0</v>
      </c>
      <c r="J137" s="804">
        <f>J139</f>
        <v>100000</v>
      </c>
      <c r="K137" s="804">
        <f>L137+M137</f>
        <v>500000</v>
      </c>
      <c r="L137" s="804">
        <f>L139</f>
        <v>0</v>
      </c>
      <c r="M137" s="804">
        <f>M139</f>
        <v>500000</v>
      </c>
    </row>
    <row r="138" spans="1:13" s="791" customFormat="1" ht="5.25" customHeight="1">
      <c r="A138" s="786"/>
      <c r="B138" s="787"/>
      <c r="C138" s="787"/>
      <c r="D138" s="787"/>
      <c r="E138" s="787"/>
      <c r="F138" s="787"/>
      <c r="G138" s="788"/>
      <c r="H138" s="789"/>
      <c r="I138" s="789"/>
      <c r="J138" s="789"/>
      <c r="K138" s="789"/>
      <c r="L138" s="789"/>
      <c r="M138" s="790"/>
    </row>
    <row r="139" spans="1:13" s="813" customFormat="1" ht="39.950000000000003" customHeight="1">
      <c r="A139" s="1166" t="s">
        <v>61</v>
      </c>
      <c r="B139" s="1167"/>
      <c r="C139" s="1166" t="s">
        <v>63</v>
      </c>
      <c r="D139" s="1167"/>
      <c r="E139" s="1134" t="s">
        <v>1141</v>
      </c>
      <c r="F139" s="1173"/>
      <c r="G139" s="774">
        <f>H139+K139</f>
        <v>600000</v>
      </c>
      <c r="H139" s="774">
        <f>I139+J139</f>
        <v>100000</v>
      </c>
      <c r="I139" s="774">
        <v>0</v>
      </c>
      <c r="J139" s="774">
        <v>100000</v>
      </c>
      <c r="K139" s="774">
        <f>L139+M139</f>
        <v>500000</v>
      </c>
      <c r="L139" s="774">
        <v>0</v>
      </c>
      <c r="M139" s="774">
        <v>500000</v>
      </c>
    </row>
    <row r="140" spans="1:13" s="791" customFormat="1" ht="5.25" customHeight="1">
      <c r="A140" s="786"/>
      <c r="B140" s="787"/>
      <c r="C140" s="787"/>
      <c r="D140" s="787"/>
      <c r="E140" s="787"/>
      <c r="F140" s="787"/>
      <c r="G140" s="788"/>
      <c r="H140" s="789"/>
      <c r="I140" s="789"/>
      <c r="J140" s="789"/>
      <c r="K140" s="789"/>
      <c r="L140" s="789"/>
      <c r="M140" s="790"/>
    </row>
    <row r="141" spans="1:13" s="805" customFormat="1" ht="18" customHeight="1">
      <c r="A141" s="1138" t="s">
        <v>1142</v>
      </c>
      <c r="B141" s="1139"/>
      <c r="C141" s="1139"/>
      <c r="D141" s="1139"/>
      <c r="E141" s="1139"/>
      <c r="F141" s="1140"/>
      <c r="G141" s="784">
        <f>H141+K141</f>
        <v>190440870</v>
      </c>
      <c r="H141" s="784">
        <f>I141+J141</f>
        <v>140165070</v>
      </c>
      <c r="I141" s="784">
        <f>I143+I144+I145+I146+I147+I148+I149+I150+I151+I152+I153+I154+I155+I156+I157+I158+I159+I160+I161+I162+I163+I164+I165+I166+I167+I168+I169+I170+I171+I172+I173+I174+I175+I176+I177+I178+I179+I180+I181+I182+I183+I184+I185+I186+I187+I188+I189+I190+I192+I193+I194+I195+I196+I197+I191+I198+I199+I200+I201+I202+I203+I204+I205+I206+I207+I208+I209+I210+I211+I212+I213+I214+I215+I216+I217+I218+I219+I220+I221+I222+I223+I224+I225</f>
        <v>127309324</v>
      </c>
      <c r="J141" s="784">
        <f>J143+J144+J145+J146+J147+J148+J149+J150+J151+J152+J153+J154+J155+J156+J157+J158+J159+J160+J161+J162+J163+J164+J165+J166+J167+J168+J169+J170+J171+J172+J173+J174+J175+J176+J177+J178+J179+J180+J181+J182+J183+J184+J185+J186+J187+J188+J189+J190+J192+J193+J194+J195+J196+J197+J191+J198+J199+J200+J201+J202+J203+J204+J205+J206+J207+J208+J209+J210+J211+J212+J213+J214+J215+J216+J217+J218+J219+J220+J221+J222+J223+J224+J225</f>
        <v>12855746</v>
      </c>
      <c r="K141" s="784">
        <f>L141+M141</f>
        <v>50275800</v>
      </c>
      <c r="L141" s="784">
        <f>L143+L144+L145+L146+L147+L148+L149+L150+L151+L152+L153+L154+L155+L156+L157+L158+L159+L160+L161+L162+L163+L164+L165+L166+L167+L168+L169+L170+L171+L172+L173+L174+L175+L176+L177+L178+L180+L181+L182+L183+L184+L185+L186+L187+L188+L189+L190+L192+L193+L194+L195+L196+L197+L191+L198+L199+L200+L201+L202+L203+L204+L205+L206+L207+L208+L209+L210+L211+L212+L213+L214+L215+L216+L217+L218+L219+L220+L221+L222+L223+L224+L225</f>
        <v>250000</v>
      </c>
      <c r="M141" s="784">
        <f>M143+M144+M145+M146+M147+M148+M149+M150+M151+M152+M153+M154+M155+M156+M157+M158+M159+M160+M161+M162+M163+M164+M165+M166+M167+M168+M169+M170+M171+M172+M173+M174+M175+M176+M177+M178+M180+M181+M182+M183+M184+M185+M186+M187+M188+M189+M190+M192+M193+M194+M195+M196+M197+M191+M198+M199+M200+M201+M202+M203+M204+M205+M206+M207+M208+M209+M210+M211+M212+M213+M214+M215+M216+M217+M218+M219+M220+M221+M222+M223+M224+M225</f>
        <v>50025800</v>
      </c>
    </row>
    <row r="142" spans="1:13" s="791" customFormat="1" ht="5.25" customHeight="1">
      <c r="A142" s="786"/>
      <c r="B142" s="787"/>
      <c r="C142" s="787"/>
      <c r="D142" s="787"/>
      <c r="E142" s="787"/>
      <c r="F142" s="787"/>
      <c r="G142" s="788"/>
      <c r="H142" s="789"/>
      <c r="I142" s="789"/>
      <c r="J142" s="789"/>
      <c r="K142" s="789"/>
      <c r="L142" s="789"/>
      <c r="M142" s="790"/>
    </row>
    <row r="143" spans="1:13" s="384" customFormat="1" ht="18" customHeight="1">
      <c r="A143" s="1147" t="s">
        <v>61</v>
      </c>
      <c r="B143" s="1148"/>
      <c r="C143" s="1147" t="s">
        <v>315</v>
      </c>
      <c r="D143" s="1148"/>
      <c r="E143" s="1149" t="s">
        <v>1143</v>
      </c>
      <c r="F143" s="1150"/>
      <c r="G143" s="793">
        <f t="shared" ref="G143:G214" si="16">H143+K143</f>
        <v>1500000</v>
      </c>
      <c r="H143" s="793">
        <f t="shared" ref="H143:H214" si="17">I143+J143</f>
        <v>1500000</v>
      </c>
      <c r="I143" s="793">
        <v>0</v>
      </c>
      <c r="J143" s="793">
        <v>1500000</v>
      </c>
      <c r="K143" s="793">
        <f t="shared" ref="K143:K214" si="18">L143+M143</f>
        <v>0</v>
      </c>
      <c r="L143" s="793">
        <v>0</v>
      </c>
      <c r="M143" s="793">
        <v>0</v>
      </c>
    </row>
    <row r="144" spans="1:13" s="384" customFormat="1" ht="18" customHeight="1">
      <c r="A144" s="1157"/>
      <c r="B144" s="1158"/>
      <c r="C144" s="1147" t="s">
        <v>64</v>
      </c>
      <c r="D144" s="1148"/>
      <c r="E144" s="1149" t="s">
        <v>222</v>
      </c>
      <c r="F144" s="1150"/>
      <c r="G144" s="793">
        <f t="shared" si="16"/>
        <v>12126448</v>
      </c>
      <c r="H144" s="793">
        <f t="shared" si="17"/>
        <v>11876448</v>
      </c>
      <c r="I144" s="793">
        <v>11876448</v>
      </c>
      <c r="J144" s="793">
        <v>0</v>
      </c>
      <c r="K144" s="793">
        <f t="shared" si="18"/>
        <v>250000</v>
      </c>
      <c r="L144" s="793">
        <v>250000</v>
      </c>
      <c r="M144" s="793">
        <v>0</v>
      </c>
    </row>
    <row r="145" spans="1:13" s="384" customFormat="1" ht="18" customHeight="1">
      <c r="A145" s="1157"/>
      <c r="B145" s="1158"/>
      <c r="C145" s="1147" t="s">
        <v>66</v>
      </c>
      <c r="D145" s="1148"/>
      <c r="E145" s="1149" t="s">
        <v>1144</v>
      </c>
      <c r="F145" s="1150"/>
      <c r="G145" s="794">
        <f t="shared" si="16"/>
        <v>80000</v>
      </c>
      <c r="H145" s="794">
        <f t="shared" si="17"/>
        <v>80000</v>
      </c>
      <c r="I145" s="794">
        <v>0</v>
      </c>
      <c r="J145" s="794">
        <v>80000</v>
      </c>
      <c r="K145" s="794">
        <f t="shared" si="18"/>
        <v>0</v>
      </c>
      <c r="L145" s="794">
        <v>0</v>
      </c>
      <c r="M145" s="794">
        <v>0</v>
      </c>
    </row>
    <row r="146" spans="1:13" s="813" customFormat="1" ht="30" customHeight="1">
      <c r="A146" s="1136" t="s">
        <v>23</v>
      </c>
      <c r="B146" s="1137"/>
      <c r="C146" s="1166" t="s">
        <v>326</v>
      </c>
      <c r="D146" s="1167"/>
      <c r="E146" s="1134" t="s">
        <v>1145</v>
      </c>
      <c r="F146" s="1135"/>
      <c r="G146" s="774">
        <f t="shared" si="16"/>
        <v>36443000</v>
      </c>
      <c r="H146" s="774">
        <f t="shared" si="17"/>
        <v>4220000</v>
      </c>
      <c r="I146" s="774">
        <v>0</v>
      </c>
      <c r="J146" s="774">
        <v>4220000</v>
      </c>
      <c r="K146" s="774">
        <f t="shared" si="18"/>
        <v>32223000</v>
      </c>
      <c r="L146" s="774">
        <v>0</v>
      </c>
      <c r="M146" s="774">
        <v>32223000</v>
      </c>
    </row>
    <row r="147" spans="1:13" s="813" customFormat="1" ht="30" customHeight="1">
      <c r="A147" s="1132"/>
      <c r="B147" s="1133"/>
      <c r="C147" s="1166" t="s">
        <v>1146</v>
      </c>
      <c r="D147" s="1167"/>
      <c r="E147" s="1134" t="s">
        <v>1147</v>
      </c>
      <c r="F147" s="1135"/>
      <c r="G147" s="774">
        <f t="shared" si="16"/>
        <v>6000000</v>
      </c>
      <c r="H147" s="774">
        <f t="shared" si="17"/>
        <v>0</v>
      </c>
      <c r="I147" s="774">
        <v>0</v>
      </c>
      <c r="J147" s="774">
        <v>0</v>
      </c>
      <c r="K147" s="774">
        <f t="shared" si="18"/>
        <v>6000000</v>
      </c>
      <c r="L147" s="774">
        <v>0</v>
      </c>
      <c r="M147" s="774">
        <v>6000000</v>
      </c>
    </row>
    <row r="148" spans="1:13" s="813" customFormat="1" ht="39.950000000000003" customHeight="1">
      <c r="A148" s="1132"/>
      <c r="B148" s="1133"/>
      <c r="C148" s="1132" t="s">
        <v>263</v>
      </c>
      <c r="D148" s="1133"/>
      <c r="E148" s="1134" t="s">
        <v>1148</v>
      </c>
      <c r="F148" s="1135"/>
      <c r="G148" s="774">
        <f>H148+K148</f>
        <v>37229</v>
      </c>
      <c r="H148" s="774">
        <f>I148+J148</f>
        <v>37229</v>
      </c>
      <c r="I148" s="774">
        <v>37229</v>
      </c>
      <c r="J148" s="774">
        <v>0</v>
      </c>
      <c r="K148" s="774">
        <f>L148+M148</f>
        <v>0</v>
      </c>
      <c r="L148" s="774">
        <v>0</v>
      </c>
      <c r="M148" s="774">
        <v>0</v>
      </c>
    </row>
    <row r="149" spans="1:13" s="813" customFormat="1" ht="68.099999999999994" customHeight="1">
      <c r="A149" s="1132"/>
      <c r="B149" s="1133"/>
      <c r="C149" s="1136" t="s">
        <v>328</v>
      </c>
      <c r="D149" s="1137"/>
      <c r="E149" s="1134" t="s">
        <v>1149</v>
      </c>
      <c r="F149" s="1135"/>
      <c r="G149" s="774">
        <f t="shared" si="16"/>
        <v>4722901</v>
      </c>
      <c r="H149" s="774">
        <f t="shared" si="17"/>
        <v>4722901</v>
      </c>
      <c r="I149" s="774">
        <v>4722901</v>
      </c>
      <c r="J149" s="774">
        <v>0</v>
      </c>
      <c r="K149" s="774">
        <f t="shared" si="18"/>
        <v>0</v>
      </c>
      <c r="L149" s="774">
        <v>0</v>
      </c>
      <c r="M149" s="774">
        <v>0</v>
      </c>
    </row>
    <row r="150" spans="1:13" s="813" customFormat="1" ht="30" customHeight="1">
      <c r="A150" s="1132"/>
      <c r="B150" s="1133"/>
      <c r="C150" s="1132"/>
      <c r="D150" s="1133"/>
      <c r="E150" s="1134" t="s">
        <v>1150</v>
      </c>
      <c r="F150" s="1135"/>
      <c r="G150" s="774">
        <f>H150+K150</f>
        <v>2645000</v>
      </c>
      <c r="H150" s="774">
        <f>I150+J150</f>
        <v>2645000</v>
      </c>
      <c r="I150" s="774">
        <v>2645000</v>
      </c>
      <c r="J150" s="774">
        <v>0</v>
      </c>
      <c r="K150" s="774">
        <f>L150+M150</f>
        <v>0</v>
      </c>
      <c r="L150" s="774">
        <v>0</v>
      </c>
      <c r="M150" s="774">
        <v>0</v>
      </c>
    </row>
    <row r="151" spans="1:13" s="813" customFormat="1" ht="30" customHeight="1">
      <c r="A151" s="1132"/>
      <c r="B151" s="1133"/>
      <c r="C151" s="1132"/>
      <c r="D151" s="1133"/>
      <c r="E151" s="1134" t="s">
        <v>1151</v>
      </c>
      <c r="F151" s="1135"/>
      <c r="G151" s="774">
        <f>H151+K151</f>
        <v>1219000</v>
      </c>
      <c r="H151" s="774">
        <f>I151+J151</f>
        <v>1219000</v>
      </c>
      <c r="I151" s="774">
        <v>1219000</v>
      </c>
      <c r="J151" s="774">
        <v>0</v>
      </c>
      <c r="K151" s="774">
        <f>L151+M151</f>
        <v>0</v>
      </c>
      <c r="L151" s="774">
        <v>0</v>
      </c>
      <c r="M151" s="774">
        <v>0</v>
      </c>
    </row>
    <row r="152" spans="1:13" s="813" customFormat="1" ht="42.95" customHeight="1">
      <c r="A152" s="1171"/>
      <c r="B152" s="1172"/>
      <c r="C152" s="1166" t="s">
        <v>502</v>
      </c>
      <c r="D152" s="1167"/>
      <c r="E152" s="1134" t="s">
        <v>1152</v>
      </c>
      <c r="F152" s="1135"/>
      <c r="G152" s="774">
        <f t="shared" si="16"/>
        <v>150000</v>
      </c>
      <c r="H152" s="774">
        <f t="shared" si="17"/>
        <v>150000</v>
      </c>
      <c r="I152" s="774">
        <v>150000</v>
      </c>
      <c r="J152" s="774">
        <v>0</v>
      </c>
      <c r="K152" s="774">
        <f t="shared" si="18"/>
        <v>0</v>
      </c>
      <c r="L152" s="774">
        <v>0</v>
      </c>
      <c r="M152" s="774">
        <v>0</v>
      </c>
    </row>
    <row r="153" spans="1:13" s="813" customFormat="1" ht="30" customHeight="1">
      <c r="A153" s="1136"/>
      <c r="B153" s="1137"/>
      <c r="C153" s="1136"/>
      <c r="D153" s="1137"/>
      <c r="E153" s="1134" t="s">
        <v>1153</v>
      </c>
      <c r="F153" s="1135"/>
      <c r="G153" s="774">
        <f>H153+K153</f>
        <v>36000</v>
      </c>
      <c r="H153" s="774">
        <f>I153+J153</f>
        <v>36000</v>
      </c>
      <c r="I153" s="774">
        <v>36000</v>
      </c>
      <c r="J153" s="774">
        <v>0</v>
      </c>
      <c r="K153" s="774">
        <f>L153+M153</f>
        <v>0</v>
      </c>
      <c r="L153" s="774">
        <v>0</v>
      </c>
      <c r="M153" s="774">
        <v>0</v>
      </c>
    </row>
    <row r="154" spans="1:13" s="813" customFormat="1" ht="30" customHeight="1">
      <c r="A154" s="1132"/>
      <c r="B154" s="1133"/>
      <c r="C154" s="1136" t="s">
        <v>331</v>
      </c>
      <c r="D154" s="1137"/>
      <c r="E154" s="1134" t="s">
        <v>1154</v>
      </c>
      <c r="F154" s="1135"/>
      <c r="G154" s="774">
        <f t="shared" ref="G154" si="19">H154+K154</f>
        <v>15518405</v>
      </c>
      <c r="H154" s="774">
        <f t="shared" ref="H154" si="20">I154+J154</f>
        <v>15518405</v>
      </c>
      <c r="I154" s="774">
        <v>15518405</v>
      </c>
      <c r="J154" s="774">
        <v>0</v>
      </c>
      <c r="K154" s="774">
        <f t="shared" ref="K154" si="21">L154+M154</f>
        <v>0</v>
      </c>
      <c r="L154" s="774">
        <v>0</v>
      </c>
      <c r="M154" s="774">
        <v>0</v>
      </c>
    </row>
    <row r="155" spans="1:13" s="813" customFormat="1" ht="30" customHeight="1">
      <c r="A155" s="1171"/>
      <c r="B155" s="1172"/>
      <c r="C155" s="1136" t="s">
        <v>334</v>
      </c>
      <c r="D155" s="1137"/>
      <c r="E155" s="1134" t="s">
        <v>1155</v>
      </c>
      <c r="F155" s="1135"/>
      <c r="G155" s="774">
        <f t="shared" si="16"/>
        <v>50000</v>
      </c>
      <c r="H155" s="774">
        <f t="shared" si="17"/>
        <v>50000</v>
      </c>
      <c r="I155" s="774">
        <v>0</v>
      </c>
      <c r="J155" s="774">
        <v>50000</v>
      </c>
      <c r="K155" s="774">
        <f t="shared" si="18"/>
        <v>0</v>
      </c>
      <c r="L155" s="774">
        <v>0</v>
      </c>
      <c r="M155" s="774">
        <v>0</v>
      </c>
    </row>
    <row r="156" spans="1:13" s="384" customFormat="1" ht="18" customHeight="1">
      <c r="A156" s="1147" t="s">
        <v>55</v>
      </c>
      <c r="B156" s="1148"/>
      <c r="C156" s="1147" t="s">
        <v>335</v>
      </c>
      <c r="D156" s="1148"/>
      <c r="E156" s="1149" t="s">
        <v>1156</v>
      </c>
      <c r="F156" s="1150"/>
      <c r="G156" s="793">
        <f t="shared" si="16"/>
        <v>200000</v>
      </c>
      <c r="H156" s="793">
        <f t="shared" si="17"/>
        <v>0</v>
      </c>
      <c r="I156" s="793">
        <v>0</v>
      </c>
      <c r="J156" s="793">
        <v>0</v>
      </c>
      <c r="K156" s="793">
        <f t="shared" si="18"/>
        <v>200000</v>
      </c>
      <c r="L156" s="793">
        <v>0</v>
      </c>
      <c r="M156" s="793">
        <v>200000</v>
      </c>
    </row>
    <row r="157" spans="1:13" s="813" customFormat="1" ht="30" customHeight="1">
      <c r="A157" s="1166" t="s">
        <v>25</v>
      </c>
      <c r="B157" s="1167"/>
      <c r="C157" s="1166" t="s">
        <v>505</v>
      </c>
      <c r="D157" s="1167"/>
      <c r="E157" s="1134" t="s">
        <v>1157</v>
      </c>
      <c r="F157" s="1135"/>
      <c r="G157" s="774">
        <f t="shared" si="16"/>
        <v>335000</v>
      </c>
      <c r="H157" s="774">
        <f t="shared" si="17"/>
        <v>335000</v>
      </c>
      <c r="I157" s="774">
        <v>335000</v>
      </c>
      <c r="J157" s="774">
        <v>0</v>
      </c>
      <c r="K157" s="774">
        <f t="shared" si="18"/>
        <v>0</v>
      </c>
      <c r="L157" s="774">
        <v>0</v>
      </c>
      <c r="M157" s="774">
        <v>0</v>
      </c>
    </row>
    <row r="158" spans="1:13" s="384" customFormat="1" ht="18" customHeight="1">
      <c r="A158" s="1151" t="s">
        <v>75</v>
      </c>
      <c r="B158" s="1152"/>
      <c r="C158" s="1151" t="s">
        <v>343</v>
      </c>
      <c r="D158" s="1152"/>
      <c r="E158" s="1149" t="s">
        <v>616</v>
      </c>
      <c r="F158" s="1150"/>
      <c r="G158" s="794">
        <f t="shared" si="16"/>
        <v>251891</v>
      </c>
      <c r="H158" s="794">
        <f t="shared" si="17"/>
        <v>251891</v>
      </c>
      <c r="I158" s="794">
        <v>251891</v>
      </c>
      <c r="J158" s="794">
        <v>0</v>
      </c>
      <c r="K158" s="794">
        <f t="shared" si="18"/>
        <v>0</v>
      </c>
      <c r="L158" s="794">
        <v>0</v>
      </c>
      <c r="M158" s="794">
        <v>0</v>
      </c>
    </row>
    <row r="159" spans="1:13" s="384" customFormat="1" ht="18" customHeight="1">
      <c r="A159" s="1147" t="s">
        <v>344</v>
      </c>
      <c r="B159" s="1148"/>
      <c r="C159" s="1147" t="s">
        <v>346</v>
      </c>
      <c r="D159" s="1148"/>
      <c r="E159" s="1149" t="s">
        <v>1158</v>
      </c>
      <c r="F159" s="1150"/>
      <c r="G159" s="794">
        <f t="shared" si="16"/>
        <v>200000</v>
      </c>
      <c r="H159" s="794">
        <f t="shared" si="17"/>
        <v>200000</v>
      </c>
      <c r="I159" s="794">
        <v>0</v>
      </c>
      <c r="J159" s="794">
        <v>200000</v>
      </c>
      <c r="K159" s="794">
        <f t="shared" si="18"/>
        <v>0</v>
      </c>
      <c r="L159" s="794">
        <v>0</v>
      </c>
      <c r="M159" s="794">
        <v>0</v>
      </c>
    </row>
    <row r="160" spans="1:13" s="384" customFormat="1" ht="18" customHeight="1">
      <c r="A160" s="1157"/>
      <c r="B160" s="1158"/>
      <c r="C160" s="1159"/>
      <c r="D160" s="1160"/>
      <c r="E160" s="1149" t="s">
        <v>1159</v>
      </c>
      <c r="F160" s="1150"/>
      <c r="G160" s="794">
        <f t="shared" si="16"/>
        <v>100000</v>
      </c>
      <c r="H160" s="794">
        <f t="shared" si="17"/>
        <v>100000</v>
      </c>
      <c r="I160" s="794">
        <v>0</v>
      </c>
      <c r="J160" s="794">
        <v>100000</v>
      </c>
      <c r="K160" s="794">
        <f t="shared" si="18"/>
        <v>0</v>
      </c>
      <c r="L160" s="794">
        <v>0</v>
      </c>
      <c r="M160" s="794">
        <v>0</v>
      </c>
    </row>
    <row r="161" spans="1:13" s="384" customFormat="1" ht="18" customHeight="1">
      <c r="A161" s="1151" t="s">
        <v>29</v>
      </c>
      <c r="B161" s="1152"/>
      <c r="C161" s="1151" t="s">
        <v>356</v>
      </c>
      <c r="D161" s="1152"/>
      <c r="E161" s="1149" t="s">
        <v>1160</v>
      </c>
      <c r="F161" s="1150"/>
      <c r="G161" s="793">
        <f t="shared" si="16"/>
        <v>140000</v>
      </c>
      <c r="H161" s="793">
        <f t="shared" si="17"/>
        <v>0</v>
      </c>
      <c r="I161" s="793">
        <v>0</v>
      </c>
      <c r="J161" s="793">
        <v>0</v>
      </c>
      <c r="K161" s="793">
        <f t="shared" si="18"/>
        <v>140000</v>
      </c>
      <c r="L161" s="793">
        <v>0</v>
      </c>
      <c r="M161" s="793">
        <v>140000</v>
      </c>
    </row>
    <row r="162" spans="1:13" s="813" customFormat="1" ht="39.950000000000003" customHeight="1">
      <c r="A162" s="1132" t="s">
        <v>35</v>
      </c>
      <c r="B162" s="1133"/>
      <c r="C162" s="1132" t="s">
        <v>621</v>
      </c>
      <c r="D162" s="1133"/>
      <c r="E162" s="1134" t="s">
        <v>1161</v>
      </c>
      <c r="F162" s="1135"/>
      <c r="G162" s="774">
        <f t="shared" si="16"/>
        <v>4500000</v>
      </c>
      <c r="H162" s="774">
        <f t="shared" si="17"/>
        <v>4500000</v>
      </c>
      <c r="I162" s="774">
        <v>4500000</v>
      </c>
      <c r="J162" s="774">
        <v>0</v>
      </c>
      <c r="K162" s="774">
        <f t="shared" si="18"/>
        <v>0</v>
      </c>
      <c r="L162" s="774">
        <v>0</v>
      </c>
      <c r="M162" s="774">
        <v>0</v>
      </c>
    </row>
    <row r="163" spans="1:13" s="813" customFormat="1" ht="83.1" customHeight="1">
      <c r="A163" s="1132"/>
      <c r="B163" s="1133"/>
      <c r="C163" s="1171"/>
      <c r="D163" s="1172"/>
      <c r="E163" s="1134" t="s">
        <v>1162</v>
      </c>
      <c r="F163" s="1135"/>
      <c r="G163" s="774">
        <f t="shared" si="16"/>
        <v>288649</v>
      </c>
      <c r="H163" s="774">
        <f t="shared" si="17"/>
        <v>288649</v>
      </c>
      <c r="I163" s="774">
        <v>288649</v>
      </c>
      <c r="J163" s="774">
        <v>0</v>
      </c>
      <c r="K163" s="774">
        <f t="shared" si="18"/>
        <v>0</v>
      </c>
      <c r="L163" s="774">
        <v>0</v>
      </c>
      <c r="M163" s="774">
        <v>0</v>
      </c>
    </row>
    <row r="164" spans="1:13" s="813" customFormat="1" ht="39.950000000000003" customHeight="1">
      <c r="A164" s="1132"/>
      <c r="B164" s="1133"/>
      <c r="C164" s="1132" t="s">
        <v>518</v>
      </c>
      <c r="D164" s="1133"/>
      <c r="E164" s="1134" t="s">
        <v>1163</v>
      </c>
      <c r="F164" s="1135"/>
      <c r="G164" s="774">
        <f t="shared" si="16"/>
        <v>915544</v>
      </c>
      <c r="H164" s="774">
        <f t="shared" si="17"/>
        <v>915544</v>
      </c>
      <c r="I164" s="774">
        <v>915544</v>
      </c>
      <c r="J164" s="774">
        <v>0</v>
      </c>
      <c r="K164" s="774">
        <f t="shared" si="18"/>
        <v>0</v>
      </c>
      <c r="L164" s="774">
        <v>0</v>
      </c>
      <c r="M164" s="774">
        <v>0</v>
      </c>
    </row>
    <row r="165" spans="1:13" s="813" customFormat="1" ht="30" customHeight="1">
      <c r="A165" s="1132"/>
      <c r="B165" s="1133"/>
      <c r="C165" s="1166" t="s">
        <v>521</v>
      </c>
      <c r="D165" s="1167"/>
      <c r="E165" s="1134" t="s">
        <v>1164</v>
      </c>
      <c r="F165" s="1135"/>
      <c r="G165" s="774">
        <f t="shared" si="16"/>
        <v>60000</v>
      </c>
      <c r="H165" s="774">
        <f t="shared" si="17"/>
        <v>60000</v>
      </c>
      <c r="I165" s="774">
        <v>60000</v>
      </c>
      <c r="J165" s="774">
        <v>0</v>
      </c>
      <c r="K165" s="774">
        <f t="shared" si="18"/>
        <v>0</v>
      </c>
      <c r="L165" s="774">
        <v>0</v>
      </c>
      <c r="M165" s="774">
        <v>0</v>
      </c>
    </row>
    <row r="166" spans="1:13" s="384" customFormat="1" ht="18" customHeight="1">
      <c r="A166" s="1157"/>
      <c r="B166" s="1158"/>
      <c r="C166" s="1159" t="s">
        <v>1124</v>
      </c>
      <c r="D166" s="1160"/>
      <c r="E166" s="1149" t="s">
        <v>1165</v>
      </c>
      <c r="F166" s="1150"/>
      <c r="G166" s="794">
        <f>H166+K166</f>
        <v>900000</v>
      </c>
      <c r="H166" s="794">
        <f>I166+J166</f>
        <v>230000</v>
      </c>
      <c r="I166" s="794">
        <v>0</v>
      </c>
      <c r="J166" s="794">
        <v>230000</v>
      </c>
      <c r="K166" s="794">
        <f>L166+M166</f>
        <v>670000</v>
      </c>
      <c r="L166" s="794">
        <v>0</v>
      </c>
      <c r="M166" s="794">
        <v>670000</v>
      </c>
    </row>
    <row r="167" spans="1:13" s="384" customFormat="1" ht="18" customHeight="1">
      <c r="A167" s="1157"/>
      <c r="B167" s="1158"/>
      <c r="C167" s="1151" t="s">
        <v>1166</v>
      </c>
      <c r="D167" s="1152"/>
      <c r="E167" s="1149" t="s">
        <v>1167</v>
      </c>
      <c r="F167" s="1150"/>
      <c r="G167" s="794">
        <f t="shared" si="16"/>
        <v>350000</v>
      </c>
      <c r="H167" s="794">
        <f t="shared" si="17"/>
        <v>0</v>
      </c>
      <c r="I167" s="794">
        <v>0</v>
      </c>
      <c r="J167" s="794">
        <v>0</v>
      </c>
      <c r="K167" s="794">
        <f t="shared" si="18"/>
        <v>350000</v>
      </c>
      <c r="L167" s="794">
        <v>0</v>
      </c>
      <c r="M167" s="794">
        <v>350000</v>
      </c>
    </row>
    <row r="168" spans="1:13" s="384" customFormat="1" ht="18" customHeight="1">
      <c r="A168" s="1157"/>
      <c r="B168" s="1158"/>
      <c r="C168" s="1147" t="s">
        <v>524</v>
      </c>
      <c r="D168" s="1148"/>
      <c r="E168" s="1149" t="s">
        <v>223</v>
      </c>
      <c r="F168" s="1150"/>
      <c r="G168" s="793">
        <f t="shared" si="16"/>
        <v>30000</v>
      </c>
      <c r="H168" s="793">
        <f t="shared" si="17"/>
        <v>30000</v>
      </c>
      <c r="I168" s="793">
        <v>0</v>
      </c>
      <c r="J168" s="793">
        <v>30000</v>
      </c>
      <c r="K168" s="793">
        <f t="shared" si="18"/>
        <v>0</v>
      </c>
      <c r="L168" s="793">
        <v>0</v>
      </c>
      <c r="M168" s="793">
        <v>0</v>
      </c>
    </row>
    <row r="169" spans="1:13" s="813" customFormat="1" ht="30" customHeight="1">
      <c r="A169" s="1132"/>
      <c r="B169" s="1133"/>
      <c r="C169" s="1132"/>
      <c r="D169" s="1133"/>
      <c r="E169" s="1134" t="s">
        <v>1168</v>
      </c>
      <c r="F169" s="1135"/>
      <c r="G169" s="774">
        <f t="shared" si="16"/>
        <v>70000</v>
      </c>
      <c r="H169" s="774">
        <f t="shared" si="17"/>
        <v>0</v>
      </c>
      <c r="I169" s="774">
        <v>0</v>
      </c>
      <c r="J169" s="774">
        <v>0</v>
      </c>
      <c r="K169" s="774">
        <f t="shared" si="18"/>
        <v>70000</v>
      </c>
      <c r="L169" s="774">
        <v>0</v>
      </c>
      <c r="M169" s="774">
        <v>70000</v>
      </c>
    </row>
    <row r="170" spans="1:13" s="813" customFormat="1" ht="30" customHeight="1">
      <c r="A170" s="1132"/>
      <c r="B170" s="1133"/>
      <c r="C170" s="1132"/>
      <c r="D170" s="1133"/>
      <c r="E170" s="1134" t="s">
        <v>1169</v>
      </c>
      <c r="F170" s="1135"/>
      <c r="G170" s="774">
        <f t="shared" si="16"/>
        <v>260000</v>
      </c>
      <c r="H170" s="774">
        <f t="shared" si="17"/>
        <v>0</v>
      </c>
      <c r="I170" s="774">
        <v>0</v>
      </c>
      <c r="J170" s="774">
        <v>0</v>
      </c>
      <c r="K170" s="774">
        <f t="shared" si="18"/>
        <v>260000</v>
      </c>
      <c r="L170" s="774">
        <v>0</v>
      </c>
      <c r="M170" s="774">
        <v>260000</v>
      </c>
    </row>
    <row r="171" spans="1:13" s="813" customFormat="1" ht="30" customHeight="1">
      <c r="A171" s="1171"/>
      <c r="B171" s="1172"/>
      <c r="C171" s="1171"/>
      <c r="D171" s="1172"/>
      <c r="E171" s="1134" t="s">
        <v>1170</v>
      </c>
      <c r="F171" s="1135"/>
      <c r="G171" s="774">
        <f t="shared" si="16"/>
        <v>1497800</v>
      </c>
      <c r="H171" s="774">
        <f t="shared" si="17"/>
        <v>1497800</v>
      </c>
      <c r="I171" s="774">
        <v>1497800</v>
      </c>
      <c r="J171" s="774">
        <v>0</v>
      </c>
      <c r="K171" s="774">
        <f t="shared" si="18"/>
        <v>0</v>
      </c>
      <c r="L171" s="774">
        <v>0</v>
      </c>
      <c r="M171" s="774">
        <v>0</v>
      </c>
    </row>
    <row r="172" spans="1:13" s="813" customFormat="1" ht="30" customHeight="1">
      <c r="A172" s="1136"/>
      <c r="B172" s="1137"/>
      <c r="C172" s="1166"/>
      <c r="D172" s="1167"/>
      <c r="E172" s="1134" t="s">
        <v>1171</v>
      </c>
      <c r="F172" s="1135"/>
      <c r="G172" s="774">
        <f t="shared" si="16"/>
        <v>120000</v>
      </c>
      <c r="H172" s="774">
        <f t="shared" si="17"/>
        <v>120000</v>
      </c>
      <c r="I172" s="774">
        <v>120000</v>
      </c>
      <c r="J172" s="774">
        <v>0</v>
      </c>
      <c r="K172" s="774">
        <f t="shared" si="18"/>
        <v>0</v>
      </c>
      <c r="L172" s="774">
        <v>0</v>
      </c>
      <c r="M172" s="774">
        <v>0</v>
      </c>
    </row>
    <row r="173" spans="1:13" s="384" customFormat="1" ht="18" customHeight="1">
      <c r="A173" s="1159"/>
      <c r="B173" s="1160"/>
      <c r="C173" s="1147" t="s">
        <v>680</v>
      </c>
      <c r="D173" s="1148"/>
      <c r="E173" s="1149" t="s">
        <v>1172</v>
      </c>
      <c r="F173" s="1150"/>
      <c r="G173" s="793">
        <f>H173+K173</f>
        <v>200000</v>
      </c>
      <c r="H173" s="793">
        <f>I173+J173</f>
        <v>0</v>
      </c>
      <c r="I173" s="793">
        <v>0</v>
      </c>
      <c r="J173" s="793">
        <v>0</v>
      </c>
      <c r="K173" s="793">
        <f>L173+M173</f>
        <v>200000</v>
      </c>
      <c r="L173" s="793">
        <v>0</v>
      </c>
      <c r="M173" s="793">
        <v>200000</v>
      </c>
    </row>
    <row r="174" spans="1:13" s="813" customFormat="1" ht="30" customHeight="1">
      <c r="A174" s="1136" t="s">
        <v>105</v>
      </c>
      <c r="B174" s="1137"/>
      <c r="C174" s="1136" t="s">
        <v>1173</v>
      </c>
      <c r="D174" s="1137"/>
      <c r="E174" s="1134" t="s">
        <v>1174</v>
      </c>
      <c r="F174" s="1135"/>
      <c r="G174" s="812">
        <f t="shared" si="16"/>
        <v>30000</v>
      </c>
      <c r="H174" s="812">
        <f t="shared" si="17"/>
        <v>30000</v>
      </c>
      <c r="I174" s="812">
        <v>0</v>
      </c>
      <c r="J174" s="812">
        <v>30000</v>
      </c>
      <c r="K174" s="812">
        <f t="shared" si="18"/>
        <v>0</v>
      </c>
      <c r="L174" s="812">
        <v>0</v>
      </c>
      <c r="M174" s="812">
        <v>0</v>
      </c>
    </row>
    <row r="175" spans="1:13" s="384" customFormat="1" ht="18" customHeight="1">
      <c r="A175" s="1157"/>
      <c r="B175" s="1158"/>
      <c r="C175" s="1159"/>
      <c r="D175" s="1160"/>
      <c r="E175" s="1149" t="s">
        <v>1175</v>
      </c>
      <c r="F175" s="1150"/>
      <c r="G175" s="794">
        <f t="shared" si="16"/>
        <v>40000</v>
      </c>
      <c r="H175" s="794">
        <f t="shared" si="17"/>
        <v>0</v>
      </c>
      <c r="I175" s="794">
        <v>0</v>
      </c>
      <c r="J175" s="794">
        <v>0</v>
      </c>
      <c r="K175" s="794">
        <f t="shared" si="18"/>
        <v>40000</v>
      </c>
      <c r="L175" s="794">
        <v>0</v>
      </c>
      <c r="M175" s="794">
        <v>40000</v>
      </c>
    </row>
    <row r="176" spans="1:13" s="384" customFormat="1" ht="18" customHeight="1">
      <c r="A176" s="1157"/>
      <c r="B176" s="1158"/>
      <c r="C176" s="1159" t="s">
        <v>1176</v>
      </c>
      <c r="D176" s="1160"/>
      <c r="E176" s="1149" t="s">
        <v>1177</v>
      </c>
      <c r="F176" s="1150"/>
      <c r="G176" s="794">
        <f t="shared" si="16"/>
        <v>800000</v>
      </c>
      <c r="H176" s="794">
        <f t="shared" si="17"/>
        <v>0</v>
      </c>
      <c r="I176" s="794">
        <v>0</v>
      </c>
      <c r="J176" s="794">
        <v>0</v>
      </c>
      <c r="K176" s="794">
        <f t="shared" si="18"/>
        <v>800000</v>
      </c>
      <c r="L176" s="794">
        <v>0</v>
      </c>
      <c r="M176" s="794">
        <v>800000</v>
      </c>
    </row>
    <row r="177" spans="1:13" s="384" customFormat="1" ht="18" customHeight="1">
      <c r="A177" s="1147" t="s">
        <v>37</v>
      </c>
      <c r="B177" s="1148"/>
      <c r="C177" s="1147" t="s">
        <v>1178</v>
      </c>
      <c r="D177" s="1148"/>
      <c r="E177" s="1149" t="s">
        <v>1179</v>
      </c>
      <c r="F177" s="1150"/>
      <c r="G177" s="793">
        <f t="shared" si="16"/>
        <v>444000</v>
      </c>
      <c r="H177" s="793">
        <f t="shared" si="17"/>
        <v>301200</v>
      </c>
      <c r="I177" s="793">
        <v>0</v>
      </c>
      <c r="J177" s="793">
        <v>301200</v>
      </c>
      <c r="K177" s="793">
        <f t="shared" si="18"/>
        <v>142800</v>
      </c>
      <c r="L177" s="793">
        <v>0</v>
      </c>
      <c r="M177" s="793">
        <v>142800</v>
      </c>
    </row>
    <row r="178" spans="1:13" s="813" customFormat="1" ht="30" customHeight="1">
      <c r="A178" s="1132"/>
      <c r="B178" s="1133"/>
      <c r="C178" s="1166" t="s">
        <v>1130</v>
      </c>
      <c r="D178" s="1167"/>
      <c r="E178" s="1134" t="s">
        <v>1180</v>
      </c>
      <c r="F178" s="1135"/>
      <c r="G178" s="812">
        <f t="shared" si="16"/>
        <v>100000</v>
      </c>
      <c r="H178" s="812">
        <f t="shared" si="17"/>
        <v>0</v>
      </c>
      <c r="I178" s="812">
        <v>0</v>
      </c>
      <c r="J178" s="812">
        <v>0</v>
      </c>
      <c r="K178" s="812">
        <f t="shared" si="18"/>
        <v>100000</v>
      </c>
      <c r="L178" s="812">
        <v>0</v>
      </c>
      <c r="M178" s="812">
        <v>100000</v>
      </c>
    </row>
    <row r="179" spans="1:13" s="384" customFormat="1" ht="18" customHeight="1">
      <c r="A179" s="1147" t="s">
        <v>7</v>
      </c>
      <c r="B179" s="1148"/>
      <c r="C179" s="1147" t="s">
        <v>1181</v>
      </c>
      <c r="D179" s="1148"/>
      <c r="E179" s="1149" t="s">
        <v>1182</v>
      </c>
      <c r="F179" s="1150"/>
      <c r="G179" s="793">
        <f t="shared" si="16"/>
        <v>234000</v>
      </c>
      <c r="H179" s="793">
        <f t="shared" si="17"/>
        <v>234000</v>
      </c>
      <c r="I179" s="793">
        <v>0</v>
      </c>
      <c r="J179" s="793">
        <v>234000</v>
      </c>
      <c r="K179" s="793">
        <f t="shared" si="18"/>
        <v>0</v>
      </c>
      <c r="L179" s="793">
        <v>0</v>
      </c>
      <c r="M179" s="793">
        <v>0</v>
      </c>
    </row>
    <row r="180" spans="1:13" s="384" customFormat="1" ht="18" customHeight="1">
      <c r="A180" s="1147" t="s">
        <v>52</v>
      </c>
      <c r="B180" s="1148"/>
      <c r="C180" s="1151" t="s">
        <v>683</v>
      </c>
      <c r="D180" s="1152"/>
      <c r="E180" s="1149" t="s">
        <v>1183</v>
      </c>
      <c r="F180" s="1150"/>
      <c r="G180" s="794">
        <f t="shared" si="16"/>
        <v>430000</v>
      </c>
      <c r="H180" s="794">
        <f t="shared" si="17"/>
        <v>0</v>
      </c>
      <c r="I180" s="794">
        <v>0</v>
      </c>
      <c r="J180" s="794">
        <v>0</v>
      </c>
      <c r="K180" s="794">
        <f t="shared" si="18"/>
        <v>430000</v>
      </c>
      <c r="L180" s="794">
        <v>0</v>
      </c>
      <c r="M180" s="794">
        <v>430000</v>
      </c>
    </row>
    <row r="181" spans="1:13" s="384" customFormat="1" ht="18" customHeight="1">
      <c r="A181" s="1157"/>
      <c r="B181" s="1158"/>
      <c r="C181" s="1147" t="s">
        <v>1132</v>
      </c>
      <c r="D181" s="1148"/>
      <c r="E181" s="1149" t="s">
        <v>1184</v>
      </c>
      <c r="F181" s="1150"/>
      <c r="G181" s="794">
        <f t="shared" si="16"/>
        <v>100000</v>
      </c>
      <c r="H181" s="794">
        <f t="shared" si="17"/>
        <v>0</v>
      </c>
      <c r="I181" s="794">
        <v>0</v>
      </c>
      <c r="J181" s="794">
        <v>0</v>
      </c>
      <c r="K181" s="794">
        <f t="shared" si="18"/>
        <v>100000</v>
      </c>
      <c r="L181" s="794">
        <v>0</v>
      </c>
      <c r="M181" s="794">
        <v>100000</v>
      </c>
    </row>
    <row r="182" spans="1:13" s="384" customFormat="1" ht="18" customHeight="1">
      <c r="A182" s="1157"/>
      <c r="B182" s="1158"/>
      <c r="C182" s="1157"/>
      <c r="D182" s="1158"/>
      <c r="E182" s="1149" t="s">
        <v>1185</v>
      </c>
      <c r="F182" s="1150"/>
      <c r="G182" s="794">
        <f t="shared" si="16"/>
        <v>250000</v>
      </c>
      <c r="H182" s="794">
        <f t="shared" si="17"/>
        <v>0</v>
      </c>
      <c r="I182" s="794">
        <v>0</v>
      </c>
      <c r="J182" s="794">
        <v>0</v>
      </c>
      <c r="K182" s="794">
        <f t="shared" si="18"/>
        <v>250000</v>
      </c>
      <c r="L182" s="794">
        <v>0</v>
      </c>
      <c r="M182" s="794">
        <v>250000</v>
      </c>
    </row>
    <row r="183" spans="1:13" s="384" customFormat="1" ht="18" customHeight="1">
      <c r="A183" s="1157"/>
      <c r="B183" s="1158"/>
      <c r="C183" s="1157"/>
      <c r="D183" s="1158"/>
      <c r="E183" s="1149" t="s">
        <v>1186</v>
      </c>
      <c r="F183" s="1150"/>
      <c r="G183" s="794">
        <f t="shared" si="16"/>
        <v>150000</v>
      </c>
      <c r="H183" s="794">
        <f t="shared" si="17"/>
        <v>0</v>
      </c>
      <c r="I183" s="794">
        <v>0</v>
      </c>
      <c r="J183" s="794">
        <v>0</v>
      </c>
      <c r="K183" s="794">
        <f t="shared" si="18"/>
        <v>150000</v>
      </c>
      <c r="L183" s="794">
        <v>0</v>
      </c>
      <c r="M183" s="794">
        <v>150000</v>
      </c>
    </row>
    <row r="184" spans="1:13" s="813" customFormat="1" ht="30" customHeight="1">
      <c r="A184" s="1132"/>
      <c r="B184" s="1133"/>
      <c r="C184" s="1132"/>
      <c r="D184" s="1133"/>
      <c r="E184" s="1134" t="s">
        <v>1187</v>
      </c>
      <c r="F184" s="1135"/>
      <c r="G184" s="812">
        <f t="shared" si="16"/>
        <v>280000</v>
      </c>
      <c r="H184" s="812">
        <f t="shared" si="17"/>
        <v>0</v>
      </c>
      <c r="I184" s="812">
        <v>0</v>
      </c>
      <c r="J184" s="812">
        <v>0</v>
      </c>
      <c r="K184" s="812">
        <f t="shared" si="18"/>
        <v>280000</v>
      </c>
      <c r="L184" s="812">
        <v>0</v>
      </c>
      <c r="M184" s="812">
        <v>280000</v>
      </c>
    </row>
    <row r="185" spans="1:13" s="813" customFormat="1" ht="30" customHeight="1">
      <c r="A185" s="1132"/>
      <c r="B185" s="1133"/>
      <c r="C185" s="1132"/>
      <c r="D185" s="1133"/>
      <c r="E185" s="1174" t="s">
        <v>1188</v>
      </c>
      <c r="F185" s="1175"/>
      <c r="G185" s="812">
        <f t="shared" si="16"/>
        <v>230000</v>
      </c>
      <c r="H185" s="812">
        <f t="shared" si="17"/>
        <v>0</v>
      </c>
      <c r="I185" s="812">
        <v>0</v>
      </c>
      <c r="J185" s="812">
        <v>0</v>
      </c>
      <c r="K185" s="812">
        <f t="shared" si="18"/>
        <v>230000</v>
      </c>
      <c r="L185" s="812">
        <v>0</v>
      </c>
      <c r="M185" s="812">
        <v>230000</v>
      </c>
    </row>
    <row r="186" spans="1:13" s="813" customFormat="1" ht="30" customHeight="1">
      <c r="A186" s="1136" t="s">
        <v>40</v>
      </c>
      <c r="B186" s="1137"/>
      <c r="C186" s="1136" t="s">
        <v>1189</v>
      </c>
      <c r="D186" s="1137"/>
      <c r="E186" s="1176" t="s">
        <v>1190</v>
      </c>
      <c r="F186" s="1135"/>
      <c r="G186" s="774">
        <f>H186+K186</f>
        <v>240000</v>
      </c>
      <c r="H186" s="774">
        <f>I186+J186</f>
        <v>240000</v>
      </c>
      <c r="I186" s="774">
        <v>0</v>
      </c>
      <c r="J186" s="774">
        <v>240000</v>
      </c>
      <c r="K186" s="774">
        <f>L186+M186</f>
        <v>0</v>
      </c>
      <c r="L186" s="774">
        <v>0</v>
      </c>
      <c r="M186" s="774">
        <v>0</v>
      </c>
    </row>
    <row r="187" spans="1:13" s="813" customFormat="1" ht="30" customHeight="1">
      <c r="A187" s="1132"/>
      <c r="B187" s="1133"/>
      <c r="C187" s="1132"/>
      <c r="D187" s="1133"/>
      <c r="E187" s="1134" t="s">
        <v>1191</v>
      </c>
      <c r="F187" s="1135"/>
      <c r="G187" s="774">
        <f t="shared" ref="G187:G188" si="22">H187+K187</f>
        <v>200000</v>
      </c>
      <c r="H187" s="774">
        <f t="shared" ref="H187:H188" si="23">I187+J187</f>
        <v>200000</v>
      </c>
      <c r="I187" s="774">
        <v>0</v>
      </c>
      <c r="J187" s="774">
        <v>200000</v>
      </c>
      <c r="K187" s="774">
        <f t="shared" ref="K187:K188" si="24">L187+M187</f>
        <v>0</v>
      </c>
      <c r="L187" s="774">
        <v>0</v>
      </c>
      <c r="M187" s="774">
        <v>0</v>
      </c>
    </row>
    <row r="188" spans="1:13" s="813" customFormat="1" ht="30" customHeight="1">
      <c r="A188" s="1132"/>
      <c r="B188" s="1133"/>
      <c r="C188" s="1132"/>
      <c r="D188" s="1133"/>
      <c r="E188" s="1134" t="s">
        <v>1192</v>
      </c>
      <c r="F188" s="1135"/>
      <c r="G188" s="774">
        <f t="shared" si="22"/>
        <v>30000</v>
      </c>
      <c r="H188" s="774">
        <f t="shared" si="23"/>
        <v>30000</v>
      </c>
      <c r="I188" s="774">
        <v>0</v>
      </c>
      <c r="J188" s="774">
        <v>30000</v>
      </c>
      <c r="K188" s="774">
        <f t="shared" si="24"/>
        <v>0</v>
      </c>
      <c r="L188" s="774">
        <v>0</v>
      </c>
      <c r="M188" s="774">
        <v>0</v>
      </c>
    </row>
    <row r="189" spans="1:13" s="813" customFormat="1" ht="30" customHeight="1">
      <c r="A189" s="1132"/>
      <c r="B189" s="1133"/>
      <c r="C189" s="1136" t="s">
        <v>540</v>
      </c>
      <c r="D189" s="1137"/>
      <c r="E189" s="1176" t="s">
        <v>1193</v>
      </c>
      <c r="F189" s="1135"/>
      <c r="G189" s="774">
        <f>H189+K189</f>
        <v>46853</v>
      </c>
      <c r="H189" s="774">
        <f>I189+J189</f>
        <v>46853</v>
      </c>
      <c r="I189" s="774">
        <v>46853</v>
      </c>
      <c r="J189" s="774">
        <v>0</v>
      </c>
      <c r="K189" s="774">
        <f>L189+M189</f>
        <v>0</v>
      </c>
      <c r="L189" s="774">
        <v>0</v>
      </c>
      <c r="M189" s="774">
        <v>0</v>
      </c>
    </row>
    <row r="190" spans="1:13" s="813" customFormat="1" ht="30" customHeight="1">
      <c r="A190" s="1132"/>
      <c r="B190" s="1133"/>
      <c r="C190" s="1132"/>
      <c r="D190" s="1133"/>
      <c r="E190" s="1134" t="s">
        <v>1194</v>
      </c>
      <c r="F190" s="1135"/>
      <c r="G190" s="774">
        <f>H190+K190</f>
        <v>32588922</v>
      </c>
      <c r="H190" s="774">
        <f>I190+J190</f>
        <v>32588922</v>
      </c>
      <c r="I190" s="774">
        <v>32588922</v>
      </c>
      <c r="J190" s="774">
        <v>0</v>
      </c>
      <c r="K190" s="774">
        <f>L190+M190</f>
        <v>0</v>
      </c>
      <c r="L190" s="774">
        <v>0</v>
      </c>
      <c r="M190" s="774">
        <v>0</v>
      </c>
    </row>
    <row r="191" spans="1:13" s="813" customFormat="1" ht="30" customHeight="1">
      <c r="A191" s="1132"/>
      <c r="B191" s="1133"/>
      <c r="C191" s="1132"/>
      <c r="D191" s="1133"/>
      <c r="E191" s="1134" t="s">
        <v>1195</v>
      </c>
      <c r="F191" s="1135"/>
      <c r="G191" s="774">
        <f>H191+K191</f>
        <v>145942</v>
      </c>
      <c r="H191" s="774">
        <f>I191+J191</f>
        <v>145942</v>
      </c>
      <c r="I191" s="774">
        <v>145942</v>
      </c>
      <c r="J191" s="774">
        <v>0</v>
      </c>
      <c r="K191" s="774">
        <f>L191+M191</f>
        <v>0</v>
      </c>
      <c r="L191" s="774">
        <v>0</v>
      </c>
      <c r="M191" s="774">
        <v>0</v>
      </c>
    </row>
    <row r="192" spans="1:13" s="813" customFormat="1" ht="39.950000000000003" customHeight="1">
      <c r="A192" s="1171"/>
      <c r="B192" s="1172"/>
      <c r="C192" s="1171"/>
      <c r="D192" s="1172"/>
      <c r="E192" s="1134" t="s">
        <v>1196</v>
      </c>
      <c r="F192" s="1135"/>
      <c r="G192" s="774">
        <f t="shared" si="16"/>
        <v>146906</v>
      </c>
      <c r="H192" s="774">
        <f t="shared" si="17"/>
        <v>146906</v>
      </c>
      <c r="I192" s="774">
        <v>146906</v>
      </c>
      <c r="J192" s="774">
        <v>0</v>
      </c>
      <c r="K192" s="774">
        <f t="shared" si="18"/>
        <v>0</v>
      </c>
      <c r="L192" s="774">
        <v>0</v>
      </c>
      <c r="M192" s="774">
        <v>0</v>
      </c>
    </row>
    <row r="193" spans="1:13" s="813" customFormat="1" ht="53.45" customHeight="1">
      <c r="A193" s="1136"/>
      <c r="B193" s="1137"/>
      <c r="C193" s="1136"/>
      <c r="D193" s="1137"/>
      <c r="E193" s="1134" t="s">
        <v>1197</v>
      </c>
      <c r="F193" s="1135"/>
      <c r="G193" s="774">
        <f t="shared" si="16"/>
        <v>4068250</v>
      </c>
      <c r="H193" s="774">
        <f t="shared" si="17"/>
        <v>4068250</v>
      </c>
      <c r="I193" s="774">
        <v>3993022</v>
      </c>
      <c r="J193" s="774">
        <v>75228</v>
      </c>
      <c r="K193" s="774">
        <f t="shared" si="18"/>
        <v>0</v>
      </c>
      <c r="L193" s="774">
        <v>0</v>
      </c>
      <c r="M193" s="774">
        <v>0</v>
      </c>
    </row>
    <row r="194" spans="1:13" s="813" customFormat="1" ht="53.45" customHeight="1">
      <c r="A194" s="1132"/>
      <c r="B194" s="1133"/>
      <c r="C194" s="1132"/>
      <c r="D194" s="1133"/>
      <c r="E194" s="1134" t="s">
        <v>1198</v>
      </c>
      <c r="F194" s="1135"/>
      <c r="G194" s="774">
        <f t="shared" si="16"/>
        <v>13812641</v>
      </c>
      <c r="H194" s="774">
        <f t="shared" si="17"/>
        <v>13812641</v>
      </c>
      <c r="I194" s="774">
        <v>13812641</v>
      </c>
      <c r="J194" s="774">
        <v>0</v>
      </c>
      <c r="K194" s="774">
        <f t="shared" si="18"/>
        <v>0</v>
      </c>
      <c r="L194" s="774">
        <v>0</v>
      </c>
      <c r="M194" s="774">
        <v>0</v>
      </c>
    </row>
    <row r="195" spans="1:13" s="813" customFormat="1" ht="39.950000000000003" customHeight="1">
      <c r="A195" s="1132"/>
      <c r="B195" s="1133"/>
      <c r="C195" s="1132"/>
      <c r="D195" s="1133"/>
      <c r="E195" s="1134" t="s">
        <v>1199</v>
      </c>
      <c r="F195" s="1135"/>
      <c r="G195" s="774">
        <f t="shared" si="16"/>
        <v>2833416</v>
      </c>
      <c r="H195" s="774">
        <f t="shared" si="17"/>
        <v>2833416</v>
      </c>
      <c r="I195" s="774">
        <v>2774667</v>
      </c>
      <c r="J195" s="774">
        <v>58749</v>
      </c>
      <c r="K195" s="774">
        <f t="shared" si="18"/>
        <v>0</v>
      </c>
      <c r="L195" s="774">
        <v>0</v>
      </c>
      <c r="M195" s="774">
        <v>0</v>
      </c>
    </row>
    <row r="196" spans="1:13" s="813" customFormat="1" ht="39.950000000000003" customHeight="1">
      <c r="A196" s="1132"/>
      <c r="B196" s="1133"/>
      <c r="C196" s="1171"/>
      <c r="D196" s="1172"/>
      <c r="E196" s="1134" t="s">
        <v>1200</v>
      </c>
      <c r="F196" s="1135"/>
      <c r="G196" s="774">
        <f t="shared" si="16"/>
        <v>3027270</v>
      </c>
      <c r="H196" s="774">
        <f t="shared" si="17"/>
        <v>3027270</v>
      </c>
      <c r="I196" s="774">
        <v>2785212</v>
      </c>
      <c r="J196" s="774">
        <v>242058</v>
      </c>
      <c r="K196" s="774">
        <f t="shared" si="18"/>
        <v>0</v>
      </c>
      <c r="L196" s="774">
        <v>0</v>
      </c>
      <c r="M196" s="774">
        <v>0</v>
      </c>
    </row>
    <row r="197" spans="1:13" s="813" customFormat="1" ht="30" customHeight="1">
      <c r="A197" s="1132"/>
      <c r="B197" s="1133"/>
      <c r="C197" s="1132" t="s">
        <v>633</v>
      </c>
      <c r="D197" s="1133"/>
      <c r="E197" s="1134" t="s">
        <v>1201</v>
      </c>
      <c r="F197" s="1135"/>
      <c r="G197" s="774">
        <f t="shared" si="16"/>
        <v>352794</v>
      </c>
      <c r="H197" s="774">
        <f t="shared" si="17"/>
        <v>352794</v>
      </c>
      <c r="I197" s="774">
        <v>352794</v>
      </c>
      <c r="J197" s="774">
        <v>0</v>
      </c>
      <c r="K197" s="774">
        <f t="shared" si="18"/>
        <v>0</v>
      </c>
      <c r="L197" s="774">
        <v>0</v>
      </c>
      <c r="M197" s="774">
        <v>0</v>
      </c>
    </row>
    <row r="198" spans="1:13" s="813" customFormat="1" ht="39.950000000000003" customHeight="1">
      <c r="A198" s="1132"/>
      <c r="B198" s="1133"/>
      <c r="C198" s="1136" t="s">
        <v>546</v>
      </c>
      <c r="D198" s="1137"/>
      <c r="E198" s="1134" t="s">
        <v>1202</v>
      </c>
      <c r="F198" s="1135"/>
      <c r="G198" s="774">
        <f t="shared" si="16"/>
        <v>1461843</v>
      </c>
      <c r="H198" s="774">
        <f t="shared" si="17"/>
        <v>1461843</v>
      </c>
      <c r="I198" s="774">
        <v>1461843</v>
      </c>
      <c r="J198" s="774">
        <v>0</v>
      </c>
      <c r="K198" s="774">
        <f t="shared" si="18"/>
        <v>0</v>
      </c>
      <c r="L198" s="774">
        <v>0</v>
      </c>
      <c r="M198" s="774">
        <v>0</v>
      </c>
    </row>
    <row r="199" spans="1:13" s="813" customFormat="1" ht="30" customHeight="1">
      <c r="A199" s="1132"/>
      <c r="B199" s="1133"/>
      <c r="C199" s="1132"/>
      <c r="D199" s="1133"/>
      <c r="E199" s="1134" t="s">
        <v>1203</v>
      </c>
      <c r="F199" s="1135"/>
      <c r="G199" s="774">
        <f t="shared" si="16"/>
        <v>57650</v>
      </c>
      <c r="H199" s="774">
        <f t="shared" si="17"/>
        <v>57650</v>
      </c>
      <c r="I199" s="774">
        <v>57650</v>
      </c>
      <c r="J199" s="774">
        <v>0</v>
      </c>
      <c r="K199" s="774">
        <f t="shared" si="18"/>
        <v>0</v>
      </c>
      <c r="L199" s="774">
        <v>0</v>
      </c>
      <c r="M199" s="774">
        <v>0</v>
      </c>
    </row>
    <row r="200" spans="1:13" s="813" customFormat="1" ht="39.950000000000003" customHeight="1">
      <c r="A200" s="1132"/>
      <c r="B200" s="1133"/>
      <c r="C200" s="1132"/>
      <c r="D200" s="1133"/>
      <c r="E200" s="1134" t="s">
        <v>1204</v>
      </c>
      <c r="F200" s="1135"/>
      <c r="G200" s="774">
        <f t="shared" si="16"/>
        <v>15000</v>
      </c>
      <c r="H200" s="774">
        <f t="shared" si="17"/>
        <v>15000</v>
      </c>
      <c r="I200" s="774">
        <v>0</v>
      </c>
      <c r="J200" s="774">
        <v>15000</v>
      </c>
      <c r="K200" s="774">
        <f t="shared" si="18"/>
        <v>0</v>
      </c>
      <c r="L200" s="774">
        <v>0</v>
      </c>
      <c r="M200" s="774">
        <v>0</v>
      </c>
    </row>
    <row r="201" spans="1:13" s="813" customFormat="1" ht="39.950000000000003" customHeight="1">
      <c r="A201" s="1132"/>
      <c r="B201" s="1133"/>
      <c r="C201" s="1132"/>
      <c r="D201" s="1133"/>
      <c r="E201" s="1134" t="s">
        <v>1205</v>
      </c>
      <c r="F201" s="1135"/>
      <c r="G201" s="774">
        <f t="shared" si="16"/>
        <v>306263</v>
      </c>
      <c r="H201" s="774">
        <f t="shared" si="17"/>
        <v>306263</v>
      </c>
      <c r="I201" s="774">
        <v>306263</v>
      </c>
      <c r="J201" s="774">
        <v>0</v>
      </c>
      <c r="K201" s="774">
        <f t="shared" si="18"/>
        <v>0</v>
      </c>
      <c r="L201" s="774">
        <v>0</v>
      </c>
      <c r="M201" s="774">
        <v>0</v>
      </c>
    </row>
    <row r="202" spans="1:13" s="813" customFormat="1" ht="30" customHeight="1">
      <c r="A202" s="1132"/>
      <c r="B202" s="1133"/>
      <c r="C202" s="1132"/>
      <c r="D202" s="1133"/>
      <c r="E202" s="1134" t="s">
        <v>1206</v>
      </c>
      <c r="F202" s="1135"/>
      <c r="G202" s="774">
        <f t="shared" si="16"/>
        <v>28000</v>
      </c>
      <c r="H202" s="774">
        <f t="shared" si="17"/>
        <v>28000</v>
      </c>
      <c r="I202" s="774">
        <v>28000</v>
      </c>
      <c r="J202" s="774">
        <v>0</v>
      </c>
      <c r="K202" s="774">
        <f t="shared" si="18"/>
        <v>0</v>
      </c>
      <c r="L202" s="774">
        <v>0</v>
      </c>
      <c r="M202" s="774">
        <v>0</v>
      </c>
    </row>
    <row r="203" spans="1:13" s="813" customFormat="1" ht="30" customHeight="1">
      <c r="A203" s="1132"/>
      <c r="B203" s="1133"/>
      <c r="C203" s="1132"/>
      <c r="D203" s="1133"/>
      <c r="E203" s="1134" t="s">
        <v>1207</v>
      </c>
      <c r="F203" s="1135"/>
      <c r="G203" s="774">
        <f t="shared" si="16"/>
        <v>12000</v>
      </c>
      <c r="H203" s="774">
        <f t="shared" si="17"/>
        <v>12000</v>
      </c>
      <c r="I203" s="774">
        <v>12000</v>
      </c>
      <c r="J203" s="774">
        <v>0</v>
      </c>
      <c r="K203" s="774">
        <f t="shared" si="18"/>
        <v>0</v>
      </c>
      <c r="L203" s="774">
        <v>0</v>
      </c>
      <c r="M203" s="774">
        <v>0</v>
      </c>
    </row>
    <row r="204" spans="1:13" s="813" customFormat="1" ht="30" customHeight="1">
      <c r="A204" s="1132"/>
      <c r="B204" s="1133"/>
      <c r="C204" s="1171"/>
      <c r="D204" s="1172"/>
      <c r="E204" s="1134" t="s">
        <v>1208</v>
      </c>
      <c r="F204" s="1135"/>
      <c r="G204" s="774">
        <f t="shared" si="16"/>
        <v>60000</v>
      </c>
      <c r="H204" s="774">
        <f t="shared" si="17"/>
        <v>60000</v>
      </c>
      <c r="I204" s="774">
        <v>60000</v>
      </c>
      <c r="J204" s="774">
        <v>0</v>
      </c>
      <c r="K204" s="774">
        <f t="shared" si="18"/>
        <v>0</v>
      </c>
      <c r="L204" s="774">
        <v>0</v>
      </c>
      <c r="M204" s="774">
        <v>0</v>
      </c>
    </row>
    <row r="205" spans="1:13" s="813" customFormat="1" ht="30" customHeight="1">
      <c r="A205" s="1132"/>
      <c r="B205" s="1133"/>
      <c r="C205" s="1136" t="s">
        <v>553</v>
      </c>
      <c r="D205" s="1137"/>
      <c r="E205" s="1134" t="s">
        <v>1192</v>
      </c>
      <c r="F205" s="1135"/>
      <c r="G205" s="774">
        <f t="shared" si="16"/>
        <v>30000</v>
      </c>
      <c r="H205" s="774">
        <f t="shared" si="17"/>
        <v>30000</v>
      </c>
      <c r="I205" s="774">
        <v>0</v>
      </c>
      <c r="J205" s="774">
        <v>30000</v>
      </c>
      <c r="K205" s="774">
        <f t="shared" si="18"/>
        <v>0</v>
      </c>
      <c r="L205" s="774">
        <v>0</v>
      </c>
      <c r="M205" s="774">
        <v>0</v>
      </c>
    </row>
    <row r="206" spans="1:13" s="813" customFormat="1" ht="39.950000000000003" customHeight="1">
      <c r="A206" s="1132"/>
      <c r="B206" s="1133"/>
      <c r="C206" s="1132"/>
      <c r="D206" s="1133"/>
      <c r="E206" s="1134" t="s">
        <v>1209</v>
      </c>
      <c r="F206" s="1135"/>
      <c r="G206" s="774">
        <f t="shared" si="16"/>
        <v>20555013</v>
      </c>
      <c r="H206" s="774">
        <f t="shared" si="17"/>
        <v>20555013</v>
      </c>
      <c r="I206" s="774">
        <v>20555013</v>
      </c>
      <c r="J206" s="774">
        <v>0</v>
      </c>
      <c r="K206" s="774">
        <f t="shared" si="18"/>
        <v>0</v>
      </c>
      <c r="L206" s="774">
        <v>0</v>
      </c>
      <c r="M206" s="774">
        <v>0</v>
      </c>
    </row>
    <row r="207" spans="1:13" s="813" customFormat="1" ht="30" customHeight="1">
      <c r="A207" s="1171"/>
      <c r="B207" s="1172"/>
      <c r="C207" s="1171"/>
      <c r="D207" s="1172"/>
      <c r="E207" s="1134" t="s">
        <v>1210</v>
      </c>
      <c r="F207" s="1135"/>
      <c r="G207" s="774">
        <f>H207+K207</f>
        <v>60000</v>
      </c>
      <c r="H207" s="774">
        <f>I207+J207</f>
        <v>60000</v>
      </c>
      <c r="I207" s="774">
        <v>60000</v>
      </c>
      <c r="J207" s="774">
        <v>0</v>
      </c>
      <c r="K207" s="774">
        <f>L207+M207</f>
        <v>0</v>
      </c>
      <c r="L207" s="774">
        <v>0</v>
      </c>
      <c r="M207" s="774">
        <v>0</v>
      </c>
    </row>
    <row r="208" spans="1:13" s="813" customFormat="1" ht="30" customHeight="1">
      <c r="A208" s="1136"/>
      <c r="B208" s="1137"/>
      <c r="C208" s="1166"/>
      <c r="D208" s="1167"/>
      <c r="E208" s="1134" t="s">
        <v>1211</v>
      </c>
      <c r="F208" s="1135"/>
      <c r="G208" s="774">
        <f>H208+K208</f>
        <v>251610</v>
      </c>
      <c r="H208" s="774">
        <f>I208+J208</f>
        <v>251610</v>
      </c>
      <c r="I208" s="774">
        <v>111315</v>
      </c>
      <c r="J208" s="774">
        <v>140295</v>
      </c>
      <c r="K208" s="774">
        <f>L208+M208</f>
        <v>0</v>
      </c>
      <c r="L208" s="774">
        <v>0</v>
      </c>
      <c r="M208" s="774">
        <v>0</v>
      </c>
    </row>
    <row r="209" spans="1:13" s="813" customFormat="1" ht="30" customHeight="1">
      <c r="A209" s="1132"/>
      <c r="B209" s="1133"/>
      <c r="C209" s="1136" t="s">
        <v>641</v>
      </c>
      <c r="D209" s="1137"/>
      <c r="E209" s="1134" t="s">
        <v>1212</v>
      </c>
      <c r="F209" s="1135"/>
      <c r="G209" s="774">
        <f t="shared" si="16"/>
        <v>100000</v>
      </c>
      <c r="H209" s="774">
        <f t="shared" si="17"/>
        <v>100000</v>
      </c>
      <c r="I209" s="774">
        <v>0</v>
      </c>
      <c r="J209" s="774">
        <v>100000</v>
      </c>
      <c r="K209" s="774">
        <f t="shared" si="18"/>
        <v>0</v>
      </c>
      <c r="L209" s="774">
        <v>0</v>
      </c>
      <c r="M209" s="774">
        <v>0</v>
      </c>
    </row>
    <row r="210" spans="1:13" s="813" customFormat="1" ht="30" customHeight="1">
      <c r="A210" s="1132"/>
      <c r="B210" s="1133"/>
      <c r="C210" s="1132"/>
      <c r="D210" s="1133"/>
      <c r="E210" s="1134" t="s">
        <v>1213</v>
      </c>
      <c r="F210" s="1135"/>
      <c r="G210" s="774">
        <f t="shared" si="16"/>
        <v>285630</v>
      </c>
      <c r="H210" s="774">
        <f t="shared" si="17"/>
        <v>285630</v>
      </c>
      <c r="I210" s="774">
        <v>276414</v>
      </c>
      <c r="J210" s="774">
        <v>9216</v>
      </c>
      <c r="K210" s="774">
        <f t="shared" si="18"/>
        <v>0</v>
      </c>
      <c r="L210" s="774">
        <v>0</v>
      </c>
      <c r="M210" s="774">
        <v>0</v>
      </c>
    </row>
    <row r="211" spans="1:13" s="813" customFormat="1" ht="39.950000000000003" customHeight="1">
      <c r="A211" s="1132"/>
      <c r="B211" s="1133"/>
      <c r="C211" s="1132"/>
      <c r="D211" s="1133"/>
      <c r="E211" s="1134" t="s">
        <v>1214</v>
      </c>
      <c r="F211" s="1135"/>
      <c r="G211" s="774">
        <f>H211+K211</f>
        <v>60000</v>
      </c>
      <c r="H211" s="774">
        <f>I211+J211</f>
        <v>60000</v>
      </c>
      <c r="I211" s="774">
        <v>60000</v>
      </c>
      <c r="J211" s="774">
        <v>0</v>
      </c>
      <c r="K211" s="774">
        <f>L211+M211</f>
        <v>0</v>
      </c>
      <c r="L211" s="774">
        <v>0</v>
      </c>
      <c r="M211" s="774">
        <v>0</v>
      </c>
    </row>
    <row r="212" spans="1:13" s="384" customFormat="1" ht="18" customHeight="1">
      <c r="A212" s="1157"/>
      <c r="B212" s="1158"/>
      <c r="C212" s="1151" t="s">
        <v>1215</v>
      </c>
      <c r="D212" s="1152"/>
      <c r="E212" s="1149" t="s">
        <v>1216</v>
      </c>
      <c r="F212" s="1150"/>
      <c r="G212" s="794">
        <f t="shared" si="16"/>
        <v>1280000</v>
      </c>
      <c r="H212" s="794">
        <f t="shared" si="17"/>
        <v>490000</v>
      </c>
      <c r="I212" s="794">
        <v>0</v>
      </c>
      <c r="J212" s="794">
        <v>490000</v>
      </c>
      <c r="K212" s="794">
        <f t="shared" si="18"/>
        <v>790000</v>
      </c>
      <c r="L212" s="794">
        <v>0</v>
      </c>
      <c r="M212" s="794">
        <v>790000</v>
      </c>
    </row>
    <row r="213" spans="1:13" s="813" customFormat="1" ht="30" customHeight="1">
      <c r="A213" s="1132"/>
      <c r="B213" s="1133"/>
      <c r="C213" s="1136" t="s">
        <v>1136</v>
      </c>
      <c r="D213" s="1137"/>
      <c r="E213" s="1134" t="s">
        <v>1217</v>
      </c>
      <c r="F213" s="1135"/>
      <c r="G213" s="774">
        <f t="shared" si="16"/>
        <v>1100000</v>
      </c>
      <c r="H213" s="774">
        <f t="shared" si="17"/>
        <v>0</v>
      </c>
      <c r="I213" s="774">
        <v>0</v>
      </c>
      <c r="J213" s="774">
        <v>0</v>
      </c>
      <c r="K213" s="774">
        <f t="shared" si="18"/>
        <v>1100000</v>
      </c>
      <c r="L213" s="774">
        <v>0</v>
      </c>
      <c r="M213" s="774">
        <v>1100000</v>
      </c>
    </row>
    <row r="214" spans="1:13" s="384" customFormat="1" ht="18" customHeight="1">
      <c r="A214" s="1157"/>
      <c r="B214" s="1158"/>
      <c r="C214" s="1157"/>
      <c r="D214" s="1158"/>
      <c r="E214" s="1149" t="s">
        <v>1218</v>
      </c>
      <c r="F214" s="1150"/>
      <c r="G214" s="794">
        <f t="shared" si="16"/>
        <v>420000</v>
      </c>
      <c r="H214" s="794">
        <f t="shared" si="17"/>
        <v>420000</v>
      </c>
      <c r="I214" s="794">
        <v>0</v>
      </c>
      <c r="J214" s="794">
        <v>420000</v>
      </c>
      <c r="K214" s="794">
        <f t="shared" si="18"/>
        <v>0</v>
      </c>
      <c r="L214" s="794">
        <v>0</v>
      </c>
      <c r="M214" s="794">
        <v>0</v>
      </c>
    </row>
    <row r="215" spans="1:13" s="384" customFormat="1" ht="18" customHeight="1">
      <c r="A215" s="1157"/>
      <c r="B215" s="1158"/>
      <c r="C215" s="1157"/>
      <c r="D215" s="1158"/>
      <c r="E215" s="1149" t="s">
        <v>1219</v>
      </c>
      <c r="F215" s="1150"/>
      <c r="G215" s="794">
        <f t="shared" ref="G215:G225" si="25">H215+K215</f>
        <v>1000000</v>
      </c>
      <c r="H215" s="794">
        <f t="shared" ref="H215:H225" si="26">I215+J215</f>
        <v>1000000</v>
      </c>
      <c r="I215" s="794">
        <v>0</v>
      </c>
      <c r="J215" s="794">
        <v>1000000</v>
      </c>
      <c r="K215" s="794">
        <f t="shared" ref="K215:K225" si="27">L215+M215</f>
        <v>0</v>
      </c>
      <c r="L215" s="794">
        <v>0</v>
      </c>
      <c r="M215" s="794">
        <v>0</v>
      </c>
    </row>
    <row r="216" spans="1:13" s="813" customFormat="1" ht="30" customHeight="1">
      <c r="A216" s="1132"/>
      <c r="B216" s="1133"/>
      <c r="C216" s="1132"/>
      <c r="D216" s="1133"/>
      <c r="E216" s="1134" t="s">
        <v>1220</v>
      </c>
      <c r="F216" s="1135"/>
      <c r="G216" s="774">
        <f t="shared" si="25"/>
        <v>50000</v>
      </c>
      <c r="H216" s="774">
        <f t="shared" si="26"/>
        <v>50000</v>
      </c>
      <c r="I216" s="774">
        <v>0</v>
      </c>
      <c r="J216" s="774">
        <v>50000</v>
      </c>
      <c r="K216" s="774">
        <f t="shared" si="27"/>
        <v>0</v>
      </c>
      <c r="L216" s="774">
        <v>0</v>
      </c>
      <c r="M216" s="774">
        <v>0</v>
      </c>
    </row>
    <row r="217" spans="1:13" s="813" customFormat="1" ht="30" customHeight="1">
      <c r="A217" s="1132"/>
      <c r="B217" s="1133"/>
      <c r="C217" s="1132"/>
      <c r="D217" s="1133"/>
      <c r="E217" s="1134" t="s">
        <v>1221</v>
      </c>
      <c r="F217" s="1135"/>
      <c r="G217" s="774">
        <f t="shared" si="25"/>
        <v>1300000</v>
      </c>
      <c r="H217" s="774">
        <f t="shared" si="26"/>
        <v>1300000</v>
      </c>
      <c r="I217" s="774">
        <v>0</v>
      </c>
      <c r="J217" s="774">
        <v>1300000</v>
      </c>
      <c r="K217" s="774">
        <f t="shared" si="27"/>
        <v>0</v>
      </c>
      <c r="L217" s="774">
        <v>0</v>
      </c>
      <c r="M217" s="774">
        <v>0</v>
      </c>
    </row>
    <row r="218" spans="1:13" s="813" customFormat="1" ht="30" customHeight="1">
      <c r="A218" s="1132"/>
      <c r="B218" s="1133"/>
      <c r="C218" s="1132"/>
      <c r="D218" s="1133"/>
      <c r="E218" s="1134" t="s">
        <v>1222</v>
      </c>
      <c r="F218" s="1135"/>
      <c r="G218" s="774">
        <f t="shared" si="25"/>
        <v>700000</v>
      </c>
      <c r="H218" s="774">
        <f t="shared" si="26"/>
        <v>700000</v>
      </c>
      <c r="I218" s="774">
        <v>0</v>
      </c>
      <c r="J218" s="774">
        <v>700000</v>
      </c>
      <c r="K218" s="774">
        <f t="shared" si="27"/>
        <v>0</v>
      </c>
      <c r="L218" s="774">
        <v>0</v>
      </c>
      <c r="M218" s="774">
        <v>0</v>
      </c>
    </row>
    <row r="219" spans="1:13" s="813" customFormat="1" ht="30" customHeight="1">
      <c r="A219" s="1132"/>
      <c r="B219" s="1133"/>
      <c r="C219" s="1132"/>
      <c r="D219" s="1133"/>
      <c r="E219" s="1134" t="s">
        <v>1191</v>
      </c>
      <c r="F219" s="1135"/>
      <c r="G219" s="774">
        <f t="shared" si="25"/>
        <v>600000</v>
      </c>
      <c r="H219" s="774">
        <f t="shared" si="26"/>
        <v>600000</v>
      </c>
      <c r="I219" s="774">
        <v>0</v>
      </c>
      <c r="J219" s="774">
        <v>600000</v>
      </c>
      <c r="K219" s="774">
        <f t="shared" si="27"/>
        <v>0</v>
      </c>
      <c r="L219" s="774">
        <v>0</v>
      </c>
      <c r="M219" s="774">
        <v>0</v>
      </c>
    </row>
    <row r="220" spans="1:13" s="813" customFormat="1" ht="39.950000000000003" customHeight="1">
      <c r="A220" s="1171"/>
      <c r="B220" s="1172"/>
      <c r="C220" s="1171"/>
      <c r="D220" s="1172"/>
      <c r="E220" s="1134" t="s">
        <v>1223</v>
      </c>
      <c r="F220" s="1135"/>
      <c r="G220" s="774">
        <f t="shared" si="25"/>
        <v>180000</v>
      </c>
      <c r="H220" s="774">
        <f t="shared" si="26"/>
        <v>180000</v>
      </c>
      <c r="I220" s="774">
        <v>0</v>
      </c>
      <c r="J220" s="774">
        <v>180000</v>
      </c>
      <c r="K220" s="774">
        <f t="shared" si="27"/>
        <v>0</v>
      </c>
      <c r="L220" s="774">
        <v>0</v>
      </c>
      <c r="M220" s="774">
        <v>0</v>
      </c>
    </row>
    <row r="221" spans="1:13" s="384" customFormat="1" ht="18" customHeight="1">
      <c r="A221" s="1147" t="s">
        <v>472</v>
      </c>
      <c r="B221" s="1148"/>
      <c r="C221" s="1147" t="s">
        <v>562</v>
      </c>
      <c r="D221" s="1148"/>
      <c r="E221" s="1149" t="s">
        <v>1224</v>
      </c>
      <c r="F221" s="1150"/>
      <c r="G221" s="793">
        <f t="shared" si="25"/>
        <v>2000000</v>
      </c>
      <c r="H221" s="793">
        <f t="shared" si="26"/>
        <v>0</v>
      </c>
      <c r="I221" s="793">
        <v>0</v>
      </c>
      <c r="J221" s="793">
        <v>0</v>
      </c>
      <c r="K221" s="793">
        <f t="shared" si="27"/>
        <v>2000000</v>
      </c>
      <c r="L221" s="793">
        <v>0</v>
      </c>
      <c r="M221" s="793">
        <v>2000000</v>
      </c>
    </row>
    <row r="222" spans="1:13" s="384" customFormat="1" ht="18" customHeight="1">
      <c r="A222" s="1157"/>
      <c r="B222" s="1158"/>
      <c r="C222" s="1157"/>
      <c r="D222" s="1158"/>
      <c r="E222" s="1149" t="s">
        <v>1225</v>
      </c>
      <c r="F222" s="1150"/>
      <c r="G222" s="793">
        <f t="shared" si="25"/>
        <v>900000</v>
      </c>
      <c r="H222" s="793">
        <f t="shared" si="26"/>
        <v>0</v>
      </c>
      <c r="I222" s="793">
        <v>0</v>
      </c>
      <c r="J222" s="793">
        <v>0</v>
      </c>
      <c r="K222" s="793">
        <f t="shared" si="27"/>
        <v>900000</v>
      </c>
      <c r="L222" s="793">
        <v>0</v>
      </c>
      <c r="M222" s="793">
        <v>900000</v>
      </c>
    </row>
    <row r="223" spans="1:13" s="384" customFormat="1" ht="18" customHeight="1">
      <c r="A223" s="1157"/>
      <c r="B223" s="1158"/>
      <c r="C223" s="1157"/>
      <c r="D223" s="1158"/>
      <c r="E223" s="1149" t="s">
        <v>1226</v>
      </c>
      <c r="F223" s="1150"/>
      <c r="G223" s="793">
        <f>H223+K223</f>
        <v>1900000</v>
      </c>
      <c r="H223" s="793">
        <f>I223+J223</f>
        <v>0</v>
      </c>
      <c r="I223" s="793">
        <v>0</v>
      </c>
      <c r="J223" s="793">
        <v>0</v>
      </c>
      <c r="K223" s="793">
        <f>L223+M223</f>
        <v>1900000</v>
      </c>
      <c r="L223" s="793">
        <v>0</v>
      </c>
      <c r="M223" s="793">
        <v>1900000</v>
      </c>
    </row>
    <row r="224" spans="1:13" s="384" customFormat="1" ht="18" customHeight="1">
      <c r="A224" s="1157"/>
      <c r="B224" s="1158"/>
      <c r="C224" s="1157"/>
      <c r="D224" s="1158"/>
      <c r="E224" s="1149" t="s">
        <v>1227</v>
      </c>
      <c r="F224" s="1150"/>
      <c r="G224" s="793">
        <f>H224+K224</f>
        <v>700000</v>
      </c>
      <c r="H224" s="793">
        <f>I224+J224</f>
        <v>0</v>
      </c>
      <c r="I224" s="793">
        <v>0</v>
      </c>
      <c r="J224" s="793">
        <v>0</v>
      </c>
      <c r="K224" s="793">
        <f>L224+M224</f>
        <v>700000</v>
      </c>
      <c r="L224" s="793">
        <v>0</v>
      </c>
      <c r="M224" s="793">
        <v>700000</v>
      </c>
    </row>
    <row r="225" spans="1:13" s="813" customFormat="1" ht="30" customHeight="1">
      <c r="A225" s="1132"/>
      <c r="B225" s="1133"/>
      <c r="C225" s="1171"/>
      <c r="D225" s="1172"/>
      <c r="E225" s="1134" t="s">
        <v>1228</v>
      </c>
      <c r="F225" s="1135"/>
      <c r="G225" s="812">
        <f t="shared" si="25"/>
        <v>3500000</v>
      </c>
      <c r="H225" s="812">
        <f t="shared" si="26"/>
        <v>3500000</v>
      </c>
      <c r="I225" s="812">
        <v>3500000</v>
      </c>
      <c r="J225" s="812">
        <v>0</v>
      </c>
      <c r="K225" s="812">
        <f t="shared" si="27"/>
        <v>0</v>
      </c>
      <c r="L225" s="812">
        <v>0</v>
      </c>
      <c r="M225" s="812">
        <v>0</v>
      </c>
    </row>
    <row r="226" spans="1:13" s="791" customFormat="1" ht="5.25" customHeight="1">
      <c r="A226" s="806"/>
      <c r="B226" s="807"/>
      <c r="C226" s="807"/>
      <c r="D226" s="807"/>
      <c r="E226" s="807"/>
      <c r="F226" s="807"/>
      <c r="G226" s="823"/>
      <c r="H226" s="824"/>
      <c r="I226" s="824"/>
      <c r="J226" s="824"/>
      <c r="K226" s="824"/>
      <c r="L226" s="824"/>
      <c r="M226" s="825"/>
    </row>
    <row r="227" spans="1:13" s="756" customFormat="1" ht="18" customHeight="1">
      <c r="A227" s="1111" t="s">
        <v>314</v>
      </c>
      <c r="B227" s="1112"/>
      <c r="C227" s="1112"/>
      <c r="D227" s="1112"/>
      <c r="E227" s="1112"/>
      <c r="F227" s="1113"/>
      <c r="G227" s="754">
        <f t="shared" ref="G227:M227" si="28">G12</f>
        <v>582398981</v>
      </c>
      <c r="H227" s="754">
        <f t="shared" si="28"/>
        <v>301376476</v>
      </c>
      <c r="I227" s="754">
        <f t="shared" si="28"/>
        <v>156573746</v>
      </c>
      <c r="J227" s="754">
        <f t="shared" si="28"/>
        <v>144802730</v>
      </c>
      <c r="K227" s="754">
        <f t="shared" si="28"/>
        <v>281022505</v>
      </c>
      <c r="L227" s="754">
        <f t="shared" si="28"/>
        <v>11860086</v>
      </c>
      <c r="M227" s="754">
        <f t="shared" si="28"/>
        <v>269162419</v>
      </c>
    </row>
    <row r="228" spans="1:13" s="384" customFormat="1" ht="3" customHeight="1">
      <c r="A228" s="826"/>
      <c r="B228" s="826"/>
      <c r="C228" s="826"/>
      <c r="D228" s="826"/>
      <c r="E228" s="827"/>
      <c r="F228" s="828"/>
      <c r="G228" s="829"/>
      <c r="H228" s="830"/>
      <c r="I228" s="830"/>
      <c r="J228" s="830"/>
      <c r="K228" s="830"/>
      <c r="L228" s="830"/>
      <c r="M228" s="830"/>
    </row>
    <row r="229" spans="1:13" ht="13.5" customHeight="1">
      <c r="A229" s="831" t="s">
        <v>1229</v>
      </c>
      <c r="B229" s="832"/>
      <c r="C229" s="833"/>
      <c r="D229" s="832"/>
      <c r="E229" s="833"/>
    </row>
    <row r="230" spans="1:13" ht="13.5" customHeight="1">
      <c r="A230" s="837" t="s">
        <v>1230</v>
      </c>
      <c r="B230" s="838"/>
      <c r="C230" s="737"/>
      <c r="D230" s="838"/>
      <c r="E230" s="737"/>
    </row>
  </sheetData>
  <sheetProtection password="C25B" sheet="1" objects="1" scenarios="1"/>
  <mergeCells count="541">
    <mergeCell ref="A227:F227"/>
    <mergeCell ref="A224:B224"/>
    <mergeCell ref="C224:D224"/>
    <mergeCell ref="E224:F224"/>
    <mergeCell ref="A225:B225"/>
    <mergeCell ref="C225:D225"/>
    <mergeCell ref="E225:F225"/>
    <mergeCell ref="A222:B222"/>
    <mergeCell ref="C222:D222"/>
    <mergeCell ref="E222:F222"/>
    <mergeCell ref="A223:B223"/>
    <mergeCell ref="C223:D223"/>
    <mergeCell ref="E223:F223"/>
    <mergeCell ref="A220:B220"/>
    <mergeCell ref="C220:D220"/>
    <mergeCell ref="E220:F220"/>
    <mergeCell ref="A221:B221"/>
    <mergeCell ref="C221:D221"/>
    <mergeCell ref="E221:F221"/>
    <mergeCell ref="A218:B218"/>
    <mergeCell ref="C218:D218"/>
    <mergeCell ref="E218:F218"/>
    <mergeCell ref="A219:B219"/>
    <mergeCell ref="C219:D219"/>
    <mergeCell ref="E219:F219"/>
    <mergeCell ref="A216:B216"/>
    <mergeCell ref="C216:D216"/>
    <mergeCell ref="E216:F216"/>
    <mergeCell ref="A217:B217"/>
    <mergeCell ref="C217:D217"/>
    <mergeCell ref="E217:F217"/>
    <mergeCell ref="A214:B214"/>
    <mergeCell ref="C214:D214"/>
    <mergeCell ref="E214:F214"/>
    <mergeCell ref="A215:B215"/>
    <mergeCell ref="C215:D215"/>
    <mergeCell ref="E215:F215"/>
    <mergeCell ref="A212:B212"/>
    <mergeCell ref="C212:D212"/>
    <mergeCell ref="E212:F212"/>
    <mergeCell ref="A213:B213"/>
    <mergeCell ref="C213:D213"/>
    <mergeCell ref="E213:F213"/>
    <mergeCell ref="A210:B210"/>
    <mergeCell ref="C210:D210"/>
    <mergeCell ref="E210:F210"/>
    <mergeCell ref="A211:B211"/>
    <mergeCell ref="C211:D211"/>
    <mergeCell ref="E211:F211"/>
    <mergeCell ref="A208:B208"/>
    <mergeCell ref="C208:D208"/>
    <mergeCell ref="E208:F208"/>
    <mergeCell ref="A209:B209"/>
    <mergeCell ref="C209:D209"/>
    <mergeCell ref="E209:F209"/>
    <mergeCell ref="A206:B206"/>
    <mergeCell ref="C206:D206"/>
    <mergeCell ref="E206:F206"/>
    <mergeCell ref="A207:B207"/>
    <mergeCell ref="C207:D207"/>
    <mergeCell ref="E207:F207"/>
    <mergeCell ref="A204:B204"/>
    <mergeCell ref="C204:D204"/>
    <mergeCell ref="E204:F204"/>
    <mergeCell ref="A205:B205"/>
    <mergeCell ref="C205:D205"/>
    <mergeCell ref="E205:F205"/>
    <mergeCell ref="A202:B202"/>
    <mergeCell ref="C202:D202"/>
    <mergeCell ref="E202:F202"/>
    <mergeCell ref="A203:B203"/>
    <mergeCell ref="C203:D203"/>
    <mergeCell ref="E203:F203"/>
    <mergeCell ref="A200:B200"/>
    <mergeCell ref="C200:D200"/>
    <mergeCell ref="E200:F200"/>
    <mergeCell ref="A201:B201"/>
    <mergeCell ref="C201:D201"/>
    <mergeCell ref="E201:F201"/>
    <mergeCell ref="A198:B198"/>
    <mergeCell ref="C198:D198"/>
    <mergeCell ref="E198:F198"/>
    <mergeCell ref="A199:B199"/>
    <mergeCell ref="C199:D199"/>
    <mergeCell ref="E199:F199"/>
    <mergeCell ref="A196:B196"/>
    <mergeCell ref="C196:D196"/>
    <mergeCell ref="E196:F196"/>
    <mergeCell ref="A197:B197"/>
    <mergeCell ref="C197:D197"/>
    <mergeCell ref="E197:F197"/>
    <mergeCell ref="A194:B194"/>
    <mergeCell ref="C194:D194"/>
    <mergeCell ref="E194:F194"/>
    <mergeCell ref="A195:B195"/>
    <mergeCell ref="C195:D195"/>
    <mergeCell ref="E195:F195"/>
    <mergeCell ref="A192:B192"/>
    <mergeCell ref="C192:D192"/>
    <mergeCell ref="E192:F192"/>
    <mergeCell ref="A193:B193"/>
    <mergeCell ref="C193:D193"/>
    <mergeCell ref="E193:F193"/>
    <mergeCell ref="A190:B190"/>
    <mergeCell ref="C190:D190"/>
    <mergeCell ref="E190:F190"/>
    <mergeCell ref="A191:B191"/>
    <mergeCell ref="C191:D191"/>
    <mergeCell ref="E191:F191"/>
    <mergeCell ref="A188:B188"/>
    <mergeCell ref="C188:D188"/>
    <mergeCell ref="E188:F188"/>
    <mergeCell ref="A189:B189"/>
    <mergeCell ref="C189:D189"/>
    <mergeCell ref="E189:F189"/>
    <mergeCell ref="A186:B186"/>
    <mergeCell ref="C186:D186"/>
    <mergeCell ref="E186:F186"/>
    <mergeCell ref="A187:B187"/>
    <mergeCell ref="C187:D187"/>
    <mergeCell ref="E187:F187"/>
    <mergeCell ref="A184:B184"/>
    <mergeCell ref="C184:D184"/>
    <mergeCell ref="E184:F184"/>
    <mergeCell ref="A185:B185"/>
    <mergeCell ref="C185:D185"/>
    <mergeCell ref="E185:F185"/>
    <mergeCell ref="A182:B182"/>
    <mergeCell ref="C182:D182"/>
    <mergeCell ref="E182:F182"/>
    <mergeCell ref="A183:B183"/>
    <mergeCell ref="C183:D183"/>
    <mergeCell ref="E183:F183"/>
    <mergeCell ref="A180:B180"/>
    <mergeCell ref="C180:D180"/>
    <mergeCell ref="E180:F180"/>
    <mergeCell ref="A181:B181"/>
    <mergeCell ref="C181:D181"/>
    <mergeCell ref="E181:F181"/>
    <mergeCell ref="A178:B178"/>
    <mergeCell ref="C178:D178"/>
    <mergeCell ref="E178:F178"/>
    <mergeCell ref="A179:B179"/>
    <mergeCell ref="C179:D179"/>
    <mergeCell ref="E179:F179"/>
    <mergeCell ref="A176:B176"/>
    <mergeCell ref="C176:D176"/>
    <mergeCell ref="E176:F176"/>
    <mergeCell ref="A177:B177"/>
    <mergeCell ref="C177:D177"/>
    <mergeCell ref="E177:F177"/>
    <mergeCell ref="A174:B174"/>
    <mergeCell ref="C174:D174"/>
    <mergeCell ref="E174:F174"/>
    <mergeCell ref="A175:B175"/>
    <mergeCell ref="C175:D175"/>
    <mergeCell ref="E175:F175"/>
    <mergeCell ref="A172:B172"/>
    <mergeCell ref="C172:D172"/>
    <mergeCell ref="E172:F172"/>
    <mergeCell ref="A173:B173"/>
    <mergeCell ref="C173:D173"/>
    <mergeCell ref="E173:F173"/>
    <mergeCell ref="A170:B170"/>
    <mergeCell ref="C170:D170"/>
    <mergeCell ref="E170:F170"/>
    <mergeCell ref="A171:B171"/>
    <mergeCell ref="C171:D171"/>
    <mergeCell ref="E171:F171"/>
    <mergeCell ref="A168:B168"/>
    <mergeCell ref="C168:D168"/>
    <mergeCell ref="E168:F168"/>
    <mergeCell ref="A169:B169"/>
    <mergeCell ref="C169:D169"/>
    <mergeCell ref="E169:F169"/>
    <mergeCell ref="A166:B166"/>
    <mergeCell ref="C166:D166"/>
    <mergeCell ref="E166:F166"/>
    <mergeCell ref="A167:B167"/>
    <mergeCell ref="C167:D167"/>
    <mergeCell ref="E167:F167"/>
    <mergeCell ref="A164:B164"/>
    <mergeCell ref="C164:D164"/>
    <mergeCell ref="E164:F164"/>
    <mergeCell ref="A165:B165"/>
    <mergeCell ref="C165:D165"/>
    <mergeCell ref="E165:F165"/>
    <mergeCell ref="A162:B162"/>
    <mergeCell ref="C162:D162"/>
    <mergeCell ref="E162:F162"/>
    <mergeCell ref="A163:B163"/>
    <mergeCell ref="C163:D163"/>
    <mergeCell ref="E163:F163"/>
    <mergeCell ref="A160:B160"/>
    <mergeCell ref="C160:D160"/>
    <mergeCell ref="E160:F160"/>
    <mergeCell ref="A161:B161"/>
    <mergeCell ref="C161:D161"/>
    <mergeCell ref="E161:F161"/>
    <mergeCell ref="A158:B158"/>
    <mergeCell ref="C158:D158"/>
    <mergeCell ref="E158:F158"/>
    <mergeCell ref="A159:B159"/>
    <mergeCell ref="C159:D159"/>
    <mergeCell ref="E159:F159"/>
    <mergeCell ref="A156:B156"/>
    <mergeCell ref="C156:D156"/>
    <mergeCell ref="E156:F156"/>
    <mergeCell ref="A157:B157"/>
    <mergeCell ref="C157:D157"/>
    <mergeCell ref="E157:F157"/>
    <mergeCell ref="A154:B154"/>
    <mergeCell ref="C154:D154"/>
    <mergeCell ref="E154:F154"/>
    <mergeCell ref="A155:B155"/>
    <mergeCell ref="C155:D155"/>
    <mergeCell ref="E155:F155"/>
    <mergeCell ref="A152:B152"/>
    <mergeCell ref="C152:D152"/>
    <mergeCell ref="E152:F152"/>
    <mergeCell ref="A153:B153"/>
    <mergeCell ref="C153:D153"/>
    <mergeCell ref="E153:F153"/>
    <mergeCell ref="A150:B150"/>
    <mergeCell ref="C150:D150"/>
    <mergeCell ref="E150:F150"/>
    <mergeCell ref="A151:B151"/>
    <mergeCell ref="C151:D151"/>
    <mergeCell ref="E151:F151"/>
    <mergeCell ref="A148:B148"/>
    <mergeCell ref="C148:D148"/>
    <mergeCell ref="E148:F148"/>
    <mergeCell ref="A149:B149"/>
    <mergeCell ref="C149:D149"/>
    <mergeCell ref="E149:F149"/>
    <mergeCell ref="A146:B146"/>
    <mergeCell ref="C146:D146"/>
    <mergeCell ref="E146:F146"/>
    <mergeCell ref="A147:B147"/>
    <mergeCell ref="C147:D147"/>
    <mergeCell ref="E147:F147"/>
    <mergeCell ref="A144:B144"/>
    <mergeCell ref="C144:D144"/>
    <mergeCell ref="E144:F144"/>
    <mergeCell ref="A145:B145"/>
    <mergeCell ref="C145:D145"/>
    <mergeCell ref="E145:F145"/>
    <mergeCell ref="A137:F137"/>
    <mergeCell ref="A139:B139"/>
    <mergeCell ref="C139:D139"/>
    <mergeCell ref="E139:F139"/>
    <mergeCell ref="A141:F141"/>
    <mergeCell ref="A143:B143"/>
    <mergeCell ref="C143:D143"/>
    <mergeCell ref="E143:F143"/>
    <mergeCell ref="A130:B130"/>
    <mergeCell ref="C130:D130"/>
    <mergeCell ref="A132:F132"/>
    <mergeCell ref="A134:B134"/>
    <mergeCell ref="C134:D134"/>
    <mergeCell ref="A135:B135"/>
    <mergeCell ref="C135:D135"/>
    <mergeCell ref="A127:B127"/>
    <mergeCell ref="C127:D127"/>
    <mergeCell ref="A128:B128"/>
    <mergeCell ref="C128:D128"/>
    <mergeCell ref="A129:B129"/>
    <mergeCell ref="C129:D129"/>
    <mergeCell ref="A124:B124"/>
    <mergeCell ref="C124:D124"/>
    <mergeCell ref="A125:B125"/>
    <mergeCell ref="C125:D125"/>
    <mergeCell ref="A126:B126"/>
    <mergeCell ref="C126:D126"/>
    <mergeCell ref="A121:B121"/>
    <mergeCell ref="C121:D121"/>
    <mergeCell ref="A122:B122"/>
    <mergeCell ref="C122:D122"/>
    <mergeCell ref="A123:B123"/>
    <mergeCell ref="C123:D123"/>
    <mergeCell ref="A118:B118"/>
    <mergeCell ref="C118:D118"/>
    <mergeCell ref="A119:B119"/>
    <mergeCell ref="C119:D119"/>
    <mergeCell ref="A120:B120"/>
    <mergeCell ref="C120:D120"/>
    <mergeCell ref="A115:B115"/>
    <mergeCell ref="C115:D115"/>
    <mergeCell ref="A116:B116"/>
    <mergeCell ref="C116:D116"/>
    <mergeCell ref="A117:B117"/>
    <mergeCell ref="C117:D117"/>
    <mergeCell ref="A112:B112"/>
    <mergeCell ref="C112:D112"/>
    <mergeCell ref="A113:B113"/>
    <mergeCell ref="C113:D113"/>
    <mergeCell ref="A114:B114"/>
    <mergeCell ref="C114:D114"/>
    <mergeCell ref="A109:B109"/>
    <mergeCell ref="C109:D109"/>
    <mergeCell ref="A110:B110"/>
    <mergeCell ref="C110:D110"/>
    <mergeCell ref="A111:B111"/>
    <mergeCell ref="C111:D111"/>
    <mergeCell ref="A106:B106"/>
    <mergeCell ref="C106:D106"/>
    <mergeCell ref="A107:B107"/>
    <mergeCell ref="C107:D107"/>
    <mergeCell ref="A108:B108"/>
    <mergeCell ref="C108:D108"/>
    <mergeCell ref="A103:B103"/>
    <mergeCell ref="C103:D103"/>
    <mergeCell ref="A104:B104"/>
    <mergeCell ref="C104:D104"/>
    <mergeCell ref="A105:B105"/>
    <mergeCell ref="C105:D105"/>
    <mergeCell ref="A100:B100"/>
    <mergeCell ref="C100:D100"/>
    <mergeCell ref="A101:B101"/>
    <mergeCell ref="C101:D101"/>
    <mergeCell ref="A102:B102"/>
    <mergeCell ref="C102:D102"/>
    <mergeCell ref="A97:B97"/>
    <mergeCell ref="C97:D97"/>
    <mergeCell ref="A98:B98"/>
    <mergeCell ref="C98:D98"/>
    <mergeCell ref="A99:B99"/>
    <mergeCell ref="C99:D99"/>
    <mergeCell ref="A94:B94"/>
    <mergeCell ref="C94:D94"/>
    <mergeCell ref="A95:B95"/>
    <mergeCell ref="C95:D95"/>
    <mergeCell ref="A96:B96"/>
    <mergeCell ref="C96:D96"/>
    <mergeCell ref="A91:B91"/>
    <mergeCell ref="C91:D91"/>
    <mergeCell ref="A92:B92"/>
    <mergeCell ref="C92:D92"/>
    <mergeCell ref="A93:B93"/>
    <mergeCell ref="C93:D93"/>
    <mergeCell ref="A88:B88"/>
    <mergeCell ref="C88:D88"/>
    <mergeCell ref="A89:B89"/>
    <mergeCell ref="C89:D89"/>
    <mergeCell ref="A90:B90"/>
    <mergeCell ref="C90:D90"/>
    <mergeCell ref="A83:F83"/>
    <mergeCell ref="A85:B85"/>
    <mergeCell ref="C85:D85"/>
    <mergeCell ref="A86:B86"/>
    <mergeCell ref="C86:D86"/>
    <mergeCell ref="A87:B87"/>
    <mergeCell ref="C87:D87"/>
    <mergeCell ref="A76:F76"/>
    <mergeCell ref="A78:F78"/>
    <mergeCell ref="A80:B80"/>
    <mergeCell ref="C80:D80"/>
    <mergeCell ref="E80:F80"/>
    <mergeCell ref="A81:B81"/>
    <mergeCell ref="C81:D81"/>
    <mergeCell ref="E81:F81"/>
    <mergeCell ref="A73:B73"/>
    <mergeCell ref="C73:D73"/>
    <mergeCell ref="E73:F73"/>
    <mergeCell ref="A74:B74"/>
    <mergeCell ref="C74:D74"/>
    <mergeCell ref="E74:F74"/>
    <mergeCell ref="A71:B71"/>
    <mergeCell ref="C71:D71"/>
    <mergeCell ref="E71:F71"/>
    <mergeCell ref="A72:B72"/>
    <mergeCell ref="C72:D72"/>
    <mergeCell ref="E72:F72"/>
    <mergeCell ref="A69:B69"/>
    <mergeCell ref="C69:D69"/>
    <mergeCell ref="E69:F69"/>
    <mergeCell ref="A70:B70"/>
    <mergeCell ref="C70:D70"/>
    <mergeCell ref="E70:F70"/>
    <mergeCell ref="A67:B67"/>
    <mergeCell ref="C67:D67"/>
    <mergeCell ref="E67:F67"/>
    <mergeCell ref="A68:B68"/>
    <mergeCell ref="C68:D68"/>
    <mergeCell ref="E68:F68"/>
    <mergeCell ref="A65:B65"/>
    <mergeCell ref="C65:D65"/>
    <mergeCell ref="E65:F65"/>
    <mergeCell ref="A66:B66"/>
    <mergeCell ref="C66:D66"/>
    <mergeCell ref="E66:F66"/>
    <mergeCell ref="A63:B63"/>
    <mergeCell ref="C63:D63"/>
    <mergeCell ref="E63:F63"/>
    <mergeCell ref="A64:B64"/>
    <mergeCell ref="C64:D64"/>
    <mergeCell ref="E64:F64"/>
    <mergeCell ref="A61:B61"/>
    <mergeCell ref="C61:D61"/>
    <mergeCell ref="E61:F61"/>
    <mergeCell ref="A62:B62"/>
    <mergeCell ref="C62:D62"/>
    <mergeCell ref="E62:F62"/>
    <mergeCell ref="A59:B59"/>
    <mergeCell ref="C59:D59"/>
    <mergeCell ref="E59:F59"/>
    <mergeCell ref="A60:B60"/>
    <mergeCell ref="C60:D60"/>
    <mergeCell ref="E60:F60"/>
    <mergeCell ref="A57:B57"/>
    <mergeCell ref="C57:D57"/>
    <mergeCell ref="E57:F57"/>
    <mergeCell ref="A58:B58"/>
    <mergeCell ref="C58:D58"/>
    <mergeCell ref="E58:F58"/>
    <mergeCell ref="A55:B55"/>
    <mergeCell ref="C55:D55"/>
    <mergeCell ref="E55:F55"/>
    <mergeCell ref="A56:B56"/>
    <mergeCell ref="C56:D56"/>
    <mergeCell ref="E56:F56"/>
    <mergeCell ref="A53:B53"/>
    <mergeCell ref="C53:D53"/>
    <mergeCell ref="E53:F53"/>
    <mergeCell ref="A54:B54"/>
    <mergeCell ref="C54:D54"/>
    <mergeCell ref="E54:F54"/>
    <mergeCell ref="A51:B51"/>
    <mergeCell ref="C51:D51"/>
    <mergeCell ref="E51:F51"/>
    <mergeCell ref="A52:B52"/>
    <mergeCell ref="C52:D52"/>
    <mergeCell ref="E52:F52"/>
    <mergeCell ref="A49:B49"/>
    <mergeCell ref="C49:D49"/>
    <mergeCell ref="E49:F49"/>
    <mergeCell ref="A50:B50"/>
    <mergeCell ref="C50:D50"/>
    <mergeCell ref="E50:F50"/>
    <mergeCell ref="A47:B47"/>
    <mergeCell ref="C47:D47"/>
    <mergeCell ref="E47:F47"/>
    <mergeCell ref="A48:B48"/>
    <mergeCell ref="C48:D48"/>
    <mergeCell ref="E48:F48"/>
    <mergeCell ref="A45:B45"/>
    <mergeCell ref="C45:D45"/>
    <mergeCell ref="E45:F45"/>
    <mergeCell ref="A46:B46"/>
    <mergeCell ref="C46:D46"/>
    <mergeCell ref="E46:F46"/>
    <mergeCell ref="A43:B43"/>
    <mergeCell ref="C43:D43"/>
    <mergeCell ref="E43:F43"/>
    <mergeCell ref="A44:B44"/>
    <mergeCell ref="C44:D44"/>
    <mergeCell ref="E44:F44"/>
    <mergeCell ref="A41:B41"/>
    <mergeCell ref="C41:D41"/>
    <mergeCell ref="E41:F41"/>
    <mergeCell ref="A42:B42"/>
    <mergeCell ref="C42:D42"/>
    <mergeCell ref="E42:F42"/>
    <mergeCell ref="A39:B39"/>
    <mergeCell ref="C39:D39"/>
    <mergeCell ref="E39:F39"/>
    <mergeCell ref="A40:B40"/>
    <mergeCell ref="C40:D40"/>
    <mergeCell ref="E40:F40"/>
    <mergeCell ref="A37:B37"/>
    <mergeCell ref="C37:D37"/>
    <mergeCell ref="E37:F37"/>
    <mergeCell ref="A38:B38"/>
    <mergeCell ref="C38:D38"/>
    <mergeCell ref="E38:F38"/>
    <mergeCell ref="A35:B35"/>
    <mergeCell ref="C35:D35"/>
    <mergeCell ref="E35:F35"/>
    <mergeCell ref="A36:B36"/>
    <mergeCell ref="C36:D36"/>
    <mergeCell ref="E36:F36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A32:B32"/>
    <mergeCell ref="C32:D32"/>
    <mergeCell ref="E32:F32"/>
    <mergeCell ref="A29:B29"/>
    <mergeCell ref="C29:D29"/>
    <mergeCell ref="E29:F29"/>
    <mergeCell ref="A30:B30"/>
    <mergeCell ref="C30:D30"/>
    <mergeCell ref="E30:F30"/>
    <mergeCell ref="A23:F23"/>
    <mergeCell ref="A25:F25"/>
    <mergeCell ref="A27:B27"/>
    <mergeCell ref="C27:D27"/>
    <mergeCell ref="E27:F27"/>
    <mergeCell ref="A28:B28"/>
    <mergeCell ref="C28:D28"/>
    <mergeCell ref="E28:F28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H8:H9"/>
    <mergeCell ref="K8:K9"/>
    <mergeCell ref="A10:B10"/>
    <mergeCell ref="C10:D10"/>
    <mergeCell ref="A12:F12"/>
    <mergeCell ref="A14:F14"/>
    <mergeCell ref="H1:J1"/>
    <mergeCell ref="K1:M1"/>
    <mergeCell ref="A4:M4"/>
    <mergeCell ref="A5:M5"/>
    <mergeCell ref="A7:B9"/>
    <mergeCell ref="C7:D9"/>
    <mergeCell ref="E7:F8"/>
    <mergeCell ref="G7:G9"/>
    <mergeCell ref="H7:J7"/>
    <mergeCell ref="K7:M7"/>
  </mergeCells>
  <printOptions horizontalCentered="1"/>
  <pageMargins left="0.59055118110236227" right="0.59055118110236227" top="0.98425196850393704" bottom="0.74803149606299213" header="0.51181102362204722" footer="0.51181102362204722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view="pageBreakPreview" topLeftCell="A129" zoomScale="118" zoomScaleNormal="100" zoomScaleSheetLayoutView="118" workbookViewId="0">
      <selection activeCell="C142" sqref="C142"/>
    </sheetView>
  </sheetViews>
  <sheetFormatPr defaultColWidth="9" defaultRowHeight="15"/>
  <cols>
    <col min="1" max="1" width="4.75" style="1" customWidth="1"/>
    <col min="2" max="2" width="8.5" style="1" customWidth="1"/>
    <col min="3" max="3" width="69.875" style="2" customWidth="1"/>
    <col min="4" max="5" width="12" style="2" customWidth="1"/>
    <col min="6" max="16384" width="9" style="2"/>
  </cols>
  <sheetData>
    <row r="1" spans="1:5" s="844" customFormat="1" ht="12.75" customHeight="1">
      <c r="A1" s="842"/>
      <c r="B1" s="843"/>
      <c r="C1" s="1181" t="s">
        <v>285</v>
      </c>
      <c r="D1" s="1181"/>
      <c r="E1" s="1181"/>
    </row>
    <row r="2" spans="1:5" s="844" customFormat="1" ht="12.75" customHeight="1">
      <c r="A2" s="842"/>
      <c r="B2" s="843"/>
      <c r="C2" s="1181" t="s">
        <v>276</v>
      </c>
      <c r="D2" s="1181"/>
      <c r="E2" s="1181"/>
    </row>
    <row r="3" spans="1:5" s="844" customFormat="1" ht="12.75" customHeight="1">
      <c r="A3" s="842"/>
      <c r="B3" s="843"/>
      <c r="C3" s="1181" t="s">
        <v>275</v>
      </c>
      <c r="D3" s="1181"/>
      <c r="E3" s="1181"/>
    </row>
    <row r="4" spans="1:5" s="841" customFormat="1" ht="36.75" customHeight="1">
      <c r="A4" s="1182" t="s">
        <v>224</v>
      </c>
      <c r="B4" s="1177"/>
      <c r="C4" s="1177"/>
      <c r="D4" s="1177"/>
      <c r="E4" s="1177"/>
    </row>
    <row r="5" spans="1:5" s="841" customFormat="1" ht="18" customHeight="1">
      <c r="A5" s="1177" t="s">
        <v>225</v>
      </c>
      <c r="B5" s="1177"/>
      <c r="C5" s="1177"/>
      <c r="D5" s="1177"/>
      <c r="E5" s="1177"/>
    </row>
    <row r="6" spans="1:5" s="841" customFormat="1" ht="18" customHeight="1">
      <c r="A6" s="1177" t="s">
        <v>271</v>
      </c>
      <c r="B6" s="1177"/>
      <c r="C6" s="1177"/>
      <c r="D6" s="1177"/>
      <c r="E6" s="1177"/>
    </row>
    <row r="7" spans="1:5" s="848" customFormat="1" ht="11.25" customHeight="1">
      <c r="A7" s="845"/>
      <c r="B7" s="845"/>
      <c r="C7" s="846"/>
      <c r="D7" s="846"/>
      <c r="E7" s="847" t="s">
        <v>15</v>
      </c>
    </row>
    <row r="8" spans="1:5" s="5" customFormat="1" ht="30.75" customHeight="1">
      <c r="A8" s="3" t="s">
        <v>221</v>
      </c>
      <c r="B8" s="4" t="s">
        <v>226</v>
      </c>
      <c r="C8" s="3" t="s">
        <v>227</v>
      </c>
      <c r="D8" s="4" t="s">
        <v>219</v>
      </c>
      <c r="E8" s="3" t="s">
        <v>220</v>
      </c>
    </row>
    <row r="9" spans="1:5" s="195" customFormat="1" ht="11.25" customHeight="1">
      <c r="A9" s="246">
        <v>1</v>
      </c>
      <c r="B9" s="191">
        <v>2</v>
      </c>
      <c r="C9" s="192">
        <v>3</v>
      </c>
      <c r="D9" s="193">
        <v>4</v>
      </c>
      <c r="E9" s="194">
        <v>5</v>
      </c>
    </row>
    <row r="10" spans="1:5" s="11" customFormat="1" ht="18" customHeight="1">
      <c r="A10" s="6">
        <v>1</v>
      </c>
      <c r="B10" s="7"/>
      <c r="C10" s="8" t="s">
        <v>228</v>
      </c>
      <c r="D10" s="9">
        <f>D11</f>
        <v>7500000</v>
      </c>
      <c r="E10" s="9">
        <f>E14</f>
        <v>12500000</v>
      </c>
    </row>
    <row r="11" spans="1:5" s="100" customFormat="1" ht="16.5" customHeight="1">
      <c r="A11" s="97"/>
      <c r="B11" s="95" t="s">
        <v>64</v>
      </c>
      <c r="C11" s="180" t="s">
        <v>229</v>
      </c>
      <c r="D11" s="98">
        <f>D12+D13</f>
        <v>7500000</v>
      </c>
      <c r="E11" s="99"/>
    </row>
    <row r="12" spans="1:5" s="100" customFormat="1" ht="16.5" customHeight="1">
      <c r="A12" s="97"/>
      <c r="B12" s="101" t="s">
        <v>47</v>
      </c>
      <c r="C12" s="102" t="s">
        <v>48</v>
      </c>
      <c r="D12" s="103">
        <v>7490000</v>
      </c>
      <c r="E12" s="104"/>
    </row>
    <row r="13" spans="1:5" s="100" customFormat="1" ht="16.5" customHeight="1">
      <c r="A13" s="97"/>
      <c r="B13" s="105" t="s">
        <v>137</v>
      </c>
      <c r="C13" s="106" t="s">
        <v>138</v>
      </c>
      <c r="D13" s="107">
        <v>10000</v>
      </c>
      <c r="E13" s="108"/>
    </row>
    <row r="14" spans="1:5" s="100" customFormat="1" ht="16.5" customHeight="1">
      <c r="A14" s="97"/>
      <c r="B14" s="95" t="s">
        <v>64</v>
      </c>
      <c r="C14" s="96" t="s">
        <v>222</v>
      </c>
      <c r="D14" s="99"/>
      <c r="E14" s="98">
        <f>SUM(E15:E24)</f>
        <v>12500000</v>
      </c>
    </row>
    <row r="15" spans="1:5" s="100" customFormat="1" ht="17.25" customHeight="1">
      <c r="A15" s="97"/>
      <c r="B15" s="109">
        <v>4010</v>
      </c>
      <c r="C15" s="102" t="s">
        <v>201</v>
      </c>
      <c r="D15" s="104"/>
      <c r="E15" s="110">
        <v>235000</v>
      </c>
    </row>
    <row r="16" spans="1:5" s="100" customFormat="1" ht="17.25" customHeight="1">
      <c r="A16" s="97"/>
      <c r="B16" s="109">
        <v>4040</v>
      </c>
      <c r="C16" s="102" t="s">
        <v>202</v>
      </c>
      <c r="D16" s="104"/>
      <c r="E16" s="110">
        <v>19975</v>
      </c>
    </row>
    <row r="17" spans="1:9" s="100" customFormat="1" ht="17.25" customHeight="1">
      <c r="A17" s="97"/>
      <c r="B17" s="109">
        <v>4110</v>
      </c>
      <c r="C17" s="111" t="s">
        <v>203</v>
      </c>
      <c r="D17" s="104"/>
      <c r="E17" s="110">
        <v>43830</v>
      </c>
    </row>
    <row r="18" spans="1:9" s="100" customFormat="1" ht="17.25" customHeight="1">
      <c r="A18" s="97"/>
      <c r="B18" s="109">
        <v>4120</v>
      </c>
      <c r="C18" s="112" t="s">
        <v>204</v>
      </c>
      <c r="D18" s="104"/>
      <c r="E18" s="110">
        <v>6247</v>
      </c>
    </row>
    <row r="19" spans="1:9" s="117" customFormat="1" ht="17.25" customHeight="1">
      <c r="A19" s="113"/>
      <c r="B19" s="114">
        <v>4210</v>
      </c>
      <c r="C19" s="115" t="s">
        <v>207</v>
      </c>
      <c r="D19" s="103"/>
      <c r="E19" s="103">
        <v>60000</v>
      </c>
      <c r="F19" s="116"/>
      <c r="G19" s="116"/>
      <c r="H19" s="116"/>
      <c r="I19" s="116"/>
    </row>
    <row r="20" spans="1:9" s="117" customFormat="1" ht="17.25" customHeight="1">
      <c r="A20" s="113"/>
      <c r="B20" s="118">
        <v>4300</v>
      </c>
      <c r="C20" s="119" t="s">
        <v>210</v>
      </c>
      <c r="D20" s="107"/>
      <c r="E20" s="107">
        <v>500</v>
      </c>
      <c r="F20" s="116"/>
      <c r="G20" s="116"/>
      <c r="H20" s="116"/>
      <c r="I20" s="116"/>
    </row>
    <row r="21" spans="1:9" s="117" customFormat="1" ht="17.25" customHeight="1">
      <c r="A21" s="113"/>
      <c r="B21" s="118">
        <v>4610</v>
      </c>
      <c r="C21" s="120" t="s">
        <v>212</v>
      </c>
      <c r="D21" s="107"/>
      <c r="E21" s="107">
        <v>5000</v>
      </c>
      <c r="F21" s="116"/>
      <c r="G21" s="116"/>
      <c r="H21" s="116"/>
      <c r="I21" s="116"/>
    </row>
    <row r="22" spans="1:9" s="117" customFormat="1" ht="17.25" customHeight="1">
      <c r="A22" s="113"/>
      <c r="B22" s="118">
        <v>4700</v>
      </c>
      <c r="C22" s="120" t="s">
        <v>230</v>
      </c>
      <c r="D22" s="107"/>
      <c r="E22" s="107">
        <v>3000</v>
      </c>
      <c r="F22" s="116"/>
      <c r="G22" s="116"/>
      <c r="H22" s="116"/>
      <c r="I22" s="116"/>
    </row>
    <row r="23" spans="1:9" s="100" customFormat="1" ht="32.25" customHeight="1">
      <c r="A23" s="97"/>
      <c r="B23" s="109">
        <v>6230</v>
      </c>
      <c r="C23" s="121" t="s">
        <v>213</v>
      </c>
      <c r="D23" s="104"/>
      <c r="E23" s="110">
        <v>250000</v>
      </c>
    </row>
    <row r="24" spans="1:9" s="100" customFormat="1" ht="32.25" customHeight="1">
      <c r="A24" s="122"/>
      <c r="B24" s="109">
        <v>6610</v>
      </c>
      <c r="C24" s="121" t="s">
        <v>214</v>
      </c>
      <c r="D24" s="104"/>
      <c r="E24" s="110">
        <v>11876448</v>
      </c>
    </row>
    <row r="25" spans="1:9" s="233" customFormat="1" ht="18" customHeight="1">
      <c r="A25" s="229">
        <v>2</v>
      </c>
      <c r="B25" s="230"/>
      <c r="C25" s="231" t="s">
        <v>281</v>
      </c>
      <c r="D25" s="14">
        <f>D26</f>
        <v>6875000</v>
      </c>
      <c r="E25" s="14">
        <f>E28</f>
        <v>6875000</v>
      </c>
      <c r="F25" s="232"/>
      <c r="G25" s="232"/>
      <c r="H25" s="232"/>
      <c r="I25" s="232"/>
    </row>
    <row r="26" spans="1:9" s="233" customFormat="1" ht="18" customHeight="1">
      <c r="A26" s="234"/>
      <c r="B26" s="235">
        <v>60001</v>
      </c>
      <c r="C26" s="236" t="s">
        <v>282</v>
      </c>
      <c r="D26" s="144">
        <f>D27</f>
        <v>6875000</v>
      </c>
      <c r="E26" s="144"/>
      <c r="F26" s="232"/>
      <c r="G26" s="232"/>
      <c r="H26" s="232"/>
      <c r="I26" s="232"/>
    </row>
    <row r="27" spans="1:9" s="233" customFormat="1" ht="34.5" customHeight="1">
      <c r="A27" s="245"/>
      <c r="B27" s="237" t="s">
        <v>287</v>
      </c>
      <c r="C27" s="238" t="s">
        <v>283</v>
      </c>
      <c r="D27" s="131">
        <v>6875000</v>
      </c>
      <c r="E27" s="138"/>
      <c r="F27" s="232"/>
      <c r="G27" s="232"/>
      <c r="H27" s="232"/>
      <c r="I27" s="232"/>
    </row>
    <row r="28" spans="1:9" s="233" customFormat="1" ht="33.75" customHeight="1">
      <c r="A28" s="234"/>
      <c r="B28" s="239">
        <v>60001</v>
      </c>
      <c r="C28" s="240" t="s">
        <v>288</v>
      </c>
      <c r="D28" s="147"/>
      <c r="E28" s="147">
        <f>E29</f>
        <v>6875000</v>
      </c>
      <c r="F28" s="232"/>
      <c r="G28" s="232"/>
      <c r="H28" s="232"/>
      <c r="I28" s="232"/>
    </row>
    <row r="29" spans="1:9" s="233" customFormat="1" ht="18" customHeight="1">
      <c r="A29" s="241"/>
      <c r="B29" s="242">
        <v>6060</v>
      </c>
      <c r="C29" s="243" t="s">
        <v>284</v>
      </c>
      <c r="D29" s="138"/>
      <c r="E29" s="131">
        <v>6875000</v>
      </c>
      <c r="F29" s="232"/>
      <c r="G29" s="232"/>
      <c r="H29" s="232"/>
      <c r="I29" s="232"/>
    </row>
    <row r="30" spans="1:9" s="11" customFormat="1" ht="18.75" customHeight="1">
      <c r="A30" s="6">
        <v>3</v>
      </c>
      <c r="B30" s="181"/>
      <c r="C30" s="8" t="s">
        <v>262</v>
      </c>
      <c r="D30" s="9">
        <f>D31</f>
        <v>6997221</v>
      </c>
      <c r="E30" s="9">
        <f>E33+E35</f>
        <v>6997221</v>
      </c>
    </row>
    <row r="31" spans="1:9" s="100" customFormat="1" ht="18.75" customHeight="1">
      <c r="A31" s="97"/>
      <c r="B31" s="95" t="s">
        <v>263</v>
      </c>
      <c r="C31" s="200" t="s">
        <v>266</v>
      </c>
      <c r="D31" s="98">
        <f>D32</f>
        <v>6997221</v>
      </c>
      <c r="E31" s="99"/>
    </row>
    <row r="32" spans="1:9" s="100" customFormat="1" ht="33.75" customHeight="1">
      <c r="A32" s="97"/>
      <c r="B32" s="196">
        <v>6350</v>
      </c>
      <c r="C32" s="197" t="s">
        <v>154</v>
      </c>
      <c r="D32" s="131">
        <f>6468868+528353</f>
        <v>6997221</v>
      </c>
      <c r="E32" s="198"/>
    </row>
    <row r="33" spans="1:9" s="100" customFormat="1" ht="32.25" customHeight="1">
      <c r="A33" s="97"/>
      <c r="B33" s="199" t="s">
        <v>263</v>
      </c>
      <c r="C33" s="225" t="s">
        <v>270</v>
      </c>
      <c r="D33" s="144"/>
      <c r="E33" s="201">
        <f>E34</f>
        <v>6468868</v>
      </c>
    </row>
    <row r="34" spans="1:9" s="100" customFormat="1" ht="17.25" customHeight="1">
      <c r="A34" s="97"/>
      <c r="B34" s="182">
        <v>6050</v>
      </c>
      <c r="C34" s="123" t="s">
        <v>216</v>
      </c>
      <c r="D34" s="150"/>
      <c r="E34" s="150">
        <v>6468868</v>
      </c>
    </row>
    <row r="35" spans="1:9" s="100" customFormat="1" ht="17.25" customHeight="1">
      <c r="A35" s="97"/>
      <c r="B35" s="199" t="s">
        <v>263</v>
      </c>
      <c r="C35" s="226" t="s">
        <v>277</v>
      </c>
      <c r="D35" s="144"/>
      <c r="E35" s="201">
        <f>E36</f>
        <v>528353</v>
      </c>
    </row>
    <row r="36" spans="1:9" s="100" customFormat="1" ht="17.25" customHeight="1">
      <c r="A36" s="97"/>
      <c r="B36" s="182">
        <v>6050</v>
      </c>
      <c r="C36" s="123" t="s">
        <v>216</v>
      </c>
      <c r="D36" s="150"/>
      <c r="E36" s="150">
        <v>528353</v>
      </c>
    </row>
    <row r="37" spans="1:9" s="11" customFormat="1" ht="32.25" customHeight="1">
      <c r="A37" s="6">
        <v>4</v>
      </c>
      <c r="B37" s="181"/>
      <c r="C37" s="12" t="s">
        <v>231</v>
      </c>
      <c r="D37" s="9">
        <f>D38</f>
        <v>870000</v>
      </c>
      <c r="E37" s="9">
        <f>E40+E45+E47+E49+E51+E56+E58</f>
        <v>2582800</v>
      </c>
    </row>
    <row r="38" spans="1:9" s="128" customFormat="1" ht="17.25" customHeight="1">
      <c r="A38" s="97"/>
      <c r="B38" s="124">
        <v>75618</v>
      </c>
      <c r="C38" s="125" t="s">
        <v>232</v>
      </c>
      <c r="D38" s="98">
        <f>D39</f>
        <v>870000</v>
      </c>
      <c r="E38" s="126"/>
      <c r="F38" s="127"/>
      <c r="G38" s="127"/>
      <c r="H38" s="127"/>
      <c r="I38" s="127"/>
    </row>
    <row r="39" spans="1:9" s="134" customFormat="1" ht="17.25" customHeight="1">
      <c r="A39" s="113"/>
      <c r="B39" s="129" t="s">
        <v>175</v>
      </c>
      <c r="C39" s="130" t="s">
        <v>176</v>
      </c>
      <c r="D39" s="131">
        <v>870000</v>
      </c>
      <c r="E39" s="132"/>
      <c r="F39" s="133"/>
      <c r="G39" s="133"/>
      <c r="H39" s="133"/>
      <c r="I39" s="133"/>
    </row>
    <row r="40" spans="1:9" s="128" customFormat="1" ht="17.25" customHeight="1">
      <c r="A40" s="97"/>
      <c r="B40" s="135">
        <v>85153</v>
      </c>
      <c r="C40" s="125" t="s">
        <v>233</v>
      </c>
      <c r="D40" s="98"/>
      <c r="E40" s="98">
        <f>SUM(E41:E44)</f>
        <v>130000</v>
      </c>
      <c r="F40" s="127"/>
      <c r="G40" s="127"/>
      <c r="H40" s="127"/>
      <c r="I40" s="127"/>
    </row>
    <row r="41" spans="1:9" s="117" customFormat="1" ht="17.25" customHeight="1">
      <c r="A41" s="113"/>
      <c r="B41" s="114">
        <v>4170</v>
      </c>
      <c r="C41" s="115" t="s">
        <v>205</v>
      </c>
      <c r="D41" s="103"/>
      <c r="E41" s="103">
        <v>14000</v>
      </c>
      <c r="F41" s="116"/>
      <c r="G41" s="116"/>
      <c r="H41" s="116"/>
      <c r="I41" s="116"/>
    </row>
    <row r="42" spans="1:9" s="117" customFormat="1" ht="17.25" customHeight="1">
      <c r="A42" s="113"/>
      <c r="B42" s="114">
        <v>4190</v>
      </c>
      <c r="C42" s="115" t="s">
        <v>206</v>
      </c>
      <c r="D42" s="103"/>
      <c r="E42" s="103">
        <v>11000</v>
      </c>
      <c r="F42" s="116"/>
      <c r="G42" s="116"/>
      <c r="H42" s="116"/>
      <c r="I42" s="116"/>
    </row>
    <row r="43" spans="1:9" s="117" customFormat="1" ht="17.25" customHeight="1">
      <c r="A43" s="113"/>
      <c r="B43" s="114">
        <v>4210</v>
      </c>
      <c r="C43" s="115" t="s">
        <v>207</v>
      </c>
      <c r="D43" s="103"/>
      <c r="E43" s="103">
        <v>7000</v>
      </c>
      <c r="F43" s="116"/>
      <c r="G43" s="116"/>
      <c r="H43" s="116"/>
      <c r="I43" s="116"/>
    </row>
    <row r="44" spans="1:9" s="117" customFormat="1" ht="17.25" customHeight="1">
      <c r="A44" s="113"/>
      <c r="B44" s="118">
        <v>4300</v>
      </c>
      <c r="C44" s="119" t="s">
        <v>210</v>
      </c>
      <c r="D44" s="107"/>
      <c r="E44" s="107">
        <v>98000</v>
      </c>
      <c r="F44" s="116"/>
      <c r="G44" s="116"/>
      <c r="H44" s="116"/>
      <c r="I44" s="116"/>
    </row>
    <row r="45" spans="1:9" s="128" customFormat="1" ht="17.25" customHeight="1">
      <c r="A45" s="97"/>
      <c r="B45" s="135">
        <v>85153</v>
      </c>
      <c r="C45" s="125" t="s">
        <v>234</v>
      </c>
      <c r="D45" s="98"/>
      <c r="E45" s="98">
        <f>E46</f>
        <v>350000</v>
      </c>
      <c r="F45" s="127"/>
      <c r="G45" s="127"/>
      <c r="H45" s="127"/>
      <c r="I45" s="127"/>
    </row>
    <row r="46" spans="1:9" s="134" customFormat="1" ht="48" customHeight="1">
      <c r="A46" s="113"/>
      <c r="B46" s="136">
        <v>2360</v>
      </c>
      <c r="C46" s="130" t="s">
        <v>235</v>
      </c>
      <c r="D46" s="131"/>
      <c r="E46" s="131">
        <v>350000</v>
      </c>
      <c r="F46" s="133"/>
      <c r="G46" s="133"/>
      <c r="H46" s="133"/>
      <c r="I46" s="133"/>
    </row>
    <row r="47" spans="1:9" s="128" customFormat="1" ht="33" customHeight="1">
      <c r="A47" s="154"/>
      <c r="B47" s="849">
        <v>85154</v>
      </c>
      <c r="C47" s="850" t="s">
        <v>236</v>
      </c>
      <c r="D47" s="177"/>
      <c r="E47" s="177">
        <f>E48</f>
        <v>70000</v>
      </c>
      <c r="F47" s="127"/>
      <c r="G47" s="127"/>
      <c r="H47" s="127"/>
      <c r="I47" s="127"/>
    </row>
    <row r="48" spans="1:9" s="128" customFormat="1" ht="45" customHeight="1">
      <c r="A48" s="99"/>
      <c r="B48" s="851">
        <v>2360</v>
      </c>
      <c r="C48" s="852" t="s">
        <v>235</v>
      </c>
      <c r="D48" s="853"/>
      <c r="E48" s="854">
        <v>70000</v>
      </c>
      <c r="F48" s="127"/>
      <c r="G48" s="127"/>
      <c r="H48" s="127"/>
      <c r="I48" s="127"/>
    </row>
    <row r="49" spans="1:9" s="128" customFormat="1" ht="20.25" customHeight="1">
      <c r="A49" s="97"/>
      <c r="B49" s="135">
        <v>85154</v>
      </c>
      <c r="C49" s="125" t="s">
        <v>237</v>
      </c>
      <c r="D49" s="98"/>
      <c r="E49" s="98">
        <f>E50</f>
        <v>260000</v>
      </c>
      <c r="F49" s="127"/>
      <c r="G49" s="127"/>
      <c r="H49" s="127"/>
      <c r="I49" s="127"/>
    </row>
    <row r="50" spans="1:9" s="128" customFormat="1" ht="47.25" customHeight="1">
      <c r="A50" s="137"/>
      <c r="B50" s="136">
        <v>2360</v>
      </c>
      <c r="C50" s="130" t="s">
        <v>235</v>
      </c>
      <c r="D50" s="138"/>
      <c r="E50" s="131">
        <v>260000</v>
      </c>
      <c r="F50" s="127"/>
      <c r="G50" s="127"/>
      <c r="H50" s="127"/>
      <c r="I50" s="127"/>
    </row>
    <row r="51" spans="1:9" s="128" customFormat="1" ht="16.5" customHeight="1">
      <c r="A51" s="137"/>
      <c r="B51" s="135">
        <v>85154</v>
      </c>
      <c r="C51" s="125" t="s">
        <v>223</v>
      </c>
      <c r="D51" s="98"/>
      <c r="E51" s="98">
        <f>SUM(E52:E55)</f>
        <v>155000</v>
      </c>
      <c r="F51" s="127"/>
      <c r="G51" s="127"/>
      <c r="H51" s="127"/>
      <c r="I51" s="127"/>
    </row>
    <row r="52" spans="1:9" s="128" customFormat="1" ht="28.5" customHeight="1">
      <c r="A52" s="137"/>
      <c r="B52" s="114">
        <v>2800</v>
      </c>
      <c r="C52" s="140" t="s">
        <v>215</v>
      </c>
      <c r="D52" s="141"/>
      <c r="E52" s="103">
        <v>30000</v>
      </c>
      <c r="F52" s="127"/>
      <c r="G52" s="127"/>
      <c r="H52" s="127"/>
      <c r="I52" s="127"/>
    </row>
    <row r="53" spans="1:9" s="128" customFormat="1" ht="15" customHeight="1">
      <c r="A53" s="137"/>
      <c r="B53" s="114">
        <v>4170</v>
      </c>
      <c r="C53" s="140" t="s">
        <v>205</v>
      </c>
      <c r="D53" s="141"/>
      <c r="E53" s="103">
        <v>3000</v>
      </c>
      <c r="F53" s="127"/>
      <c r="G53" s="127"/>
      <c r="H53" s="127"/>
      <c r="I53" s="127"/>
    </row>
    <row r="54" spans="1:9" s="128" customFormat="1" ht="15" customHeight="1">
      <c r="A54" s="137"/>
      <c r="B54" s="114">
        <v>4210</v>
      </c>
      <c r="C54" s="140" t="s">
        <v>207</v>
      </c>
      <c r="D54" s="141"/>
      <c r="E54" s="103">
        <v>4000</v>
      </c>
      <c r="F54" s="127"/>
      <c r="G54" s="127"/>
      <c r="H54" s="127"/>
      <c r="I54" s="127"/>
    </row>
    <row r="55" spans="1:9" s="128" customFormat="1" ht="15" customHeight="1">
      <c r="A55" s="137"/>
      <c r="B55" s="136">
        <v>4300</v>
      </c>
      <c r="C55" s="130" t="s">
        <v>210</v>
      </c>
      <c r="D55" s="138"/>
      <c r="E55" s="131">
        <v>118000</v>
      </c>
      <c r="F55" s="127"/>
      <c r="G55" s="127"/>
      <c r="H55" s="127"/>
      <c r="I55" s="127"/>
    </row>
    <row r="56" spans="1:9" s="128" customFormat="1" ht="16.5" customHeight="1">
      <c r="A56" s="97"/>
      <c r="B56" s="135">
        <v>85154</v>
      </c>
      <c r="C56" s="227" t="s">
        <v>278</v>
      </c>
      <c r="D56" s="98"/>
      <c r="E56" s="98">
        <f>E57</f>
        <v>1497800</v>
      </c>
      <c r="F56" s="127"/>
      <c r="G56" s="127"/>
      <c r="H56" s="127"/>
      <c r="I56" s="127"/>
    </row>
    <row r="57" spans="1:9" s="128" customFormat="1" ht="33.75" customHeight="1">
      <c r="A57" s="97"/>
      <c r="B57" s="114">
        <v>6220</v>
      </c>
      <c r="C57" s="140" t="s">
        <v>279</v>
      </c>
      <c r="D57" s="141"/>
      <c r="E57" s="103">
        <v>1497800</v>
      </c>
      <c r="F57" s="127"/>
      <c r="G57" s="127"/>
      <c r="H57" s="127"/>
      <c r="I57" s="127"/>
    </row>
    <row r="58" spans="1:9" s="128" customFormat="1" ht="16.5" customHeight="1">
      <c r="A58" s="137"/>
      <c r="B58" s="135">
        <v>85154</v>
      </c>
      <c r="C58" s="227" t="s">
        <v>280</v>
      </c>
      <c r="D58" s="98"/>
      <c r="E58" s="98">
        <f>E59</f>
        <v>120000</v>
      </c>
      <c r="F58" s="127"/>
      <c r="G58" s="127"/>
      <c r="H58" s="127"/>
      <c r="I58" s="127"/>
    </row>
    <row r="59" spans="1:9" s="128" customFormat="1" ht="33.75" customHeight="1">
      <c r="A59" s="97"/>
      <c r="B59" s="114">
        <v>6220</v>
      </c>
      <c r="C59" s="140" t="s">
        <v>279</v>
      </c>
      <c r="D59" s="141"/>
      <c r="E59" s="103">
        <v>120000</v>
      </c>
      <c r="F59" s="127"/>
      <c r="G59" s="127"/>
      <c r="H59" s="127"/>
      <c r="I59" s="127"/>
    </row>
    <row r="60" spans="1:9" s="11" customFormat="1" ht="29.25" customHeight="1">
      <c r="A60" s="6">
        <v>5</v>
      </c>
      <c r="B60" s="13"/>
      <c r="C60" s="8" t="s">
        <v>238</v>
      </c>
      <c r="D60" s="14">
        <f>D61</f>
        <v>391750</v>
      </c>
      <c r="E60" s="14">
        <f t="shared" ref="E60" si="0">SUM(E61:E63)</f>
        <v>391750</v>
      </c>
      <c r="F60" s="10"/>
      <c r="G60" s="10"/>
      <c r="H60" s="10"/>
      <c r="I60" s="10"/>
    </row>
    <row r="61" spans="1:9" s="128" customFormat="1" ht="17.25" customHeight="1">
      <c r="A61" s="97"/>
      <c r="B61" s="142">
        <v>85324</v>
      </c>
      <c r="C61" s="143" t="s">
        <v>239</v>
      </c>
      <c r="D61" s="144">
        <f>D62</f>
        <v>391750</v>
      </c>
      <c r="E61" s="144"/>
      <c r="F61" s="127"/>
      <c r="G61" s="127"/>
      <c r="H61" s="127"/>
      <c r="I61" s="127"/>
    </row>
    <row r="62" spans="1:9" s="128" customFormat="1" ht="17.25" customHeight="1">
      <c r="A62" s="97"/>
      <c r="B62" s="129" t="s">
        <v>4</v>
      </c>
      <c r="C62" s="145" t="s">
        <v>5</v>
      </c>
      <c r="D62" s="131">
        <v>391750</v>
      </c>
      <c r="E62" s="138"/>
      <c r="F62" s="127"/>
      <c r="G62" s="127"/>
      <c r="H62" s="127"/>
      <c r="I62" s="127"/>
    </row>
    <row r="63" spans="1:9" s="128" customFormat="1" ht="17.25" customHeight="1">
      <c r="A63" s="97"/>
      <c r="B63" s="137">
        <v>85324</v>
      </c>
      <c r="C63" s="146" t="s">
        <v>240</v>
      </c>
      <c r="D63" s="147"/>
      <c r="E63" s="147">
        <f>SUM(E64:E73)</f>
        <v>391750</v>
      </c>
      <c r="F63" s="127"/>
      <c r="G63" s="127"/>
      <c r="H63" s="127"/>
      <c r="I63" s="127"/>
    </row>
    <row r="64" spans="1:9" s="128" customFormat="1" ht="17.25" customHeight="1">
      <c r="A64" s="97"/>
      <c r="B64" s="114">
        <v>4010</v>
      </c>
      <c r="C64" s="148" t="s">
        <v>201</v>
      </c>
      <c r="D64" s="141"/>
      <c r="E64" s="103">
        <v>240513</v>
      </c>
      <c r="F64" s="127"/>
      <c r="G64" s="127"/>
      <c r="H64" s="127"/>
      <c r="I64" s="127"/>
    </row>
    <row r="65" spans="1:9" s="128" customFormat="1" ht="17.25" customHeight="1">
      <c r="A65" s="97"/>
      <c r="B65" s="114">
        <v>4040</v>
      </c>
      <c r="C65" s="148" t="s">
        <v>202</v>
      </c>
      <c r="D65" s="141"/>
      <c r="E65" s="103">
        <v>40000</v>
      </c>
      <c r="F65" s="127"/>
      <c r="G65" s="127"/>
      <c r="H65" s="127"/>
      <c r="I65" s="127"/>
    </row>
    <row r="66" spans="1:9" s="128" customFormat="1" ht="17.25" customHeight="1">
      <c r="A66" s="97"/>
      <c r="B66" s="114">
        <v>4110</v>
      </c>
      <c r="C66" s="148" t="s">
        <v>203</v>
      </c>
      <c r="D66" s="141"/>
      <c r="E66" s="103">
        <v>41344</v>
      </c>
      <c r="F66" s="127"/>
      <c r="G66" s="127"/>
      <c r="H66" s="127"/>
      <c r="I66" s="127"/>
    </row>
    <row r="67" spans="1:9" s="128" customFormat="1" ht="17.25" customHeight="1">
      <c r="A67" s="97"/>
      <c r="B67" s="114">
        <v>4120</v>
      </c>
      <c r="C67" s="115" t="s">
        <v>204</v>
      </c>
      <c r="D67" s="141"/>
      <c r="E67" s="103">
        <v>5893</v>
      </c>
      <c r="F67" s="127"/>
      <c r="G67" s="127"/>
      <c r="H67" s="127"/>
      <c r="I67" s="127"/>
    </row>
    <row r="68" spans="1:9" s="128" customFormat="1" ht="17.25" customHeight="1">
      <c r="A68" s="97"/>
      <c r="B68" s="114">
        <v>4210</v>
      </c>
      <c r="C68" s="148" t="s">
        <v>207</v>
      </c>
      <c r="D68" s="141"/>
      <c r="E68" s="103">
        <v>50000</v>
      </c>
      <c r="F68" s="127"/>
      <c r="G68" s="127"/>
      <c r="H68" s="127"/>
      <c r="I68" s="127"/>
    </row>
    <row r="69" spans="1:9" s="128" customFormat="1" ht="17.25" customHeight="1">
      <c r="A69" s="97"/>
      <c r="B69" s="114">
        <v>4220</v>
      </c>
      <c r="C69" s="148" t="s">
        <v>208</v>
      </c>
      <c r="D69" s="141"/>
      <c r="E69" s="103">
        <v>2000</v>
      </c>
      <c r="F69" s="127"/>
      <c r="G69" s="127"/>
      <c r="H69" s="127"/>
      <c r="I69" s="127"/>
    </row>
    <row r="70" spans="1:9" s="128" customFormat="1" ht="17.25" customHeight="1">
      <c r="A70" s="97"/>
      <c r="B70" s="114">
        <v>4270</v>
      </c>
      <c r="C70" s="148" t="s">
        <v>209</v>
      </c>
      <c r="D70" s="141"/>
      <c r="E70" s="103">
        <v>2000</v>
      </c>
      <c r="F70" s="127"/>
      <c r="G70" s="127"/>
      <c r="H70" s="127"/>
      <c r="I70" s="127"/>
    </row>
    <row r="71" spans="1:9" s="128" customFormat="1" ht="17.25" customHeight="1">
      <c r="A71" s="97"/>
      <c r="B71" s="114">
        <v>4300</v>
      </c>
      <c r="C71" s="148" t="s">
        <v>210</v>
      </c>
      <c r="D71" s="141"/>
      <c r="E71" s="103">
        <v>2000</v>
      </c>
      <c r="F71" s="127"/>
      <c r="G71" s="127"/>
      <c r="H71" s="127"/>
      <c r="I71" s="127"/>
    </row>
    <row r="72" spans="1:9" s="128" customFormat="1" ht="17.25" customHeight="1">
      <c r="A72" s="97"/>
      <c r="B72" s="114">
        <v>4410</v>
      </c>
      <c r="C72" s="148" t="s">
        <v>211</v>
      </c>
      <c r="D72" s="141"/>
      <c r="E72" s="103">
        <v>3000</v>
      </c>
      <c r="F72" s="127"/>
      <c r="G72" s="127"/>
      <c r="H72" s="127"/>
      <c r="I72" s="127"/>
    </row>
    <row r="73" spans="1:9" s="128" customFormat="1" ht="17.25" customHeight="1">
      <c r="A73" s="97"/>
      <c r="B73" s="114">
        <v>4700</v>
      </c>
      <c r="C73" s="149" t="s">
        <v>230</v>
      </c>
      <c r="D73" s="138"/>
      <c r="E73" s="150">
        <v>5000</v>
      </c>
      <c r="F73" s="127"/>
      <c r="G73" s="127"/>
      <c r="H73" s="127"/>
      <c r="I73" s="127"/>
    </row>
    <row r="74" spans="1:9" s="10" customFormat="1" ht="15.75" customHeight="1">
      <c r="A74" s="15">
        <v>6</v>
      </c>
      <c r="B74" s="13"/>
      <c r="C74" s="16" t="s">
        <v>241</v>
      </c>
      <c r="D74" s="14">
        <f>D75</f>
        <v>910000</v>
      </c>
      <c r="E74" s="14">
        <f>E77</f>
        <v>910000</v>
      </c>
    </row>
    <row r="75" spans="1:9" s="128" customFormat="1" ht="16.5" customHeight="1">
      <c r="A75" s="97"/>
      <c r="B75" s="142">
        <v>90019</v>
      </c>
      <c r="C75" s="143" t="s">
        <v>242</v>
      </c>
      <c r="D75" s="144">
        <f>D76</f>
        <v>910000</v>
      </c>
      <c r="E75" s="144"/>
      <c r="F75" s="127"/>
      <c r="G75" s="127"/>
      <c r="H75" s="127"/>
      <c r="I75" s="127"/>
    </row>
    <row r="76" spans="1:9" s="128" customFormat="1" ht="14.25" customHeight="1">
      <c r="A76" s="97"/>
      <c r="B76" s="129" t="s">
        <v>47</v>
      </c>
      <c r="C76" s="151" t="s">
        <v>48</v>
      </c>
      <c r="D76" s="131">
        <v>910000</v>
      </c>
      <c r="E76" s="138"/>
      <c r="F76" s="127"/>
      <c r="G76" s="127"/>
      <c r="H76" s="127"/>
      <c r="I76" s="127"/>
    </row>
    <row r="77" spans="1:9" s="128" customFormat="1" ht="16.5" customHeight="1">
      <c r="A77" s="97"/>
      <c r="B77" s="152">
        <v>90019</v>
      </c>
      <c r="C77" s="146" t="s">
        <v>243</v>
      </c>
      <c r="D77" s="147"/>
      <c r="E77" s="147">
        <f>SUM(E78:E86)</f>
        <v>910000</v>
      </c>
      <c r="F77" s="127"/>
      <c r="G77" s="127"/>
      <c r="H77" s="127"/>
      <c r="I77" s="127"/>
    </row>
    <row r="78" spans="1:9" s="128" customFormat="1" ht="16.5" customHeight="1">
      <c r="A78" s="97"/>
      <c r="B78" s="114">
        <v>4010</v>
      </c>
      <c r="C78" s="148" t="s">
        <v>201</v>
      </c>
      <c r="D78" s="141"/>
      <c r="E78" s="103">
        <v>628971</v>
      </c>
      <c r="F78" s="127"/>
      <c r="G78" s="127"/>
      <c r="H78" s="127"/>
      <c r="I78" s="127"/>
    </row>
    <row r="79" spans="1:9" s="128" customFormat="1" ht="16.5" customHeight="1">
      <c r="A79" s="97"/>
      <c r="B79" s="114">
        <v>4040</v>
      </c>
      <c r="C79" s="148" t="s">
        <v>202</v>
      </c>
      <c r="D79" s="141"/>
      <c r="E79" s="103">
        <v>70000</v>
      </c>
      <c r="F79" s="127"/>
      <c r="G79" s="127"/>
      <c r="H79" s="127"/>
      <c r="I79" s="127"/>
    </row>
    <row r="80" spans="1:9" s="128" customFormat="1" ht="16.5" customHeight="1">
      <c r="A80" s="97"/>
      <c r="B80" s="114">
        <v>4110</v>
      </c>
      <c r="C80" s="148" t="s">
        <v>203</v>
      </c>
      <c r="D80" s="141"/>
      <c r="E80" s="103">
        <v>120153</v>
      </c>
      <c r="F80" s="127"/>
      <c r="G80" s="127"/>
      <c r="H80" s="127"/>
      <c r="I80" s="127"/>
    </row>
    <row r="81" spans="1:9" s="128" customFormat="1" ht="16.5" customHeight="1">
      <c r="A81" s="97"/>
      <c r="B81" s="114">
        <v>4120</v>
      </c>
      <c r="C81" s="115" t="s">
        <v>204</v>
      </c>
      <c r="D81" s="141"/>
      <c r="E81" s="103">
        <v>17126</v>
      </c>
      <c r="F81" s="127"/>
      <c r="G81" s="127"/>
      <c r="H81" s="127"/>
      <c r="I81" s="127"/>
    </row>
    <row r="82" spans="1:9" s="128" customFormat="1" ht="16.5" customHeight="1">
      <c r="A82" s="97"/>
      <c r="B82" s="118">
        <v>4210</v>
      </c>
      <c r="C82" s="148" t="s">
        <v>207</v>
      </c>
      <c r="D82" s="153"/>
      <c r="E82" s="107">
        <v>40000</v>
      </c>
      <c r="F82" s="127"/>
      <c r="G82" s="127"/>
      <c r="H82" s="127"/>
      <c r="I82" s="127"/>
    </row>
    <row r="83" spans="1:9" s="128" customFormat="1" ht="16.5" customHeight="1">
      <c r="A83" s="97"/>
      <c r="B83" s="114">
        <v>4300</v>
      </c>
      <c r="C83" s="148" t="s">
        <v>210</v>
      </c>
      <c r="D83" s="141"/>
      <c r="E83" s="103">
        <v>20000</v>
      </c>
      <c r="F83" s="127"/>
      <c r="G83" s="127"/>
      <c r="H83" s="127"/>
      <c r="I83" s="127"/>
    </row>
    <row r="84" spans="1:9" s="128" customFormat="1" ht="16.5" customHeight="1">
      <c r="A84" s="97"/>
      <c r="B84" s="114">
        <v>4410</v>
      </c>
      <c r="C84" s="148" t="s">
        <v>211</v>
      </c>
      <c r="D84" s="141"/>
      <c r="E84" s="103">
        <v>400</v>
      </c>
      <c r="F84" s="127"/>
      <c r="G84" s="127"/>
      <c r="H84" s="127"/>
      <c r="I84" s="127"/>
    </row>
    <row r="85" spans="1:9" s="128" customFormat="1" ht="16.5" customHeight="1">
      <c r="A85" s="97"/>
      <c r="B85" s="118">
        <v>4700</v>
      </c>
      <c r="C85" s="119" t="s">
        <v>230</v>
      </c>
      <c r="D85" s="153"/>
      <c r="E85" s="107">
        <v>6000</v>
      </c>
      <c r="F85" s="127"/>
      <c r="G85" s="127"/>
      <c r="H85" s="127"/>
      <c r="I85" s="127"/>
    </row>
    <row r="86" spans="1:9" s="128" customFormat="1" ht="16.5" customHeight="1">
      <c r="A86" s="154"/>
      <c r="B86" s="136">
        <v>4710</v>
      </c>
      <c r="C86" s="149" t="s">
        <v>217</v>
      </c>
      <c r="D86" s="138"/>
      <c r="E86" s="131">
        <v>7350</v>
      </c>
      <c r="F86" s="127"/>
      <c r="G86" s="127"/>
      <c r="H86" s="127"/>
      <c r="I86" s="127"/>
    </row>
    <row r="87" spans="1:9" s="11" customFormat="1" ht="17.25" customHeight="1">
      <c r="A87" s="6">
        <v>7</v>
      </c>
      <c r="B87" s="17"/>
      <c r="C87" s="18" t="s">
        <v>244</v>
      </c>
      <c r="D87" s="19">
        <f>D88+D99</f>
        <v>145450</v>
      </c>
      <c r="E87" s="19">
        <f>E90+E101</f>
        <v>145450</v>
      </c>
      <c r="F87" s="10"/>
      <c r="G87" s="10"/>
      <c r="H87" s="10"/>
      <c r="I87" s="10"/>
    </row>
    <row r="88" spans="1:9" s="128" customFormat="1" ht="29.25" customHeight="1">
      <c r="A88" s="97"/>
      <c r="B88" s="142">
        <v>90020</v>
      </c>
      <c r="C88" s="247" t="s">
        <v>289</v>
      </c>
      <c r="D88" s="144">
        <f>D89</f>
        <v>45000</v>
      </c>
      <c r="E88" s="144"/>
      <c r="F88" s="127"/>
      <c r="G88" s="127"/>
      <c r="H88" s="127"/>
      <c r="I88" s="127"/>
    </row>
    <row r="89" spans="1:9" s="128" customFormat="1" ht="15" customHeight="1">
      <c r="A89" s="97"/>
      <c r="B89" s="129" t="s">
        <v>196</v>
      </c>
      <c r="C89" s="130" t="s">
        <v>197</v>
      </c>
      <c r="D89" s="131">
        <v>45000</v>
      </c>
      <c r="E89" s="138"/>
      <c r="F89" s="127"/>
      <c r="G89" s="127"/>
      <c r="H89" s="127"/>
      <c r="I89" s="127"/>
    </row>
    <row r="90" spans="1:9" s="128" customFormat="1" ht="29.25" customHeight="1">
      <c r="A90" s="97"/>
      <c r="B90" s="156">
        <v>90020</v>
      </c>
      <c r="C90" s="157" t="s">
        <v>245</v>
      </c>
      <c r="D90" s="147"/>
      <c r="E90" s="147">
        <f>SUM(E91:E98)</f>
        <v>45000</v>
      </c>
      <c r="F90" s="127"/>
      <c r="G90" s="127"/>
      <c r="H90" s="127"/>
      <c r="I90" s="127"/>
    </row>
    <row r="91" spans="1:9" s="159" customFormat="1" ht="16.5" customHeight="1">
      <c r="A91" s="97"/>
      <c r="B91" s="114">
        <v>4010</v>
      </c>
      <c r="C91" s="148" t="s">
        <v>201</v>
      </c>
      <c r="D91" s="141"/>
      <c r="E91" s="103">
        <v>26747</v>
      </c>
      <c r="F91" s="158"/>
      <c r="G91" s="158"/>
      <c r="H91" s="158"/>
      <c r="I91" s="158"/>
    </row>
    <row r="92" spans="1:9" s="128" customFormat="1" ht="16.5" customHeight="1">
      <c r="A92" s="97"/>
      <c r="B92" s="114">
        <v>4040</v>
      </c>
      <c r="C92" s="148" t="s">
        <v>202</v>
      </c>
      <c r="D92" s="141"/>
      <c r="E92" s="103">
        <v>7000</v>
      </c>
      <c r="F92" s="127"/>
      <c r="G92" s="127"/>
      <c r="H92" s="127"/>
      <c r="I92" s="127"/>
    </row>
    <row r="93" spans="1:9" s="159" customFormat="1" ht="16.5" customHeight="1">
      <c r="A93" s="97"/>
      <c r="B93" s="114">
        <v>4110</v>
      </c>
      <c r="C93" s="148" t="s">
        <v>203</v>
      </c>
      <c r="D93" s="141"/>
      <c r="E93" s="103">
        <v>4598</v>
      </c>
      <c r="F93" s="158"/>
      <c r="G93" s="158"/>
      <c r="H93" s="158"/>
      <c r="I93" s="158"/>
    </row>
    <row r="94" spans="1:9" s="159" customFormat="1" ht="16.5" customHeight="1">
      <c r="A94" s="137"/>
      <c r="B94" s="855">
        <v>4120</v>
      </c>
      <c r="C94" s="856" t="s">
        <v>204</v>
      </c>
      <c r="D94" s="147"/>
      <c r="E94" s="857">
        <v>655</v>
      </c>
      <c r="F94" s="158"/>
      <c r="G94" s="158"/>
      <c r="H94" s="158"/>
      <c r="I94" s="158"/>
    </row>
    <row r="95" spans="1:9" s="128" customFormat="1" ht="16.5" customHeight="1">
      <c r="A95" s="154"/>
      <c r="B95" s="136">
        <v>4210</v>
      </c>
      <c r="C95" s="145" t="s">
        <v>207</v>
      </c>
      <c r="D95" s="138"/>
      <c r="E95" s="131">
        <v>1000</v>
      </c>
      <c r="F95" s="127"/>
      <c r="G95" s="127"/>
      <c r="H95" s="127"/>
      <c r="I95" s="127"/>
    </row>
    <row r="96" spans="1:9" s="159" customFormat="1" ht="16.5" customHeight="1">
      <c r="A96" s="99"/>
      <c r="B96" s="858">
        <v>4610</v>
      </c>
      <c r="C96" s="859" t="s">
        <v>212</v>
      </c>
      <c r="D96" s="98"/>
      <c r="E96" s="860">
        <v>300</v>
      </c>
      <c r="F96" s="158"/>
      <c r="G96" s="158"/>
      <c r="H96" s="158"/>
      <c r="I96" s="158"/>
    </row>
    <row r="97" spans="1:9" s="128" customFormat="1" ht="16.5" customHeight="1">
      <c r="A97" s="97"/>
      <c r="B97" s="118">
        <v>4700</v>
      </c>
      <c r="C97" s="119" t="s">
        <v>230</v>
      </c>
      <c r="D97" s="153"/>
      <c r="E97" s="107">
        <v>4000</v>
      </c>
      <c r="F97" s="127"/>
      <c r="G97" s="127"/>
      <c r="H97" s="127"/>
      <c r="I97" s="127"/>
    </row>
    <row r="98" spans="1:9" s="128" customFormat="1" ht="16.5" customHeight="1">
      <c r="A98" s="137"/>
      <c r="B98" s="136">
        <v>4710</v>
      </c>
      <c r="C98" s="149" t="s">
        <v>217</v>
      </c>
      <c r="D98" s="138"/>
      <c r="E98" s="131">
        <v>700</v>
      </c>
      <c r="F98" s="127"/>
      <c r="G98" s="127"/>
      <c r="H98" s="127"/>
      <c r="I98" s="127"/>
    </row>
    <row r="99" spans="1:9" s="128" customFormat="1" ht="16.5" customHeight="1">
      <c r="A99" s="137"/>
      <c r="B99" s="142">
        <v>90026</v>
      </c>
      <c r="C99" s="202" t="s">
        <v>264</v>
      </c>
      <c r="D99" s="144">
        <f>D100</f>
        <v>100450</v>
      </c>
      <c r="E99" s="144"/>
      <c r="F99" s="127"/>
      <c r="G99" s="127"/>
      <c r="H99" s="127"/>
      <c r="I99" s="127"/>
    </row>
    <row r="100" spans="1:9" s="128" customFormat="1" ht="16.5" customHeight="1">
      <c r="A100" s="97"/>
      <c r="B100" s="129" t="s">
        <v>199</v>
      </c>
      <c r="C100" s="130" t="s">
        <v>200</v>
      </c>
      <c r="D100" s="131">
        <v>100450</v>
      </c>
      <c r="E100" s="138"/>
      <c r="F100" s="127"/>
      <c r="G100" s="127"/>
      <c r="H100" s="127"/>
      <c r="I100" s="127"/>
    </row>
    <row r="101" spans="1:9" s="165" customFormat="1" ht="16.5" customHeight="1">
      <c r="A101" s="160"/>
      <c r="B101" s="161">
        <v>90026</v>
      </c>
      <c r="C101" s="162" t="s">
        <v>246</v>
      </c>
      <c r="D101" s="163"/>
      <c r="E101" s="163">
        <f>SUM(E102:E108)</f>
        <v>100450</v>
      </c>
      <c r="F101" s="164"/>
      <c r="G101" s="164"/>
      <c r="H101" s="164"/>
      <c r="I101" s="164"/>
    </row>
    <row r="102" spans="1:9" s="128" customFormat="1" ht="16.5" customHeight="1">
      <c r="A102" s="137"/>
      <c r="B102" s="118">
        <v>4010</v>
      </c>
      <c r="C102" s="179" t="s">
        <v>201</v>
      </c>
      <c r="D102" s="107"/>
      <c r="E102" s="107">
        <v>56175</v>
      </c>
      <c r="F102" s="127"/>
      <c r="G102" s="127"/>
      <c r="H102" s="127"/>
      <c r="I102" s="127"/>
    </row>
    <row r="103" spans="1:9" s="128" customFormat="1" ht="16.5" customHeight="1">
      <c r="A103" s="97"/>
      <c r="B103" s="114">
        <v>4040</v>
      </c>
      <c r="C103" s="148" t="s">
        <v>202</v>
      </c>
      <c r="D103" s="103"/>
      <c r="E103" s="103">
        <v>5218</v>
      </c>
      <c r="F103" s="127"/>
      <c r="G103" s="127"/>
      <c r="H103" s="127"/>
      <c r="I103" s="127"/>
    </row>
    <row r="104" spans="1:9" s="128" customFormat="1" ht="16.5" customHeight="1">
      <c r="A104" s="97"/>
      <c r="B104" s="114">
        <v>4110</v>
      </c>
      <c r="C104" s="148" t="s">
        <v>203</v>
      </c>
      <c r="D104" s="103"/>
      <c r="E104" s="103">
        <v>10382</v>
      </c>
      <c r="F104" s="127"/>
      <c r="G104" s="127"/>
      <c r="H104" s="127"/>
      <c r="I104" s="127"/>
    </row>
    <row r="105" spans="1:9" s="128" customFormat="1" ht="16.5" customHeight="1">
      <c r="A105" s="137"/>
      <c r="B105" s="114">
        <v>4120</v>
      </c>
      <c r="C105" s="115" t="s">
        <v>204</v>
      </c>
      <c r="D105" s="103"/>
      <c r="E105" s="103">
        <v>1504</v>
      </c>
      <c r="F105" s="127"/>
      <c r="G105" s="127"/>
      <c r="H105" s="127"/>
      <c r="I105" s="127"/>
    </row>
    <row r="106" spans="1:9" s="128" customFormat="1" ht="16.5" customHeight="1">
      <c r="A106" s="97"/>
      <c r="B106" s="166">
        <v>4210</v>
      </c>
      <c r="C106" s="167" t="s">
        <v>207</v>
      </c>
      <c r="D106" s="150"/>
      <c r="E106" s="150">
        <v>25000</v>
      </c>
      <c r="F106" s="127"/>
      <c r="G106" s="127"/>
      <c r="H106" s="127"/>
      <c r="I106" s="127"/>
    </row>
    <row r="107" spans="1:9" s="165" customFormat="1" ht="16.5" customHeight="1">
      <c r="A107" s="160"/>
      <c r="B107" s="168">
        <v>4700</v>
      </c>
      <c r="C107" s="119" t="s">
        <v>230</v>
      </c>
      <c r="D107" s="169"/>
      <c r="E107" s="170">
        <v>2000</v>
      </c>
      <c r="F107" s="164"/>
      <c r="G107" s="164"/>
      <c r="H107" s="164"/>
      <c r="I107" s="164"/>
    </row>
    <row r="108" spans="1:9" s="128" customFormat="1" ht="16.5" customHeight="1">
      <c r="A108" s="154"/>
      <c r="B108" s="136">
        <v>4710</v>
      </c>
      <c r="C108" s="149" t="s">
        <v>217</v>
      </c>
      <c r="D108" s="138"/>
      <c r="E108" s="131">
        <v>171</v>
      </c>
      <c r="F108" s="127"/>
      <c r="G108" s="127"/>
      <c r="H108" s="127"/>
      <c r="I108" s="127"/>
    </row>
    <row r="109" spans="1:9" s="11" customFormat="1" ht="31.5" customHeight="1">
      <c r="A109" s="6">
        <v>8</v>
      </c>
      <c r="B109" s="17"/>
      <c r="C109" s="20" t="s">
        <v>286</v>
      </c>
      <c r="D109" s="9">
        <f>D110</f>
        <v>2500</v>
      </c>
      <c r="E109" s="9">
        <f>E112</f>
        <v>2500</v>
      </c>
      <c r="F109" s="10"/>
      <c r="G109" s="10"/>
      <c r="H109" s="10"/>
      <c r="I109" s="10"/>
    </row>
    <row r="110" spans="1:9" s="128" customFormat="1" ht="46.5" customHeight="1">
      <c r="A110" s="97"/>
      <c r="B110" s="142">
        <v>90020</v>
      </c>
      <c r="C110" s="247" t="s">
        <v>290</v>
      </c>
      <c r="D110" s="144">
        <f>D111</f>
        <v>2500</v>
      </c>
      <c r="E110" s="144"/>
      <c r="F110" s="127"/>
      <c r="G110" s="127"/>
      <c r="H110" s="127"/>
      <c r="I110" s="127"/>
    </row>
    <row r="111" spans="1:9" s="159" customFormat="1" ht="16.5" customHeight="1">
      <c r="A111" s="97"/>
      <c r="B111" s="129" t="s">
        <v>196</v>
      </c>
      <c r="C111" s="130" t="s">
        <v>197</v>
      </c>
      <c r="D111" s="131">
        <v>2500</v>
      </c>
      <c r="E111" s="138"/>
      <c r="F111" s="158"/>
      <c r="G111" s="158"/>
      <c r="H111" s="158"/>
      <c r="I111" s="158"/>
    </row>
    <row r="112" spans="1:9" s="172" customFormat="1" ht="35.25" customHeight="1">
      <c r="A112" s="97"/>
      <c r="B112" s="156">
        <v>90020</v>
      </c>
      <c r="C112" s="157" t="s">
        <v>259</v>
      </c>
      <c r="D112" s="147"/>
      <c r="E112" s="147">
        <f>SUM(E113:E115)</f>
        <v>2500</v>
      </c>
      <c r="F112" s="171"/>
      <c r="G112" s="171"/>
      <c r="H112" s="171"/>
      <c r="I112" s="171"/>
    </row>
    <row r="113" spans="1:9" s="128" customFormat="1" ht="16.5" customHeight="1">
      <c r="A113" s="97"/>
      <c r="B113" s="114">
        <v>4010</v>
      </c>
      <c r="C113" s="148" t="s">
        <v>201</v>
      </c>
      <c r="D113" s="103"/>
      <c r="E113" s="103">
        <v>2089</v>
      </c>
      <c r="F113" s="127"/>
      <c r="G113" s="127"/>
      <c r="H113" s="127"/>
      <c r="I113" s="127"/>
    </row>
    <row r="114" spans="1:9" s="128" customFormat="1" ht="16.5" customHeight="1">
      <c r="A114" s="97"/>
      <c r="B114" s="114">
        <v>4110</v>
      </c>
      <c r="C114" s="148" t="s">
        <v>203</v>
      </c>
      <c r="D114" s="103"/>
      <c r="E114" s="103">
        <v>359</v>
      </c>
      <c r="F114" s="127"/>
      <c r="G114" s="127"/>
      <c r="H114" s="127"/>
      <c r="I114" s="127"/>
    </row>
    <row r="115" spans="1:9" s="128" customFormat="1" ht="16.5" customHeight="1">
      <c r="A115" s="137"/>
      <c r="B115" s="114">
        <v>4120</v>
      </c>
      <c r="C115" s="115" t="s">
        <v>204</v>
      </c>
      <c r="D115" s="103"/>
      <c r="E115" s="103">
        <v>52</v>
      </c>
      <c r="F115" s="127"/>
      <c r="G115" s="127"/>
      <c r="H115" s="127"/>
      <c r="I115" s="127"/>
    </row>
    <row r="116" spans="1:9" s="11" customFormat="1" ht="18" customHeight="1">
      <c r="A116" s="6">
        <v>9</v>
      </c>
      <c r="B116" s="17"/>
      <c r="C116" s="8" t="s">
        <v>247</v>
      </c>
      <c r="D116" s="9">
        <f>D117</f>
        <v>1905</v>
      </c>
      <c r="E116" s="9">
        <f>E119</f>
        <v>1905</v>
      </c>
      <c r="F116" s="10"/>
      <c r="G116" s="10"/>
      <c r="H116" s="10"/>
      <c r="I116" s="10"/>
    </row>
    <row r="117" spans="1:9" s="128" customFormat="1" ht="30.75" customHeight="1">
      <c r="A117" s="97"/>
      <c r="B117" s="142">
        <v>90024</v>
      </c>
      <c r="C117" s="173" t="s">
        <v>248</v>
      </c>
      <c r="D117" s="144">
        <f>D118</f>
        <v>1905</v>
      </c>
      <c r="E117" s="144"/>
      <c r="F117" s="127"/>
      <c r="G117" s="127"/>
      <c r="H117" s="127"/>
      <c r="I117" s="127"/>
    </row>
    <row r="118" spans="1:9" s="159" customFormat="1" ht="15" customHeight="1">
      <c r="A118" s="97"/>
      <c r="B118" s="129" t="s">
        <v>47</v>
      </c>
      <c r="C118" s="151" t="s">
        <v>48</v>
      </c>
      <c r="D118" s="131">
        <v>1905</v>
      </c>
      <c r="E118" s="138"/>
      <c r="F118" s="158"/>
      <c r="G118" s="158"/>
      <c r="H118" s="158"/>
      <c r="I118" s="158"/>
    </row>
    <row r="119" spans="1:9" s="128" customFormat="1" ht="29.25" customHeight="1">
      <c r="A119" s="97"/>
      <c r="B119" s="174">
        <v>90024</v>
      </c>
      <c r="C119" s="175" t="s">
        <v>249</v>
      </c>
      <c r="D119" s="147"/>
      <c r="E119" s="176">
        <f>E120</f>
        <v>1905</v>
      </c>
      <c r="F119" s="127"/>
      <c r="G119" s="127"/>
      <c r="H119" s="127"/>
      <c r="I119" s="127"/>
    </row>
    <row r="120" spans="1:9" s="128" customFormat="1" ht="18" customHeight="1">
      <c r="A120" s="97"/>
      <c r="B120" s="114">
        <v>4210</v>
      </c>
      <c r="C120" s="148" t="s">
        <v>207</v>
      </c>
      <c r="D120" s="141"/>
      <c r="E120" s="103">
        <v>1905</v>
      </c>
      <c r="F120" s="127"/>
      <c r="G120" s="127"/>
      <c r="H120" s="127"/>
      <c r="I120" s="127"/>
    </row>
    <row r="121" spans="1:9" s="11" customFormat="1" ht="18" customHeight="1">
      <c r="A121" s="6">
        <v>10</v>
      </c>
      <c r="B121" s="13"/>
      <c r="C121" s="8" t="s">
        <v>250</v>
      </c>
      <c r="D121" s="14">
        <f>D122</f>
        <v>160</v>
      </c>
      <c r="E121" s="14">
        <f>E124</f>
        <v>160</v>
      </c>
      <c r="F121" s="10"/>
      <c r="G121" s="10"/>
      <c r="H121" s="10"/>
      <c r="I121" s="10"/>
    </row>
    <row r="122" spans="1:9" s="128" customFormat="1" ht="18" customHeight="1">
      <c r="A122" s="97"/>
      <c r="B122" s="142">
        <v>90026</v>
      </c>
      <c r="C122" s="155" t="s">
        <v>251</v>
      </c>
      <c r="D122" s="144">
        <f>D123</f>
        <v>160</v>
      </c>
      <c r="E122" s="144"/>
      <c r="F122" s="127"/>
      <c r="G122" s="127"/>
      <c r="H122" s="127"/>
      <c r="I122" s="127"/>
    </row>
    <row r="123" spans="1:9" s="128" customFormat="1" ht="18" customHeight="1">
      <c r="A123" s="97"/>
      <c r="B123" s="129" t="s">
        <v>199</v>
      </c>
      <c r="C123" s="130" t="s">
        <v>200</v>
      </c>
      <c r="D123" s="131">
        <v>160</v>
      </c>
      <c r="E123" s="138"/>
      <c r="F123" s="127"/>
      <c r="G123" s="127"/>
      <c r="H123" s="127"/>
      <c r="I123" s="127"/>
    </row>
    <row r="124" spans="1:9" s="128" customFormat="1" ht="18" customHeight="1">
      <c r="A124" s="97"/>
      <c r="B124" s="156">
        <v>90026</v>
      </c>
      <c r="C124" s="157" t="s">
        <v>252</v>
      </c>
      <c r="D124" s="147"/>
      <c r="E124" s="147">
        <f>E125</f>
        <v>160</v>
      </c>
      <c r="F124" s="127"/>
      <c r="G124" s="127"/>
      <c r="H124" s="127"/>
      <c r="I124" s="127"/>
    </row>
    <row r="125" spans="1:9" s="128" customFormat="1" ht="18" customHeight="1">
      <c r="A125" s="139"/>
      <c r="B125" s="136">
        <v>4210</v>
      </c>
      <c r="C125" s="148" t="s">
        <v>207</v>
      </c>
      <c r="D125" s="138"/>
      <c r="E125" s="131">
        <v>160</v>
      </c>
      <c r="F125" s="127"/>
      <c r="G125" s="127"/>
      <c r="H125" s="127"/>
      <c r="I125" s="127"/>
    </row>
    <row r="126" spans="1:9" s="11" customFormat="1" ht="18" customHeight="1">
      <c r="A126" s="6">
        <v>11</v>
      </c>
      <c r="B126" s="13"/>
      <c r="C126" s="8" t="s">
        <v>253</v>
      </c>
      <c r="D126" s="14">
        <f>D127</f>
        <v>1900</v>
      </c>
      <c r="E126" s="14">
        <f>E129</f>
        <v>1900</v>
      </c>
      <c r="F126" s="10"/>
      <c r="G126" s="10"/>
      <c r="H126" s="10"/>
      <c r="I126" s="10"/>
    </row>
    <row r="127" spans="1:9" s="128" customFormat="1" ht="18" customHeight="1">
      <c r="A127" s="97"/>
      <c r="B127" s="142">
        <v>90095</v>
      </c>
      <c r="C127" s="155" t="s">
        <v>254</v>
      </c>
      <c r="D127" s="144">
        <f>D128</f>
        <v>1900</v>
      </c>
      <c r="E127" s="144"/>
      <c r="F127" s="127"/>
      <c r="G127" s="127"/>
      <c r="H127" s="127"/>
      <c r="I127" s="127"/>
    </row>
    <row r="128" spans="1:9" s="159" customFormat="1" ht="18" customHeight="1">
      <c r="A128" s="97"/>
      <c r="B128" s="129" t="s">
        <v>47</v>
      </c>
      <c r="C128" s="151" t="s">
        <v>48</v>
      </c>
      <c r="D128" s="131">
        <v>1900</v>
      </c>
      <c r="E128" s="138"/>
      <c r="F128" s="158"/>
      <c r="G128" s="158"/>
      <c r="H128" s="158"/>
      <c r="I128" s="158"/>
    </row>
    <row r="129" spans="1:9" s="128" customFormat="1" ht="18" customHeight="1">
      <c r="A129" s="97"/>
      <c r="B129" s="152">
        <v>90095</v>
      </c>
      <c r="C129" s="157" t="s">
        <v>255</v>
      </c>
      <c r="D129" s="147"/>
      <c r="E129" s="147">
        <f>E130</f>
        <v>1900</v>
      </c>
      <c r="F129" s="127"/>
      <c r="G129" s="127"/>
      <c r="H129" s="127"/>
      <c r="I129" s="127"/>
    </row>
    <row r="130" spans="1:9" s="128" customFormat="1" ht="18" customHeight="1">
      <c r="A130" s="139"/>
      <c r="B130" s="136">
        <v>4210</v>
      </c>
      <c r="C130" s="148" t="s">
        <v>207</v>
      </c>
      <c r="D130" s="138"/>
      <c r="E130" s="131">
        <v>1900</v>
      </c>
      <c r="F130" s="127"/>
      <c r="G130" s="127"/>
      <c r="H130" s="127"/>
      <c r="I130" s="127"/>
    </row>
    <row r="131" spans="1:9" s="22" customFormat="1" ht="17.25" customHeight="1">
      <c r="A131" s="6">
        <v>12</v>
      </c>
      <c r="B131" s="17"/>
      <c r="C131" s="8" t="s">
        <v>256</v>
      </c>
      <c r="D131" s="14">
        <f>D132</f>
        <v>259175</v>
      </c>
      <c r="E131" s="14">
        <f>E134</f>
        <v>259175</v>
      </c>
      <c r="F131" s="21"/>
      <c r="G131" s="21"/>
      <c r="H131" s="21"/>
      <c r="I131" s="21"/>
    </row>
    <row r="132" spans="1:9" s="128" customFormat="1" ht="17.25" customHeight="1">
      <c r="A132" s="97"/>
      <c r="B132" s="142">
        <v>90095</v>
      </c>
      <c r="C132" s="203" t="s">
        <v>265</v>
      </c>
      <c r="D132" s="144">
        <f>D133</f>
        <v>259175</v>
      </c>
      <c r="E132" s="144"/>
      <c r="F132" s="127"/>
      <c r="G132" s="127"/>
      <c r="H132" s="127"/>
      <c r="I132" s="127"/>
    </row>
    <row r="133" spans="1:9" s="128" customFormat="1" ht="17.25" customHeight="1">
      <c r="A133" s="97"/>
      <c r="B133" s="129" t="s">
        <v>47</v>
      </c>
      <c r="C133" s="151" t="s">
        <v>48</v>
      </c>
      <c r="D133" s="131">
        <v>259175</v>
      </c>
      <c r="E133" s="177"/>
      <c r="F133" s="127"/>
      <c r="G133" s="127"/>
      <c r="H133" s="127"/>
      <c r="I133" s="127"/>
    </row>
    <row r="134" spans="1:9" s="128" customFormat="1" ht="18" customHeight="1">
      <c r="A134" s="97"/>
      <c r="B134" s="152">
        <v>90095</v>
      </c>
      <c r="C134" s="178" t="s">
        <v>257</v>
      </c>
      <c r="D134" s="147"/>
      <c r="E134" s="147">
        <f>SUM(E135:E142)</f>
        <v>259175</v>
      </c>
      <c r="F134" s="127"/>
      <c r="G134" s="127"/>
      <c r="H134" s="127"/>
      <c r="I134" s="127"/>
    </row>
    <row r="135" spans="1:9" s="159" customFormat="1" ht="18" customHeight="1">
      <c r="A135" s="97"/>
      <c r="B135" s="114">
        <v>4010</v>
      </c>
      <c r="C135" s="148" t="s">
        <v>201</v>
      </c>
      <c r="D135" s="141"/>
      <c r="E135" s="103">
        <v>172212</v>
      </c>
      <c r="F135" s="158"/>
      <c r="G135" s="158"/>
      <c r="H135" s="158"/>
      <c r="I135" s="158"/>
    </row>
    <row r="136" spans="1:9" s="159" customFormat="1" ht="18" customHeight="1">
      <c r="A136" s="97"/>
      <c r="B136" s="114">
        <v>4040</v>
      </c>
      <c r="C136" s="148" t="s">
        <v>202</v>
      </c>
      <c r="D136" s="141"/>
      <c r="E136" s="103">
        <v>13176</v>
      </c>
      <c r="F136" s="158"/>
      <c r="G136" s="158"/>
      <c r="H136" s="158"/>
      <c r="I136" s="158"/>
    </row>
    <row r="137" spans="1:9" s="159" customFormat="1" ht="18" customHeight="1">
      <c r="A137" s="97"/>
      <c r="B137" s="118">
        <v>4110</v>
      </c>
      <c r="C137" s="179" t="s">
        <v>203</v>
      </c>
      <c r="D137" s="153"/>
      <c r="E137" s="107">
        <v>32353</v>
      </c>
      <c r="F137" s="158"/>
      <c r="G137" s="158"/>
      <c r="H137" s="158"/>
      <c r="I137" s="158"/>
    </row>
    <row r="138" spans="1:9" s="159" customFormat="1" ht="18" customHeight="1">
      <c r="A138" s="97"/>
      <c r="B138" s="114">
        <v>4120</v>
      </c>
      <c r="C138" s="115" t="s">
        <v>204</v>
      </c>
      <c r="D138" s="141"/>
      <c r="E138" s="103">
        <v>4611</v>
      </c>
      <c r="F138" s="158"/>
      <c r="G138" s="158"/>
      <c r="H138" s="158"/>
      <c r="I138" s="158"/>
    </row>
    <row r="139" spans="1:9" s="159" customFormat="1" ht="18" customHeight="1">
      <c r="A139" s="97"/>
      <c r="B139" s="114">
        <v>4210</v>
      </c>
      <c r="C139" s="148" t="s">
        <v>207</v>
      </c>
      <c r="D139" s="141"/>
      <c r="E139" s="103">
        <v>20000</v>
      </c>
      <c r="F139" s="158"/>
      <c r="G139" s="158"/>
      <c r="H139" s="158"/>
      <c r="I139" s="158"/>
    </row>
    <row r="140" spans="1:9" s="128" customFormat="1" ht="18" customHeight="1">
      <c r="A140" s="97"/>
      <c r="B140" s="114">
        <v>4300</v>
      </c>
      <c r="C140" s="148" t="s">
        <v>210</v>
      </c>
      <c r="D140" s="141"/>
      <c r="E140" s="103">
        <v>8000</v>
      </c>
      <c r="F140" s="127"/>
      <c r="G140" s="127"/>
      <c r="H140" s="127"/>
      <c r="I140" s="127"/>
    </row>
    <row r="141" spans="1:9" s="128" customFormat="1" ht="18" customHeight="1">
      <c r="A141" s="97"/>
      <c r="B141" s="114">
        <v>4700</v>
      </c>
      <c r="C141" s="119" t="s">
        <v>230</v>
      </c>
      <c r="D141" s="153"/>
      <c r="E141" s="107">
        <v>6000</v>
      </c>
      <c r="F141" s="127"/>
      <c r="G141" s="127"/>
      <c r="H141" s="127"/>
      <c r="I141" s="127"/>
    </row>
    <row r="142" spans="1:9" s="128" customFormat="1" ht="18" customHeight="1">
      <c r="A142" s="154"/>
      <c r="B142" s="136">
        <v>4710</v>
      </c>
      <c r="C142" s="149" t="s">
        <v>217</v>
      </c>
      <c r="D142" s="138"/>
      <c r="E142" s="131">
        <v>2823</v>
      </c>
      <c r="F142" s="127"/>
      <c r="G142" s="127"/>
      <c r="H142" s="127"/>
      <c r="I142" s="127"/>
    </row>
    <row r="143" spans="1:9" s="159" customFormat="1" ht="18" customHeight="1">
      <c r="A143" s="1178" t="s">
        <v>258</v>
      </c>
      <c r="B143" s="1179"/>
      <c r="C143" s="1180"/>
      <c r="D143" s="23">
        <f>D37+D87+D109+D116+D74+D60+D126+D121+D131+D10+D30+D25</f>
        <v>23955061</v>
      </c>
      <c r="E143" s="23">
        <f>E37+E87+E109+E116+E74+E60+E126+E121+E131+E10+E30+E25</f>
        <v>30667861</v>
      </c>
      <c r="F143" s="158"/>
      <c r="G143" s="158"/>
      <c r="H143" s="158"/>
      <c r="I143" s="158"/>
    </row>
    <row r="145" spans="4:5">
      <c r="D145" s="228"/>
      <c r="E145" s="244"/>
    </row>
    <row r="146" spans="4:5">
      <c r="D146" s="228"/>
      <c r="E146" s="228"/>
    </row>
    <row r="148" spans="4:5">
      <c r="E148" s="228"/>
    </row>
  </sheetData>
  <sheetProtection password="C25B" sheet="1" objects="1" scenarios="1"/>
  <mergeCells count="7">
    <mergeCell ref="A6:E6"/>
    <mergeCell ref="A143:C143"/>
    <mergeCell ref="C1:E1"/>
    <mergeCell ref="C2:E2"/>
    <mergeCell ref="C3:E3"/>
    <mergeCell ref="A4:E4"/>
    <mergeCell ref="A5:E5"/>
  </mergeCells>
  <printOptions horizontalCentered="1"/>
  <pageMargins left="0.70866141732283472" right="0.70866141732283472" top="0.98425196850393704" bottom="0.74803149606299213" header="0.31496062992125984" footer="0.19685039370078741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52"/>
  <sheetViews>
    <sheetView view="pageBreakPreview" topLeftCell="A119" zoomScaleNormal="100" zoomScaleSheetLayoutView="100" workbookViewId="0">
      <selection activeCell="D138" sqref="D138"/>
    </sheetView>
  </sheetViews>
  <sheetFormatPr defaultRowHeight="12.75"/>
  <cols>
    <col min="1" max="1" width="3.625" style="540" customWidth="1"/>
    <col min="2" max="2" width="8" style="433" customWidth="1"/>
    <col min="3" max="3" width="40" style="433" customWidth="1"/>
    <col min="4" max="4" width="12.25" style="541" customWidth="1"/>
    <col min="5" max="5" width="13.125" style="541" customWidth="1"/>
    <col min="6" max="6" width="10.125" style="541" customWidth="1"/>
    <col min="7" max="7" width="1.625" style="433" customWidth="1"/>
    <col min="8" max="8" width="37.875" style="433" customWidth="1"/>
    <col min="9" max="10" width="13" style="541" customWidth="1"/>
    <col min="11" max="11" width="9.875" style="541" customWidth="1"/>
    <col min="12" max="253" width="9" style="433"/>
    <col min="254" max="256" width="9" style="390"/>
    <col min="257" max="257" width="3.625" style="390" customWidth="1"/>
    <col min="258" max="258" width="8" style="390" customWidth="1"/>
    <col min="259" max="259" width="40" style="390" customWidth="1"/>
    <col min="260" max="260" width="12.25" style="390" customWidth="1"/>
    <col min="261" max="261" width="13.125" style="390" customWidth="1"/>
    <col min="262" max="262" width="10.125" style="390" customWidth="1"/>
    <col min="263" max="263" width="1.625" style="390" customWidth="1"/>
    <col min="264" max="264" width="37.875" style="390" customWidth="1"/>
    <col min="265" max="266" width="13" style="390" customWidth="1"/>
    <col min="267" max="267" width="9.875" style="390" customWidth="1"/>
    <col min="268" max="512" width="9" style="390"/>
    <col min="513" max="513" width="3.625" style="390" customWidth="1"/>
    <col min="514" max="514" width="8" style="390" customWidth="1"/>
    <col min="515" max="515" width="40" style="390" customWidth="1"/>
    <col min="516" max="516" width="12.25" style="390" customWidth="1"/>
    <col min="517" max="517" width="13.125" style="390" customWidth="1"/>
    <col min="518" max="518" width="10.125" style="390" customWidth="1"/>
    <col min="519" max="519" width="1.625" style="390" customWidth="1"/>
    <col min="520" max="520" width="37.875" style="390" customWidth="1"/>
    <col min="521" max="522" width="13" style="390" customWidth="1"/>
    <col min="523" max="523" width="9.875" style="390" customWidth="1"/>
    <col min="524" max="768" width="9" style="390"/>
    <col min="769" max="769" width="3.625" style="390" customWidth="1"/>
    <col min="770" max="770" width="8" style="390" customWidth="1"/>
    <col min="771" max="771" width="40" style="390" customWidth="1"/>
    <col min="772" max="772" width="12.25" style="390" customWidth="1"/>
    <col min="773" max="773" width="13.125" style="390" customWidth="1"/>
    <col min="774" max="774" width="10.125" style="390" customWidth="1"/>
    <col min="775" max="775" width="1.625" style="390" customWidth="1"/>
    <col min="776" max="776" width="37.875" style="390" customWidth="1"/>
    <col min="777" max="778" width="13" style="390" customWidth="1"/>
    <col min="779" max="779" width="9.875" style="390" customWidth="1"/>
    <col min="780" max="1024" width="9" style="390"/>
    <col min="1025" max="1025" width="3.625" style="390" customWidth="1"/>
    <col min="1026" max="1026" width="8" style="390" customWidth="1"/>
    <col min="1027" max="1027" width="40" style="390" customWidth="1"/>
    <col min="1028" max="1028" width="12.25" style="390" customWidth="1"/>
    <col min="1029" max="1029" width="13.125" style="390" customWidth="1"/>
    <col min="1030" max="1030" width="10.125" style="390" customWidth="1"/>
    <col min="1031" max="1031" width="1.625" style="390" customWidth="1"/>
    <col min="1032" max="1032" width="37.875" style="390" customWidth="1"/>
    <col min="1033" max="1034" width="13" style="390" customWidth="1"/>
    <col min="1035" max="1035" width="9.875" style="390" customWidth="1"/>
    <col min="1036" max="1280" width="9" style="390"/>
    <col min="1281" max="1281" width="3.625" style="390" customWidth="1"/>
    <col min="1282" max="1282" width="8" style="390" customWidth="1"/>
    <col min="1283" max="1283" width="40" style="390" customWidth="1"/>
    <col min="1284" max="1284" width="12.25" style="390" customWidth="1"/>
    <col min="1285" max="1285" width="13.125" style="390" customWidth="1"/>
    <col min="1286" max="1286" width="10.125" style="390" customWidth="1"/>
    <col min="1287" max="1287" width="1.625" style="390" customWidth="1"/>
    <col min="1288" max="1288" width="37.875" style="390" customWidth="1"/>
    <col min="1289" max="1290" width="13" style="390" customWidth="1"/>
    <col min="1291" max="1291" width="9.875" style="390" customWidth="1"/>
    <col min="1292" max="1536" width="9" style="390"/>
    <col min="1537" max="1537" width="3.625" style="390" customWidth="1"/>
    <col min="1538" max="1538" width="8" style="390" customWidth="1"/>
    <col min="1539" max="1539" width="40" style="390" customWidth="1"/>
    <col min="1540" max="1540" width="12.25" style="390" customWidth="1"/>
    <col min="1541" max="1541" width="13.125" style="390" customWidth="1"/>
    <col min="1542" max="1542" width="10.125" style="390" customWidth="1"/>
    <col min="1543" max="1543" width="1.625" style="390" customWidth="1"/>
    <col min="1544" max="1544" width="37.875" style="390" customWidth="1"/>
    <col min="1545" max="1546" width="13" style="390" customWidth="1"/>
    <col min="1547" max="1547" width="9.875" style="390" customWidth="1"/>
    <col min="1548" max="1792" width="9" style="390"/>
    <col min="1793" max="1793" width="3.625" style="390" customWidth="1"/>
    <col min="1794" max="1794" width="8" style="390" customWidth="1"/>
    <col min="1795" max="1795" width="40" style="390" customWidth="1"/>
    <col min="1796" max="1796" width="12.25" style="390" customWidth="1"/>
    <col min="1797" max="1797" width="13.125" style="390" customWidth="1"/>
    <col min="1798" max="1798" width="10.125" style="390" customWidth="1"/>
    <col min="1799" max="1799" width="1.625" style="390" customWidth="1"/>
    <col min="1800" max="1800" width="37.875" style="390" customWidth="1"/>
    <col min="1801" max="1802" width="13" style="390" customWidth="1"/>
    <col min="1803" max="1803" width="9.875" style="390" customWidth="1"/>
    <col min="1804" max="2048" width="9" style="390"/>
    <col min="2049" max="2049" width="3.625" style="390" customWidth="1"/>
    <col min="2050" max="2050" width="8" style="390" customWidth="1"/>
    <col min="2051" max="2051" width="40" style="390" customWidth="1"/>
    <col min="2052" max="2052" width="12.25" style="390" customWidth="1"/>
    <col min="2053" max="2053" width="13.125" style="390" customWidth="1"/>
    <col min="2054" max="2054" width="10.125" style="390" customWidth="1"/>
    <col min="2055" max="2055" width="1.625" style="390" customWidth="1"/>
    <col min="2056" max="2056" width="37.875" style="390" customWidth="1"/>
    <col min="2057" max="2058" width="13" style="390" customWidth="1"/>
    <col min="2059" max="2059" width="9.875" style="390" customWidth="1"/>
    <col min="2060" max="2304" width="9" style="390"/>
    <col min="2305" max="2305" width="3.625" style="390" customWidth="1"/>
    <col min="2306" max="2306" width="8" style="390" customWidth="1"/>
    <col min="2307" max="2307" width="40" style="390" customWidth="1"/>
    <col min="2308" max="2308" width="12.25" style="390" customWidth="1"/>
    <col min="2309" max="2309" width="13.125" style="390" customWidth="1"/>
    <col min="2310" max="2310" width="10.125" style="390" customWidth="1"/>
    <col min="2311" max="2311" width="1.625" style="390" customWidth="1"/>
    <col min="2312" max="2312" width="37.875" style="390" customWidth="1"/>
    <col min="2313" max="2314" width="13" style="390" customWidth="1"/>
    <col min="2315" max="2315" width="9.875" style="390" customWidth="1"/>
    <col min="2316" max="2560" width="9" style="390"/>
    <col min="2561" max="2561" width="3.625" style="390" customWidth="1"/>
    <col min="2562" max="2562" width="8" style="390" customWidth="1"/>
    <col min="2563" max="2563" width="40" style="390" customWidth="1"/>
    <col min="2564" max="2564" width="12.25" style="390" customWidth="1"/>
    <col min="2565" max="2565" width="13.125" style="390" customWidth="1"/>
    <col min="2566" max="2566" width="10.125" style="390" customWidth="1"/>
    <col min="2567" max="2567" width="1.625" style="390" customWidth="1"/>
    <col min="2568" max="2568" width="37.875" style="390" customWidth="1"/>
    <col min="2569" max="2570" width="13" style="390" customWidth="1"/>
    <col min="2571" max="2571" width="9.875" style="390" customWidth="1"/>
    <col min="2572" max="2816" width="9" style="390"/>
    <col min="2817" max="2817" width="3.625" style="390" customWidth="1"/>
    <col min="2818" max="2818" width="8" style="390" customWidth="1"/>
    <col min="2819" max="2819" width="40" style="390" customWidth="1"/>
    <col min="2820" max="2820" width="12.25" style="390" customWidth="1"/>
    <col min="2821" max="2821" width="13.125" style="390" customWidth="1"/>
    <col min="2822" max="2822" width="10.125" style="390" customWidth="1"/>
    <col min="2823" max="2823" width="1.625" style="390" customWidth="1"/>
    <col min="2824" max="2824" width="37.875" style="390" customWidth="1"/>
    <col min="2825" max="2826" width="13" style="390" customWidth="1"/>
    <col min="2827" max="2827" width="9.875" style="390" customWidth="1"/>
    <col min="2828" max="3072" width="9" style="390"/>
    <col min="3073" max="3073" width="3.625" style="390" customWidth="1"/>
    <col min="3074" max="3074" width="8" style="390" customWidth="1"/>
    <col min="3075" max="3075" width="40" style="390" customWidth="1"/>
    <col min="3076" max="3076" width="12.25" style="390" customWidth="1"/>
    <col min="3077" max="3077" width="13.125" style="390" customWidth="1"/>
    <col min="3078" max="3078" width="10.125" style="390" customWidth="1"/>
    <col min="3079" max="3079" width="1.625" style="390" customWidth="1"/>
    <col min="3080" max="3080" width="37.875" style="390" customWidth="1"/>
    <col min="3081" max="3082" width="13" style="390" customWidth="1"/>
    <col min="3083" max="3083" width="9.875" style="390" customWidth="1"/>
    <col min="3084" max="3328" width="9" style="390"/>
    <col min="3329" max="3329" width="3.625" style="390" customWidth="1"/>
    <col min="3330" max="3330" width="8" style="390" customWidth="1"/>
    <col min="3331" max="3331" width="40" style="390" customWidth="1"/>
    <col min="3332" max="3332" width="12.25" style="390" customWidth="1"/>
    <col min="3333" max="3333" width="13.125" style="390" customWidth="1"/>
    <col min="3334" max="3334" width="10.125" style="390" customWidth="1"/>
    <col min="3335" max="3335" width="1.625" style="390" customWidth="1"/>
    <col min="3336" max="3336" width="37.875" style="390" customWidth="1"/>
    <col min="3337" max="3338" width="13" style="390" customWidth="1"/>
    <col min="3339" max="3339" width="9.875" style="390" customWidth="1"/>
    <col min="3340" max="3584" width="9" style="390"/>
    <col min="3585" max="3585" width="3.625" style="390" customWidth="1"/>
    <col min="3586" max="3586" width="8" style="390" customWidth="1"/>
    <col min="3587" max="3587" width="40" style="390" customWidth="1"/>
    <col min="3588" max="3588" width="12.25" style="390" customWidth="1"/>
    <col min="3589" max="3589" width="13.125" style="390" customWidth="1"/>
    <col min="3590" max="3590" width="10.125" style="390" customWidth="1"/>
    <col min="3591" max="3591" width="1.625" style="390" customWidth="1"/>
    <col min="3592" max="3592" width="37.875" style="390" customWidth="1"/>
    <col min="3593" max="3594" width="13" style="390" customWidth="1"/>
    <col min="3595" max="3595" width="9.875" style="390" customWidth="1"/>
    <col min="3596" max="3840" width="9" style="390"/>
    <col min="3841" max="3841" width="3.625" style="390" customWidth="1"/>
    <col min="3842" max="3842" width="8" style="390" customWidth="1"/>
    <col min="3843" max="3843" width="40" style="390" customWidth="1"/>
    <col min="3844" max="3844" width="12.25" style="390" customWidth="1"/>
    <col min="3845" max="3845" width="13.125" style="390" customWidth="1"/>
    <col min="3846" max="3846" width="10.125" style="390" customWidth="1"/>
    <col min="3847" max="3847" width="1.625" style="390" customWidth="1"/>
    <col min="3848" max="3848" width="37.875" style="390" customWidth="1"/>
    <col min="3849" max="3850" width="13" style="390" customWidth="1"/>
    <col min="3851" max="3851" width="9.875" style="390" customWidth="1"/>
    <col min="3852" max="4096" width="9" style="390"/>
    <col min="4097" max="4097" width="3.625" style="390" customWidth="1"/>
    <col min="4098" max="4098" width="8" style="390" customWidth="1"/>
    <col min="4099" max="4099" width="40" style="390" customWidth="1"/>
    <col min="4100" max="4100" width="12.25" style="390" customWidth="1"/>
    <col min="4101" max="4101" width="13.125" style="390" customWidth="1"/>
    <col min="4102" max="4102" width="10.125" style="390" customWidth="1"/>
    <col min="4103" max="4103" width="1.625" style="390" customWidth="1"/>
    <col min="4104" max="4104" width="37.875" style="390" customWidth="1"/>
    <col min="4105" max="4106" width="13" style="390" customWidth="1"/>
    <col min="4107" max="4107" width="9.875" style="390" customWidth="1"/>
    <col min="4108" max="4352" width="9" style="390"/>
    <col min="4353" max="4353" width="3.625" style="390" customWidth="1"/>
    <col min="4354" max="4354" width="8" style="390" customWidth="1"/>
    <col min="4355" max="4355" width="40" style="390" customWidth="1"/>
    <col min="4356" max="4356" width="12.25" style="390" customWidth="1"/>
    <col min="4357" max="4357" width="13.125" style="390" customWidth="1"/>
    <col min="4358" max="4358" width="10.125" style="390" customWidth="1"/>
    <col min="4359" max="4359" width="1.625" style="390" customWidth="1"/>
    <col min="4360" max="4360" width="37.875" style="390" customWidth="1"/>
    <col min="4361" max="4362" width="13" style="390" customWidth="1"/>
    <col min="4363" max="4363" width="9.875" style="390" customWidth="1"/>
    <col min="4364" max="4608" width="9" style="390"/>
    <col min="4609" max="4609" width="3.625" style="390" customWidth="1"/>
    <col min="4610" max="4610" width="8" style="390" customWidth="1"/>
    <col min="4611" max="4611" width="40" style="390" customWidth="1"/>
    <col min="4612" max="4612" width="12.25" style="390" customWidth="1"/>
    <col min="4613" max="4613" width="13.125" style="390" customWidth="1"/>
    <col min="4614" max="4614" width="10.125" style="390" customWidth="1"/>
    <col min="4615" max="4615" width="1.625" style="390" customWidth="1"/>
    <col min="4616" max="4616" width="37.875" style="390" customWidth="1"/>
    <col min="4617" max="4618" width="13" style="390" customWidth="1"/>
    <col min="4619" max="4619" width="9.875" style="390" customWidth="1"/>
    <col min="4620" max="4864" width="9" style="390"/>
    <col min="4865" max="4865" width="3.625" style="390" customWidth="1"/>
    <col min="4866" max="4866" width="8" style="390" customWidth="1"/>
    <col min="4867" max="4867" width="40" style="390" customWidth="1"/>
    <col min="4868" max="4868" width="12.25" style="390" customWidth="1"/>
    <col min="4869" max="4869" width="13.125" style="390" customWidth="1"/>
    <col min="4870" max="4870" width="10.125" style="390" customWidth="1"/>
    <col min="4871" max="4871" width="1.625" style="390" customWidth="1"/>
    <col min="4872" max="4872" width="37.875" style="390" customWidth="1"/>
    <col min="4873" max="4874" width="13" style="390" customWidth="1"/>
    <col min="4875" max="4875" width="9.875" style="390" customWidth="1"/>
    <col min="4876" max="5120" width="9" style="390"/>
    <col min="5121" max="5121" width="3.625" style="390" customWidth="1"/>
    <col min="5122" max="5122" width="8" style="390" customWidth="1"/>
    <col min="5123" max="5123" width="40" style="390" customWidth="1"/>
    <col min="5124" max="5124" width="12.25" style="390" customWidth="1"/>
    <col min="5125" max="5125" width="13.125" style="390" customWidth="1"/>
    <col min="5126" max="5126" width="10.125" style="390" customWidth="1"/>
    <col min="5127" max="5127" width="1.625" style="390" customWidth="1"/>
    <col min="5128" max="5128" width="37.875" style="390" customWidth="1"/>
    <col min="5129" max="5130" width="13" style="390" customWidth="1"/>
    <col min="5131" max="5131" width="9.875" style="390" customWidth="1"/>
    <col min="5132" max="5376" width="9" style="390"/>
    <col min="5377" max="5377" width="3.625" style="390" customWidth="1"/>
    <col min="5378" max="5378" width="8" style="390" customWidth="1"/>
    <col min="5379" max="5379" width="40" style="390" customWidth="1"/>
    <col min="5380" max="5380" width="12.25" style="390" customWidth="1"/>
    <col min="5381" max="5381" width="13.125" style="390" customWidth="1"/>
    <col min="5382" max="5382" width="10.125" style="390" customWidth="1"/>
    <col min="5383" max="5383" width="1.625" style="390" customWidth="1"/>
    <col min="5384" max="5384" width="37.875" style="390" customWidth="1"/>
    <col min="5385" max="5386" width="13" style="390" customWidth="1"/>
    <col min="5387" max="5387" width="9.875" style="390" customWidth="1"/>
    <col min="5388" max="5632" width="9" style="390"/>
    <col min="5633" max="5633" width="3.625" style="390" customWidth="1"/>
    <col min="5634" max="5634" width="8" style="390" customWidth="1"/>
    <col min="5635" max="5635" width="40" style="390" customWidth="1"/>
    <col min="5636" max="5636" width="12.25" style="390" customWidth="1"/>
    <col min="5637" max="5637" width="13.125" style="390" customWidth="1"/>
    <col min="5638" max="5638" width="10.125" style="390" customWidth="1"/>
    <col min="5639" max="5639" width="1.625" style="390" customWidth="1"/>
    <col min="5640" max="5640" width="37.875" style="390" customWidth="1"/>
    <col min="5641" max="5642" width="13" style="390" customWidth="1"/>
    <col min="5643" max="5643" width="9.875" style="390" customWidth="1"/>
    <col min="5644" max="5888" width="9" style="390"/>
    <col min="5889" max="5889" width="3.625" style="390" customWidth="1"/>
    <col min="5890" max="5890" width="8" style="390" customWidth="1"/>
    <col min="5891" max="5891" width="40" style="390" customWidth="1"/>
    <col min="5892" max="5892" width="12.25" style="390" customWidth="1"/>
    <col min="5893" max="5893" width="13.125" style="390" customWidth="1"/>
    <col min="5894" max="5894" width="10.125" style="390" customWidth="1"/>
    <col min="5895" max="5895" width="1.625" style="390" customWidth="1"/>
    <col min="5896" max="5896" width="37.875" style="390" customWidth="1"/>
    <col min="5897" max="5898" width="13" style="390" customWidth="1"/>
    <col min="5899" max="5899" width="9.875" style="390" customWidth="1"/>
    <col min="5900" max="6144" width="9" style="390"/>
    <col min="6145" max="6145" width="3.625" style="390" customWidth="1"/>
    <col min="6146" max="6146" width="8" style="390" customWidth="1"/>
    <col min="6147" max="6147" width="40" style="390" customWidth="1"/>
    <col min="6148" max="6148" width="12.25" style="390" customWidth="1"/>
    <col min="6149" max="6149" width="13.125" style="390" customWidth="1"/>
    <col min="6150" max="6150" width="10.125" style="390" customWidth="1"/>
    <col min="6151" max="6151" width="1.625" style="390" customWidth="1"/>
    <col min="6152" max="6152" width="37.875" style="390" customWidth="1"/>
    <col min="6153" max="6154" width="13" style="390" customWidth="1"/>
    <col min="6155" max="6155" width="9.875" style="390" customWidth="1"/>
    <col min="6156" max="6400" width="9" style="390"/>
    <col min="6401" max="6401" width="3.625" style="390" customWidth="1"/>
    <col min="6402" max="6402" width="8" style="390" customWidth="1"/>
    <col min="6403" max="6403" width="40" style="390" customWidth="1"/>
    <col min="6404" max="6404" width="12.25" style="390" customWidth="1"/>
    <col min="6405" max="6405" width="13.125" style="390" customWidth="1"/>
    <col min="6406" max="6406" width="10.125" style="390" customWidth="1"/>
    <col min="6407" max="6407" width="1.625" style="390" customWidth="1"/>
    <col min="6408" max="6408" width="37.875" style="390" customWidth="1"/>
    <col min="6409" max="6410" width="13" style="390" customWidth="1"/>
    <col min="6411" max="6411" width="9.875" style="390" customWidth="1"/>
    <col min="6412" max="6656" width="9" style="390"/>
    <col min="6657" max="6657" width="3.625" style="390" customWidth="1"/>
    <col min="6658" max="6658" width="8" style="390" customWidth="1"/>
    <col min="6659" max="6659" width="40" style="390" customWidth="1"/>
    <col min="6660" max="6660" width="12.25" style="390" customWidth="1"/>
    <col min="6661" max="6661" width="13.125" style="390" customWidth="1"/>
    <col min="6662" max="6662" width="10.125" style="390" customWidth="1"/>
    <col min="6663" max="6663" width="1.625" style="390" customWidth="1"/>
    <col min="6664" max="6664" width="37.875" style="390" customWidth="1"/>
    <col min="6665" max="6666" width="13" style="390" customWidth="1"/>
    <col min="6667" max="6667" width="9.875" style="390" customWidth="1"/>
    <col min="6668" max="6912" width="9" style="390"/>
    <col min="6913" max="6913" width="3.625" style="390" customWidth="1"/>
    <col min="6914" max="6914" width="8" style="390" customWidth="1"/>
    <col min="6915" max="6915" width="40" style="390" customWidth="1"/>
    <col min="6916" max="6916" width="12.25" style="390" customWidth="1"/>
    <col min="6917" max="6917" width="13.125" style="390" customWidth="1"/>
    <col min="6918" max="6918" width="10.125" style="390" customWidth="1"/>
    <col min="6919" max="6919" width="1.625" style="390" customWidth="1"/>
    <col min="6920" max="6920" width="37.875" style="390" customWidth="1"/>
    <col min="6921" max="6922" width="13" style="390" customWidth="1"/>
    <col min="6923" max="6923" width="9.875" style="390" customWidth="1"/>
    <col min="6924" max="7168" width="9" style="390"/>
    <col min="7169" max="7169" width="3.625" style="390" customWidth="1"/>
    <col min="7170" max="7170" width="8" style="390" customWidth="1"/>
    <col min="7171" max="7171" width="40" style="390" customWidth="1"/>
    <col min="7172" max="7172" width="12.25" style="390" customWidth="1"/>
    <col min="7173" max="7173" width="13.125" style="390" customWidth="1"/>
    <col min="7174" max="7174" width="10.125" style="390" customWidth="1"/>
    <col min="7175" max="7175" width="1.625" style="390" customWidth="1"/>
    <col min="7176" max="7176" width="37.875" style="390" customWidth="1"/>
    <col min="7177" max="7178" width="13" style="390" customWidth="1"/>
    <col min="7179" max="7179" width="9.875" style="390" customWidth="1"/>
    <col min="7180" max="7424" width="9" style="390"/>
    <col min="7425" max="7425" width="3.625" style="390" customWidth="1"/>
    <col min="7426" max="7426" width="8" style="390" customWidth="1"/>
    <col min="7427" max="7427" width="40" style="390" customWidth="1"/>
    <col min="7428" max="7428" width="12.25" style="390" customWidth="1"/>
    <col min="7429" max="7429" width="13.125" style="390" customWidth="1"/>
    <col min="7430" max="7430" width="10.125" style="390" customWidth="1"/>
    <col min="7431" max="7431" width="1.625" style="390" customWidth="1"/>
    <col min="7432" max="7432" width="37.875" style="390" customWidth="1"/>
    <col min="7433" max="7434" width="13" style="390" customWidth="1"/>
    <col min="7435" max="7435" width="9.875" style="390" customWidth="1"/>
    <col min="7436" max="7680" width="9" style="390"/>
    <col min="7681" max="7681" width="3.625" style="390" customWidth="1"/>
    <col min="7682" max="7682" width="8" style="390" customWidth="1"/>
    <col min="7683" max="7683" width="40" style="390" customWidth="1"/>
    <col min="7684" max="7684" width="12.25" style="390" customWidth="1"/>
    <col min="7685" max="7685" width="13.125" style="390" customWidth="1"/>
    <col min="7686" max="7686" width="10.125" style="390" customWidth="1"/>
    <col min="7687" max="7687" width="1.625" style="390" customWidth="1"/>
    <col min="7688" max="7688" width="37.875" style="390" customWidth="1"/>
    <col min="7689" max="7690" width="13" style="390" customWidth="1"/>
    <col min="7691" max="7691" width="9.875" style="390" customWidth="1"/>
    <col min="7692" max="7936" width="9" style="390"/>
    <col min="7937" max="7937" width="3.625" style="390" customWidth="1"/>
    <col min="7938" max="7938" width="8" style="390" customWidth="1"/>
    <col min="7939" max="7939" width="40" style="390" customWidth="1"/>
    <col min="7940" max="7940" width="12.25" style="390" customWidth="1"/>
    <col min="7941" max="7941" width="13.125" style="390" customWidth="1"/>
    <col min="7942" max="7942" width="10.125" style="390" customWidth="1"/>
    <col min="7943" max="7943" width="1.625" style="390" customWidth="1"/>
    <col min="7944" max="7944" width="37.875" style="390" customWidth="1"/>
    <col min="7945" max="7946" width="13" style="390" customWidth="1"/>
    <col min="7947" max="7947" width="9.875" style="390" customWidth="1"/>
    <col min="7948" max="8192" width="9" style="390"/>
    <col min="8193" max="8193" width="3.625" style="390" customWidth="1"/>
    <col min="8194" max="8194" width="8" style="390" customWidth="1"/>
    <col min="8195" max="8195" width="40" style="390" customWidth="1"/>
    <col min="8196" max="8196" width="12.25" style="390" customWidth="1"/>
    <col min="8197" max="8197" width="13.125" style="390" customWidth="1"/>
    <col min="8198" max="8198" width="10.125" style="390" customWidth="1"/>
    <col min="8199" max="8199" width="1.625" style="390" customWidth="1"/>
    <col min="8200" max="8200" width="37.875" style="390" customWidth="1"/>
    <col min="8201" max="8202" width="13" style="390" customWidth="1"/>
    <col min="8203" max="8203" width="9.875" style="390" customWidth="1"/>
    <col min="8204" max="8448" width="9" style="390"/>
    <col min="8449" max="8449" width="3.625" style="390" customWidth="1"/>
    <col min="8450" max="8450" width="8" style="390" customWidth="1"/>
    <col min="8451" max="8451" width="40" style="390" customWidth="1"/>
    <col min="8452" max="8452" width="12.25" style="390" customWidth="1"/>
    <col min="8453" max="8453" width="13.125" style="390" customWidth="1"/>
    <col min="8454" max="8454" width="10.125" style="390" customWidth="1"/>
    <col min="8455" max="8455" width="1.625" style="390" customWidth="1"/>
    <col min="8456" max="8456" width="37.875" style="390" customWidth="1"/>
    <col min="8457" max="8458" width="13" style="390" customWidth="1"/>
    <col min="8459" max="8459" width="9.875" style="390" customWidth="1"/>
    <col min="8460" max="8704" width="9" style="390"/>
    <col min="8705" max="8705" width="3.625" style="390" customWidth="1"/>
    <col min="8706" max="8706" width="8" style="390" customWidth="1"/>
    <col min="8707" max="8707" width="40" style="390" customWidth="1"/>
    <col min="8708" max="8708" width="12.25" style="390" customWidth="1"/>
    <col min="8709" max="8709" width="13.125" style="390" customWidth="1"/>
    <col min="8710" max="8710" width="10.125" style="390" customWidth="1"/>
    <col min="8711" max="8711" width="1.625" style="390" customWidth="1"/>
    <col min="8712" max="8712" width="37.875" style="390" customWidth="1"/>
    <col min="8713" max="8714" width="13" style="390" customWidth="1"/>
    <col min="8715" max="8715" width="9.875" style="390" customWidth="1"/>
    <col min="8716" max="8960" width="9" style="390"/>
    <col min="8961" max="8961" width="3.625" style="390" customWidth="1"/>
    <col min="8962" max="8962" width="8" style="390" customWidth="1"/>
    <col min="8963" max="8963" width="40" style="390" customWidth="1"/>
    <col min="8964" max="8964" width="12.25" style="390" customWidth="1"/>
    <col min="8965" max="8965" width="13.125" style="390" customWidth="1"/>
    <col min="8966" max="8966" width="10.125" style="390" customWidth="1"/>
    <col min="8967" max="8967" width="1.625" style="390" customWidth="1"/>
    <col min="8968" max="8968" width="37.875" style="390" customWidth="1"/>
    <col min="8969" max="8970" width="13" style="390" customWidth="1"/>
    <col min="8971" max="8971" width="9.875" style="390" customWidth="1"/>
    <col min="8972" max="9216" width="9" style="390"/>
    <col min="9217" max="9217" width="3.625" style="390" customWidth="1"/>
    <col min="9218" max="9218" width="8" style="390" customWidth="1"/>
    <col min="9219" max="9219" width="40" style="390" customWidth="1"/>
    <col min="9220" max="9220" width="12.25" style="390" customWidth="1"/>
    <col min="9221" max="9221" width="13.125" style="390" customWidth="1"/>
    <col min="9222" max="9222" width="10.125" style="390" customWidth="1"/>
    <col min="9223" max="9223" width="1.625" style="390" customWidth="1"/>
    <col min="9224" max="9224" width="37.875" style="390" customWidth="1"/>
    <col min="9225" max="9226" width="13" style="390" customWidth="1"/>
    <col min="9227" max="9227" width="9.875" style="390" customWidth="1"/>
    <col min="9228" max="9472" width="9" style="390"/>
    <col min="9473" max="9473" width="3.625" style="390" customWidth="1"/>
    <col min="9474" max="9474" width="8" style="390" customWidth="1"/>
    <col min="9475" max="9475" width="40" style="390" customWidth="1"/>
    <col min="9476" max="9476" width="12.25" style="390" customWidth="1"/>
    <col min="9477" max="9477" width="13.125" style="390" customWidth="1"/>
    <col min="9478" max="9478" width="10.125" style="390" customWidth="1"/>
    <col min="9479" max="9479" width="1.625" style="390" customWidth="1"/>
    <col min="9480" max="9480" width="37.875" style="390" customWidth="1"/>
    <col min="9481" max="9482" width="13" style="390" customWidth="1"/>
    <col min="9483" max="9483" width="9.875" style="390" customWidth="1"/>
    <col min="9484" max="9728" width="9" style="390"/>
    <col min="9729" max="9729" width="3.625" style="390" customWidth="1"/>
    <col min="9730" max="9730" width="8" style="390" customWidth="1"/>
    <col min="9731" max="9731" width="40" style="390" customWidth="1"/>
    <col min="9732" max="9732" width="12.25" style="390" customWidth="1"/>
    <col min="9733" max="9733" width="13.125" style="390" customWidth="1"/>
    <col min="9734" max="9734" width="10.125" style="390" customWidth="1"/>
    <col min="9735" max="9735" width="1.625" style="390" customWidth="1"/>
    <col min="9736" max="9736" width="37.875" style="390" customWidth="1"/>
    <col min="9737" max="9738" width="13" style="390" customWidth="1"/>
    <col min="9739" max="9739" width="9.875" style="390" customWidth="1"/>
    <col min="9740" max="9984" width="9" style="390"/>
    <col min="9985" max="9985" width="3.625" style="390" customWidth="1"/>
    <col min="9986" max="9986" width="8" style="390" customWidth="1"/>
    <col min="9987" max="9987" width="40" style="390" customWidth="1"/>
    <col min="9988" max="9988" width="12.25" style="390" customWidth="1"/>
    <col min="9989" max="9989" width="13.125" style="390" customWidth="1"/>
    <col min="9990" max="9990" width="10.125" style="390" customWidth="1"/>
    <col min="9991" max="9991" width="1.625" style="390" customWidth="1"/>
    <col min="9992" max="9992" width="37.875" style="390" customWidth="1"/>
    <col min="9993" max="9994" width="13" style="390" customWidth="1"/>
    <col min="9995" max="9995" width="9.875" style="390" customWidth="1"/>
    <col min="9996" max="10240" width="9" style="390"/>
    <col min="10241" max="10241" width="3.625" style="390" customWidth="1"/>
    <col min="10242" max="10242" width="8" style="390" customWidth="1"/>
    <col min="10243" max="10243" width="40" style="390" customWidth="1"/>
    <col min="10244" max="10244" width="12.25" style="390" customWidth="1"/>
    <col min="10245" max="10245" width="13.125" style="390" customWidth="1"/>
    <col min="10246" max="10246" width="10.125" style="390" customWidth="1"/>
    <col min="10247" max="10247" width="1.625" style="390" customWidth="1"/>
    <col min="10248" max="10248" width="37.875" style="390" customWidth="1"/>
    <col min="10249" max="10250" width="13" style="390" customWidth="1"/>
    <col min="10251" max="10251" width="9.875" style="390" customWidth="1"/>
    <col min="10252" max="10496" width="9" style="390"/>
    <col min="10497" max="10497" width="3.625" style="390" customWidth="1"/>
    <col min="10498" max="10498" width="8" style="390" customWidth="1"/>
    <col min="10499" max="10499" width="40" style="390" customWidth="1"/>
    <col min="10500" max="10500" width="12.25" style="390" customWidth="1"/>
    <col min="10501" max="10501" width="13.125" style="390" customWidth="1"/>
    <col min="10502" max="10502" width="10.125" style="390" customWidth="1"/>
    <col min="10503" max="10503" width="1.625" style="390" customWidth="1"/>
    <col min="10504" max="10504" width="37.875" style="390" customWidth="1"/>
    <col min="10505" max="10506" width="13" style="390" customWidth="1"/>
    <col min="10507" max="10507" width="9.875" style="390" customWidth="1"/>
    <col min="10508" max="10752" width="9" style="390"/>
    <col min="10753" max="10753" width="3.625" style="390" customWidth="1"/>
    <col min="10754" max="10754" width="8" style="390" customWidth="1"/>
    <col min="10755" max="10755" width="40" style="390" customWidth="1"/>
    <col min="10756" max="10756" width="12.25" style="390" customWidth="1"/>
    <col min="10757" max="10757" width="13.125" style="390" customWidth="1"/>
    <col min="10758" max="10758" width="10.125" style="390" customWidth="1"/>
    <col min="10759" max="10759" width="1.625" style="390" customWidth="1"/>
    <col min="10760" max="10760" width="37.875" style="390" customWidth="1"/>
    <col min="10761" max="10762" width="13" style="390" customWidth="1"/>
    <col min="10763" max="10763" width="9.875" style="390" customWidth="1"/>
    <col min="10764" max="11008" width="9" style="390"/>
    <col min="11009" max="11009" width="3.625" style="390" customWidth="1"/>
    <col min="11010" max="11010" width="8" style="390" customWidth="1"/>
    <col min="11011" max="11011" width="40" style="390" customWidth="1"/>
    <col min="11012" max="11012" width="12.25" style="390" customWidth="1"/>
    <col min="11013" max="11013" width="13.125" style="390" customWidth="1"/>
    <col min="11014" max="11014" width="10.125" style="390" customWidth="1"/>
    <col min="11015" max="11015" width="1.625" style="390" customWidth="1"/>
    <col min="11016" max="11016" width="37.875" style="390" customWidth="1"/>
    <col min="11017" max="11018" width="13" style="390" customWidth="1"/>
    <col min="11019" max="11019" width="9.875" style="390" customWidth="1"/>
    <col min="11020" max="11264" width="9" style="390"/>
    <col min="11265" max="11265" width="3.625" style="390" customWidth="1"/>
    <col min="11266" max="11266" width="8" style="390" customWidth="1"/>
    <col min="11267" max="11267" width="40" style="390" customWidth="1"/>
    <col min="11268" max="11268" width="12.25" style="390" customWidth="1"/>
    <col min="11269" max="11269" width="13.125" style="390" customWidth="1"/>
    <col min="11270" max="11270" width="10.125" style="390" customWidth="1"/>
    <col min="11271" max="11271" width="1.625" style="390" customWidth="1"/>
    <col min="11272" max="11272" width="37.875" style="390" customWidth="1"/>
    <col min="11273" max="11274" width="13" style="390" customWidth="1"/>
    <col min="11275" max="11275" width="9.875" style="390" customWidth="1"/>
    <col min="11276" max="11520" width="9" style="390"/>
    <col min="11521" max="11521" width="3.625" style="390" customWidth="1"/>
    <col min="11522" max="11522" width="8" style="390" customWidth="1"/>
    <col min="11523" max="11523" width="40" style="390" customWidth="1"/>
    <col min="11524" max="11524" width="12.25" style="390" customWidth="1"/>
    <col min="11525" max="11525" width="13.125" style="390" customWidth="1"/>
    <col min="11526" max="11526" width="10.125" style="390" customWidth="1"/>
    <col min="11527" max="11527" width="1.625" style="390" customWidth="1"/>
    <col min="11528" max="11528" width="37.875" style="390" customWidth="1"/>
    <col min="11529" max="11530" width="13" style="390" customWidth="1"/>
    <col min="11531" max="11531" width="9.875" style="390" customWidth="1"/>
    <col min="11532" max="11776" width="9" style="390"/>
    <col min="11777" max="11777" width="3.625" style="390" customWidth="1"/>
    <col min="11778" max="11778" width="8" style="390" customWidth="1"/>
    <col min="11779" max="11779" width="40" style="390" customWidth="1"/>
    <col min="11780" max="11780" width="12.25" style="390" customWidth="1"/>
    <col min="11781" max="11781" width="13.125" style="390" customWidth="1"/>
    <col min="11782" max="11782" width="10.125" style="390" customWidth="1"/>
    <col min="11783" max="11783" width="1.625" style="390" customWidth="1"/>
    <col min="11784" max="11784" width="37.875" style="390" customWidth="1"/>
    <col min="11785" max="11786" width="13" style="390" customWidth="1"/>
    <col min="11787" max="11787" width="9.875" style="390" customWidth="1"/>
    <col min="11788" max="12032" width="9" style="390"/>
    <col min="12033" max="12033" width="3.625" style="390" customWidth="1"/>
    <col min="12034" max="12034" width="8" style="390" customWidth="1"/>
    <col min="12035" max="12035" width="40" style="390" customWidth="1"/>
    <col min="12036" max="12036" width="12.25" style="390" customWidth="1"/>
    <col min="12037" max="12037" width="13.125" style="390" customWidth="1"/>
    <col min="12038" max="12038" width="10.125" style="390" customWidth="1"/>
    <col min="12039" max="12039" width="1.625" style="390" customWidth="1"/>
    <col min="12040" max="12040" width="37.875" style="390" customWidth="1"/>
    <col min="12041" max="12042" width="13" style="390" customWidth="1"/>
    <col min="12043" max="12043" width="9.875" style="390" customWidth="1"/>
    <col min="12044" max="12288" width="9" style="390"/>
    <col min="12289" max="12289" width="3.625" style="390" customWidth="1"/>
    <col min="12290" max="12290" width="8" style="390" customWidth="1"/>
    <col min="12291" max="12291" width="40" style="390" customWidth="1"/>
    <col min="12292" max="12292" width="12.25" style="390" customWidth="1"/>
    <col min="12293" max="12293" width="13.125" style="390" customWidth="1"/>
    <col min="12294" max="12294" width="10.125" style="390" customWidth="1"/>
    <col min="12295" max="12295" width="1.625" style="390" customWidth="1"/>
    <col min="12296" max="12296" width="37.875" style="390" customWidth="1"/>
    <col min="12297" max="12298" width="13" style="390" customWidth="1"/>
    <col min="12299" max="12299" width="9.875" style="390" customWidth="1"/>
    <col min="12300" max="12544" width="9" style="390"/>
    <col min="12545" max="12545" width="3.625" style="390" customWidth="1"/>
    <col min="12546" max="12546" width="8" style="390" customWidth="1"/>
    <col min="12547" max="12547" width="40" style="390" customWidth="1"/>
    <col min="12548" max="12548" width="12.25" style="390" customWidth="1"/>
    <col min="12549" max="12549" width="13.125" style="390" customWidth="1"/>
    <col min="12550" max="12550" width="10.125" style="390" customWidth="1"/>
    <col min="12551" max="12551" width="1.625" style="390" customWidth="1"/>
    <col min="12552" max="12552" width="37.875" style="390" customWidth="1"/>
    <col min="12553" max="12554" width="13" style="390" customWidth="1"/>
    <col min="12555" max="12555" width="9.875" style="390" customWidth="1"/>
    <col min="12556" max="12800" width="9" style="390"/>
    <col min="12801" max="12801" width="3.625" style="390" customWidth="1"/>
    <col min="12802" max="12802" width="8" style="390" customWidth="1"/>
    <col min="12803" max="12803" width="40" style="390" customWidth="1"/>
    <col min="12804" max="12804" width="12.25" style="390" customWidth="1"/>
    <col min="12805" max="12805" width="13.125" style="390" customWidth="1"/>
    <col min="12806" max="12806" width="10.125" style="390" customWidth="1"/>
    <col min="12807" max="12807" width="1.625" style="390" customWidth="1"/>
    <col min="12808" max="12808" width="37.875" style="390" customWidth="1"/>
    <col min="12809" max="12810" width="13" style="390" customWidth="1"/>
    <col min="12811" max="12811" width="9.875" style="390" customWidth="1"/>
    <col min="12812" max="13056" width="9" style="390"/>
    <col min="13057" max="13057" width="3.625" style="390" customWidth="1"/>
    <col min="13058" max="13058" width="8" style="390" customWidth="1"/>
    <col min="13059" max="13059" width="40" style="390" customWidth="1"/>
    <col min="13060" max="13060" width="12.25" style="390" customWidth="1"/>
    <col min="13061" max="13061" width="13.125" style="390" customWidth="1"/>
    <col min="13062" max="13062" width="10.125" style="390" customWidth="1"/>
    <col min="13063" max="13063" width="1.625" style="390" customWidth="1"/>
    <col min="13064" max="13064" width="37.875" style="390" customWidth="1"/>
    <col min="13065" max="13066" width="13" style="390" customWidth="1"/>
    <col min="13067" max="13067" width="9.875" style="390" customWidth="1"/>
    <col min="13068" max="13312" width="9" style="390"/>
    <col min="13313" max="13313" width="3.625" style="390" customWidth="1"/>
    <col min="13314" max="13314" width="8" style="390" customWidth="1"/>
    <col min="13315" max="13315" width="40" style="390" customWidth="1"/>
    <col min="13316" max="13316" width="12.25" style="390" customWidth="1"/>
    <col min="13317" max="13317" width="13.125" style="390" customWidth="1"/>
    <col min="13318" max="13318" width="10.125" style="390" customWidth="1"/>
    <col min="13319" max="13319" width="1.625" style="390" customWidth="1"/>
    <col min="13320" max="13320" width="37.875" style="390" customWidth="1"/>
    <col min="13321" max="13322" width="13" style="390" customWidth="1"/>
    <col min="13323" max="13323" width="9.875" style="390" customWidth="1"/>
    <col min="13324" max="13568" width="9" style="390"/>
    <col min="13569" max="13569" width="3.625" style="390" customWidth="1"/>
    <col min="13570" max="13570" width="8" style="390" customWidth="1"/>
    <col min="13571" max="13571" width="40" style="390" customWidth="1"/>
    <col min="13572" max="13572" width="12.25" style="390" customWidth="1"/>
    <col min="13573" max="13573" width="13.125" style="390" customWidth="1"/>
    <col min="13574" max="13574" width="10.125" style="390" customWidth="1"/>
    <col min="13575" max="13575" width="1.625" style="390" customWidth="1"/>
    <col min="13576" max="13576" width="37.875" style="390" customWidth="1"/>
    <col min="13577" max="13578" width="13" style="390" customWidth="1"/>
    <col min="13579" max="13579" width="9.875" style="390" customWidth="1"/>
    <col min="13580" max="13824" width="9" style="390"/>
    <col min="13825" max="13825" width="3.625" style="390" customWidth="1"/>
    <col min="13826" max="13826" width="8" style="390" customWidth="1"/>
    <col min="13827" max="13827" width="40" style="390" customWidth="1"/>
    <col min="13828" max="13828" width="12.25" style="390" customWidth="1"/>
    <col min="13829" max="13829" width="13.125" style="390" customWidth="1"/>
    <col min="13830" max="13830" width="10.125" style="390" customWidth="1"/>
    <col min="13831" max="13831" width="1.625" style="390" customWidth="1"/>
    <col min="13832" max="13832" width="37.875" style="390" customWidth="1"/>
    <col min="13833" max="13834" width="13" style="390" customWidth="1"/>
    <col min="13835" max="13835" width="9.875" style="390" customWidth="1"/>
    <col min="13836" max="14080" width="9" style="390"/>
    <col min="14081" max="14081" width="3.625" style="390" customWidth="1"/>
    <col min="14082" max="14082" width="8" style="390" customWidth="1"/>
    <col min="14083" max="14083" width="40" style="390" customWidth="1"/>
    <col min="14084" max="14084" width="12.25" style="390" customWidth="1"/>
    <col min="14085" max="14085" width="13.125" style="390" customWidth="1"/>
    <col min="14086" max="14086" width="10.125" style="390" customWidth="1"/>
    <col min="14087" max="14087" width="1.625" style="390" customWidth="1"/>
    <col min="14088" max="14088" width="37.875" style="390" customWidth="1"/>
    <col min="14089" max="14090" width="13" style="390" customWidth="1"/>
    <col min="14091" max="14091" width="9.875" style="390" customWidth="1"/>
    <col min="14092" max="14336" width="9" style="390"/>
    <col min="14337" max="14337" width="3.625" style="390" customWidth="1"/>
    <col min="14338" max="14338" width="8" style="390" customWidth="1"/>
    <col min="14339" max="14339" width="40" style="390" customWidth="1"/>
    <col min="14340" max="14340" width="12.25" style="390" customWidth="1"/>
    <col min="14341" max="14341" width="13.125" style="390" customWidth="1"/>
    <col min="14342" max="14342" width="10.125" style="390" customWidth="1"/>
    <col min="14343" max="14343" width="1.625" style="390" customWidth="1"/>
    <col min="14344" max="14344" width="37.875" style="390" customWidth="1"/>
    <col min="14345" max="14346" width="13" style="390" customWidth="1"/>
    <col min="14347" max="14347" width="9.875" style="390" customWidth="1"/>
    <col min="14348" max="14592" width="9" style="390"/>
    <col min="14593" max="14593" width="3.625" style="390" customWidth="1"/>
    <col min="14594" max="14594" width="8" style="390" customWidth="1"/>
    <col min="14595" max="14595" width="40" style="390" customWidth="1"/>
    <col min="14596" max="14596" width="12.25" style="390" customWidth="1"/>
    <col min="14597" max="14597" width="13.125" style="390" customWidth="1"/>
    <col min="14598" max="14598" width="10.125" style="390" customWidth="1"/>
    <col min="14599" max="14599" width="1.625" style="390" customWidth="1"/>
    <col min="14600" max="14600" width="37.875" style="390" customWidth="1"/>
    <col min="14601" max="14602" width="13" style="390" customWidth="1"/>
    <col min="14603" max="14603" width="9.875" style="390" customWidth="1"/>
    <col min="14604" max="14848" width="9" style="390"/>
    <col min="14849" max="14849" width="3.625" style="390" customWidth="1"/>
    <col min="14850" max="14850" width="8" style="390" customWidth="1"/>
    <col min="14851" max="14851" width="40" style="390" customWidth="1"/>
    <col min="14852" max="14852" width="12.25" style="390" customWidth="1"/>
    <col min="14853" max="14853" width="13.125" style="390" customWidth="1"/>
    <col min="14854" max="14854" width="10.125" style="390" customWidth="1"/>
    <col min="14855" max="14855" width="1.625" style="390" customWidth="1"/>
    <col min="14856" max="14856" width="37.875" style="390" customWidth="1"/>
    <col min="14857" max="14858" width="13" style="390" customWidth="1"/>
    <col min="14859" max="14859" width="9.875" style="390" customWidth="1"/>
    <col min="14860" max="15104" width="9" style="390"/>
    <col min="15105" max="15105" width="3.625" style="390" customWidth="1"/>
    <col min="15106" max="15106" width="8" style="390" customWidth="1"/>
    <col min="15107" max="15107" width="40" style="390" customWidth="1"/>
    <col min="15108" max="15108" width="12.25" style="390" customWidth="1"/>
    <col min="15109" max="15109" width="13.125" style="390" customWidth="1"/>
    <col min="15110" max="15110" width="10.125" style="390" customWidth="1"/>
    <col min="15111" max="15111" width="1.625" style="390" customWidth="1"/>
    <col min="15112" max="15112" width="37.875" style="390" customWidth="1"/>
    <col min="15113" max="15114" width="13" style="390" customWidth="1"/>
    <col min="15115" max="15115" width="9.875" style="390" customWidth="1"/>
    <col min="15116" max="15360" width="9" style="390"/>
    <col min="15361" max="15361" width="3.625" style="390" customWidth="1"/>
    <col min="15362" max="15362" width="8" style="390" customWidth="1"/>
    <col min="15363" max="15363" width="40" style="390" customWidth="1"/>
    <col min="15364" max="15364" width="12.25" style="390" customWidth="1"/>
    <col min="15365" max="15365" width="13.125" style="390" customWidth="1"/>
    <col min="15366" max="15366" width="10.125" style="390" customWidth="1"/>
    <col min="15367" max="15367" width="1.625" style="390" customWidth="1"/>
    <col min="15368" max="15368" width="37.875" style="390" customWidth="1"/>
    <col min="15369" max="15370" width="13" style="390" customWidth="1"/>
    <col min="15371" max="15371" width="9.875" style="390" customWidth="1"/>
    <col min="15372" max="15616" width="9" style="390"/>
    <col min="15617" max="15617" width="3.625" style="390" customWidth="1"/>
    <col min="15618" max="15618" width="8" style="390" customWidth="1"/>
    <col min="15619" max="15619" width="40" style="390" customWidth="1"/>
    <col min="15620" max="15620" width="12.25" style="390" customWidth="1"/>
    <col min="15621" max="15621" width="13.125" style="390" customWidth="1"/>
    <col min="15622" max="15622" width="10.125" style="390" customWidth="1"/>
    <col min="15623" max="15623" width="1.625" style="390" customWidth="1"/>
    <col min="15624" max="15624" width="37.875" style="390" customWidth="1"/>
    <col min="15625" max="15626" width="13" style="390" customWidth="1"/>
    <col min="15627" max="15627" width="9.875" style="390" customWidth="1"/>
    <col min="15628" max="15872" width="9" style="390"/>
    <col min="15873" max="15873" width="3.625" style="390" customWidth="1"/>
    <col min="15874" max="15874" width="8" style="390" customWidth="1"/>
    <col min="15875" max="15875" width="40" style="390" customWidth="1"/>
    <col min="15876" max="15876" width="12.25" style="390" customWidth="1"/>
    <col min="15877" max="15877" width="13.125" style="390" customWidth="1"/>
    <col min="15878" max="15878" width="10.125" style="390" customWidth="1"/>
    <col min="15879" max="15879" width="1.625" style="390" customWidth="1"/>
    <col min="15880" max="15880" width="37.875" style="390" customWidth="1"/>
    <col min="15881" max="15882" width="13" style="390" customWidth="1"/>
    <col min="15883" max="15883" width="9.875" style="390" customWidth="1"/>
    <col min="15884" max="16128" width="9" style="390"/>
    <col min="16129" max="16129" width="3.625" style="390" customWidth="1"/>
    <col min="16130" max="16130" width="8" style="390" customWidth="1"/>
    <col min="16131" max="16131" width="40" style="390" customWidth="1"/>
    <col min="16132" max="16132" width="12.25" style="390" customWidth="1"/>
    <col min="16133" max="16133" width="13.125" style="390" customWidth="1"/>
    <col min="16134" max="16134" width="10.125" style="390" customWidth="1"/>
    <col min="16135" max="16135" width="1.625" style="390" customWidth="1"/>
    <col min="16136" max="16136" width="37.875" style="390" customWidth="1"/>
    <col min="16137" max="16138" width="13" style="390" customWidth="1"/>
    <col min="16139" max="16139" width="9.875" style="390" customWidth="1"/>
    <col min="16140" max="16384" width="9" style="390"/>
  </cols>
  <sheetData>
    <row r="1" spans="1:253" s="862" customFormat="1" ht="15" customHeight="1">
      <c r="A1" s="24"/>
      <c r="B1" s="25"/>
      <c r="C1" s="26"/>
      <c r="D1" s="27"/>
      <c r="E1" s="27"/>
      <c r="F1" s="1185"/>
      <c r="G1" s="1185"/>
      <c r="H1" s="1186"/>
      <c r="I1" s="429" t="s">
        <v>654</v>
      </c>
      <c r="J1" s="861"/>
      <c r="K1" s="429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</row>
    <row r="2" spans="1:253" s="862" customFormat="1" ht="15" customHeight="1">
      <c r="A2" s="24"/>
      <c r="B2" s="25"/>
      <c r="C2" s="26"/>
      <c r="D2" s="27"/>
      <c r="E2" s="27"/>
      <c r="F2" s="1185"/>
      <c r="G2" s="1185"/>
      <c r="H2" s="1186"/>
      <c r="I2" s="429" t="s">
        <v>1073</v>
      </c>
      <c r="J2" s="861"/>
      <c r="K2" s="429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</row>
    <row r="3" spans="1:253" s="862" customFormat="1" ht="15" customHeight="1">
      <c r="A3" s="24"/>
      <c r="B3" s="25"/>
      <c r="C3" s="26"/>
      <c r="D3" s="27"/>
      <c r="E3" s="27"/>
      <c r="F3" s="1185"/>
      <c r="G3" s="1185"/>
      <c r="H3" s="1186"/>
      <c r="I3" s="429" t="s">
        <v>1074</v>
      </c>
      <c r="J3" s="861"/>
      <c r="K3" s="429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</row>
    <row r="4" spans="1:253" s="862" customFormat="1" ht="8.4499999999999993" customHeight="1">
      <c r="A4" s="863"/>
      <c r="D4" s="861"/>
      <c r="F4" s="338"/>
      <c r="G4" s="575"/>
      <c r="H4" s="861"/>
      <c r="I4" s="861"/>
      <c r="J4" s="861"/>
      <c r="K4" s="861"/>
    </row>
    <row r="5" spans="1:253" s="417" customFormat="1" ht="17.45" customHeight="1">
      <c r="A5" s="1187" t="s">
        <v>655</v>
      </c>
      <c r="B5" s="1187"/>
      <c r="C5" s="1187"/>
      <c r="D5" s="1187"/>
      <c r="E5" s="1187"/>
      <c r="F5" s="1187"/>
      <c r="G5" s="1187"/>
      <c r="H5" s="1187"/>
      <c r="I5" s="1187"/>
      <c r="J5" s="1187"/>
      <c r="K5" s="1187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</row>
    <row r="6" spans="1:253" s="417" customFormat="1" ht="17.45" customHeight="1">
      <c r="A6" s="1187" t="s">
        <v>271</v>
      </c>
      <c r="B6" s="1187"/>
      <c r="C6" s="1187"/>
      <c r="D6" s="1187"/>
      <c r="E6" s="1187"/>
      <c r="F6" s="1187"/>
      <c r="G6" s="1187"/>
      <c r="H6" s="1187"/>
      <c r="I6" s="1187"/>
      <c r="J6" s="1187"/>
      <c r="K6" s="1187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</row>
    <row r="7" spans="1:253" s="417" customFormat="1" ht="6" customHeight="1">
      <c r="A7" s="1188"/>
      <c r="B7" s="1188"/>
      <c r="C7" s="1188"/>
      <c r="D7" s="1188"/>
      <c r="E7" s="1188"/>
      <c r="F7" s="1188"/>
      <c r="G7" s="1188"/>
      <c r="H7" s="1188"/>
      <c r="I7" s="432"/>
      <c r="J7" s="432"/>
      <c r="K7" s="432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</row>
    <row r="8" spans="1:253" s="862" customFormat="1">
      <c r="A8" s="1189" t="s">
        <v>656</v>
      </c>
      <c r="B8" s="1189"/>
      <c r="C8" s="1189"/>
      <c r="D8" s="864"/>
      <c r="E8" s="864"/>
      <c r="F8" s="864"/>
      <c r="G8" s="864"/>
      <c r="H8" s="864"/>
      <c r="I8" s="865"/>
      <c r="J8" s="865"/>
      <c r="K8" s="866" t="s">
        <v>15</v>
      </c>
      <c r="L8" s="864"/>
      <c r="M8" s="864"/>
      <c r="N8" s="864"/>
      <c r="O8" s="864"/>
      <c r="P8" s="864"/>
      <c r="Q8" s="864"/>
      <c r="R8" s="864"/>
      <c r="S8" s="864"/>
      <c r="T8" s="864"/>
      <c r="U8" s="864"/>
      <c r="V8" s="864"/>
      <c r="W8" s="864"/>
      <c r="X8" s="864"/>
      <c r="Y8" s="864"/>
      <c r="Z8" s="864"/>
      <c r="AA8" s="864"/>
      <c r="AB8" s="864"/>
      <c r="AC8" s="864"/>
      <c r="AD8" s="864"/>
      <c r="AE8" s="864"/>
      <c r="AF8" s="864"/>
      <c r="AG8" s="864"/>
      <c r="AH8" s="864"/>
      <c r="AI8" s="864"/>
      <c r="AJ8" s="864"/>
      <c r="AK8" s="864"/>
      <c r="AL8" s="864"/>
      <c r="AM8" s="864"/>
      <c r="AN8" s="864"/>
      <c r="AO8" s="864"/>
      <c r="AP8" s="864"/>
      <c r="AQ8" s="864"/>
      <c r="AR8" s="864"/>
      <c r="AS8" s="864"/>
      <c r="AT8" s="864"/>
      <c r="AU8" s="864"/>
      <c r="AV8" s="864"/>
      <c r="AW8" s="864"/>
      <c r="AX8" s="864"/>
      <c r="AY8" s="864"/>
      <c r="AZ8" s="864"/>
      <c r="BA8" s="864"/>
      <c r="BB8" s="864"/>
      <c r="BC8" s="864"/>
      <c r="BD8" s="864"/>
      <c r="BE8" s="864"/>
      <c r="BF8" s="864"/>
      <c r="BG8" s="864"/>
      <c r="BH8" s="864"/>
      <c r="BI8" s="864"/>
      <c r="BJ8" s="864"/>
      <c r="BK8" s="864"/>
      <c r="BL8" s="864"/>
      <c r="BM8" s="864"/>
      <c r="BN8" s="864"/>
      <c r="BO8" s="864"/>
      <c r="BP8" s="864"/>
      <c r="BQ8" s="864"/>
      <c r="BR8" s="864"/>
      <c r="BS8" s="864"/>
      <c r="BT8" s="864"/>
      <c r="BU8" s="864"/>
      <c r="BV8" s="864"/>
      <c r="BW8" s="864"/>
      <c r="BX8" s="864"/>
      <c r="BY8" s="864"/>
      <c r="BZ8" s="864"/>
      <c r="CA8" s="864"/>
      <c r="CB8" s="864"/>
      <c r="CC8" s="864"/>
      <c r="CD8" s="864"/>
      <c r="CE8" s="864"/>
      <c r="CF8" s="864"/>
      <c r="CG8" s="864"/>
      <c r="CH8" s="864"/>
      <c r="CI8" s="864"/>
      <c r="CJ8" s="864"/>
      <c r="CK8" s="864"/>
      <c r="CL8" s="864"/>
      <c r="CM8" s="864"/>
      <c r="CN8" s="864"/>
      <c r="CO8" s="864"/>
      <c r="CP8" s="864"/>
      <c r="CQ8" s="864"/>
      <c r="CR8" s="864"/>
      <c r="CS8" s="864"/>
      <c r="CT8" s="864"/>
      <c r="CU8" s="864"/>
      <c r="CV8" s="864"/>
      <c r="CW8" s="864"/>
      <c r="CX8" s="864"/>
      <c r="CY8" s="864"/>
      <c r="CZ8" s="864"/>
      <c r="DA8" s="864"/>
      <c r="DB8" s="864"/>
      <c r="DC8" s="864"/>
      <c r="DD8" s="864"/>
      <c r="DE8" s="864"/>
      <c r="DF8" s="864"/>
      <c r="DG8" s="864"/>
      <c r="DH8" s="864"/>
      <c r="DI8" s="864"/>
      <c r="DJ8" s="864"/>
      <c r="DK8" s="864"/>
      <c r="DL8" s="864"/>
      <c r="DM8" s="864"/>
      <c r="DN8" s="864"/>
      <c r="DO8" s="864"/>
      <c r="DP8" s="864"/>
      <c r="DQ8" s="864"/>
      <c r="DR8" s="864"/>
      <c r="DS8" s="864"/>
      <c r="DT8" s="864"/>
      <c r="DU8" s="864"/>
      <c r="DV8" s="864"/>
      <c r="DW8" s="864"/>
      <c r="DX8" s="864"/>
      <c r="DY8" s="864"/>
      <c r="DZ8" s="864"/>
      <c r="EA8" s="864"/>
      <c r="EB8" s="864"/>
      <c r="EC8" s="864"/>
      <c r="ED8" s="864"/>
      <c r="EE8" s="864"/>
      <c r="EF8" s="864"/>
      <c r="EG8" s="864"/>
      <c r="EH8" s="864"/>
      <c r="EI8" s="864"/>
      <c r="EJ8" s="864"/>
      <c r="EK8" s="864"/>
      <c r="EL8" s="864"/>
      <c r="EM8" s="864"/>
      <c r="EN8" s="864"/>
      <c r="EO8" s="864"/>
      <c r="EP8" s="864"/>
      <c r="EQ8" s="864"/>
      <c r="ER8" s="864"/>
      <c r="ES8" s="864"/>
      <c r="ET8" s="864"/>
      <c r="EU8" s="864"/>
      <c r="EV8" s="864"/>
      <c r="EW8" s="864"/>
      <c r="EX8" s="864"/>
      <c r="EY8" s="864"/>
      <c r="EZ8" s="864"/>
      <c r="FA8" s="864"/>
      <c r="FB8" s="864"/>
      <c r="FC8" s="864"/>
      <c r="FD8" s="864"/>
      <c r="FE8" s="864"/>
      <c r="FF8" s="864"/>
      <c r="FG8" s="864"/>
      <c r="FH8" s="864"/>
      <c r="FI8" s="864"/>
      <c r="FJ8" s="864"/>
      <c r="FK8" s="864"/>
      <c r="FL8" s="864"/>
      <c r="FM8" s="864"/>
      <c r="FN8" s="864"/>
      <c r="FO8" s="864"/>
      <c r="FP8" s="864"/>
      <c r="FQ8" s="864"/>
      <c r="FR8" s="864"/>
      <c r="FS8" s="864"/>
      <c r="FT8" s="864"/>
      <c r="FU8" s="864"/>
      <c r="FV8" s="864"/>
      <c r="FW8" s="864"/>
      <c r="FX8" s="864"/>
      <c r="FY8" s="864"/>
      <c r="FZ8" s="864"/>
      <c r="GA8" s="864"/>
      <c r="GB8" s="864"/>
      <c r="GC8" s="864"/>
      <c r="GD8" s="864"/>
      <c r="GE8" s="864"/>
      <c r="GF8" s="864"/>
      <c r="GG8" s="864"/>
      <c r="GH8" s="864"/>
      <c r="GI8" s="864"/>
      <c r="GJ8" s="864"/>
      <c r="GK8" s="864"/>
      <c r="GL8" s="864"/>
      <c r="GM8" s="864"/>
      <c r="GN8" s="864"/>
      <c r="GO8" s="864"/>
      <c r="GP8" s="864"/>
      <c r="GQ8" s="864"/>
      <c r="GR8" s="864"/>
      <c r="GS8" s="864"/>
      <c r="GT8" s="864"/>
      <c r="GU8" s="864"/>
      <c r="GV8" s="864"/>
      <c r="GW8" s="864"/>
      <c r="GX8" s="864"/>
      <c r="GY8" s="864"/>
      <c r="GZ8" s="864"/>
      <c r="HA8" s="864"/>
      <c r="HB8" s="864"/>
      <c r="HC8" s="864"/>
      <c r="HD8" s="864"/>
      <c r="HE8" s="864"/>
      <c r="HF8" s="864"/>
      <c r="HG8" s="864"/>
      <c r="HH8" s="864"/>
      <c r="HI8" s="864"/>
      <c r="HJ8" s="864"/>
      <c r="HK8" s="864"/>
      <c r="HL8" s="864"/>
      <c r="HM8" s="864"/>
      <c r="HN8" s="864"/>
      <c r="HO8" s="864"/>
      <c r="HP8" s="864"/>
      <c r="HQ8" s="864"/>
      <c r="HR8" s="864"/>
      <c r="HS8" s="864"/>
      <c r="HT8" s="864"/>
      <c r="HU8" s="864"/>
      <c r="HV8" s="864"/>
      <c r="HW8" s="864"/>
      <c r="HX8" s="864"/>
      <c r="HY8" s="864"/>
      <c r="HZ8" s="864"/>
      <c r="IA8" s="864"/>
      <c r="IB8" s="864"/>
      <c r="IC8" s="864"/>
      <c r="ID8" s="864"/>
      <c r="IE8" s="864"/>
      <c r="IF8" s="864"/>
      <c r="IG8" s="864"/>
      <c r="IH8" s="864"/>
      <c r="II8" s="864"/>
      <c r="IJ8" s="864"/>
      <c r="IK8" s="864"/>
      <c r="IL8" s="864"/>
      <c r="IM8" s="864"/>
      <c r="IN8" s="864"/>
      <c r="IO8" s="864"/>
      <c r="IP8" s="864"/>
      <c r="IQ8" s="864"/>
      <c r="IR8" s="864"/>
      <c r="IS8" s="864"/>
    </row>
    <row r="9" spans="1:253" s="434" customFormat="1" ht="12.75" customHeight="1">
      <c r="A9" s="1190" t="s">
        <v>476</v>
      </c>
      <c r="B9" s="1191" t="s">
        <v>657</v>
      </c>
      <c r="C9" s="1191" t="s">
        <v>658</v>
      </c>
      <c r="D9" s="1191"/>
      <c r="E9" s="1191"/>
      <c r="F9" s="1192"/>
      <c r="G9" s="1193"/>
      <c r="H9" s="1195" t="s">
        <v>659</v>
      </c>
      <c r="I9" s="1191"/>
      <c r="J9" s="1191"/>
      <c r="K9" s="1191"/>
    </row>
    <row r="10" spans="1:253" s="434" customFormat="1">
      <c r="A10" s="1190"/>
      <c r="B10" s="1191"/>
      <c r="C10" s="1191" t="s">
        <v>660</v>
      </c>
      <c r="D10" s="1191" t="s">
        <v>17</v>
      </c>
      <c r="E10" s="1198" t="s">
        <v>303</v>
      </c>
      <c r="F10" s="1199"/>
      <c r="G10" s="1194"/>
      <c r="H10" s="1195" t="s">
        <v>660</v>
      </c>
      <c r="I10" s="1183" t="s">
        <v>17</v>
      </c>
      <c r="J10" s="1184" t="s">
        <v>303</v>
      </c>
      <c r="K10" s="1184"/>
    </row>
    <row r="11" spans="1:253" s="438" customFormat="1" ht="25.5">
      <c r="A11" s="1190"/>
      <c r="B11" s="1191"/>
      <c r="C11" s="1191"/>
      <c r="D11" s="1191"/>
      <c r="E11" s="435" t="s">
        <v>661</v>
      </c>
      <c r="F11" s="436" t="s">
        <v>662</v>
      </c>
      <c r="G11" s="1194"/>
      <c r="H11" s="1195"/>
      <c r="I11" s="1183"/>
      <c r="J11" s="437" t="s">
        <v>661</v>
      </c>
      <c r="K11" s="437" t="s">
        <v>662</v>
      </c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  <c r="DQ11" s="434"/>
      <c r="DR11" s="434"/>
      <c r="DS11" s="434"/>
      <c r="DT11" s="434"/>
      <c r="DU11" s="434"/>
      <c r="DV11" s="434"/>
      <c r="DW11" s="434"/>
      <c r="DX11" s="434"/>
      <c r="DY11" s="434"/>
      <c r="DZ11" s="434"/>
      <c r="EA11" s="434"/>
      <c r="EB11" s="434"/>
      <c r="EC11" s="434"/>
      <c r="ED11" s="434"/>
      <c r="EE11" s="434"/>
      <c r="EF11" s="434"/>
      <c r="EG11" s="434"/>
      <c r="EH11" s="434"/>
      <c r="EI11" s="434"/>
      <c r="EJ11" s="434"/>
      <c r="EK11" s="434"/>
      <c r="EL11" s="434"/>
      <c r="EM11" s="434"/>
      <c r="EN11" s="434"/>
      <c r="EO11" s="434"/>
      <c r="EP11" s="434"/>
      <c r="EQ11" s="434"/>
      <c r="ER11" s="434"/>
      <c r="ES11" s="434"/>
      <c r="ET11" s="434"/>
      <c r="EU11" s="434"/>
      <c r="EV11" s="434"/>
      <c r="EW11" s="434"/>
      <c r="EX11" s="434"/>
      <c r="EY11" s="434"/>
      <c r="EZ11" s="434"/>
      <c r="FA11" s="434"/>
      <c r="FB11" s="434"/>
      <c r="FC11" s="434"/>
      <c r="FD11" s="434"/>
      <c r="FE11" s="434"/>
      <c r="FF11" s="434"/>
      <c r="FG11" s="434"/>
      <c r="FH11" s="434"/>
      <c r="FI11" s="434"/>
      <c r="FJ11" s="434"/>
      <c r="FK11" s="434"/>
      <c r="FL11" s="434"/>
      <c r="FM11" s="434"/>
      <c r="FN11" s="434"/>
      <c r="FO11" s="434"/>
      <c r="FP11" s="434"/>
      <c r="FQ11" s="434"/>
      <c r="FR11" s="434"/>
      <c r="FS11" s="434"/>
      <c r="FT11" s="434"/>
      <c r="FU11" s="434"/>
      <c r="FV11" s="434"/>
      <c r="FW11" s="434"/>
      <c r="FX11" s="434"/>
      <c r="FY11" s="434"/>
      <c r="FZ11" s="434"/>
      <c r="GA11" s="434"/>
      <c r="GB11" s="434"/>
      <c r="GC11" s="434"/>
      <c r="GD11" s="434"/>
      <c r="GE11" s="434"/>
      <c r="GF11" s="434"/>
      <c r="GG11" s="434"/>
      <c r="GH11" s="434"/>
      <c r="GI11" s="434"/>
      <c r="GJ11" s="434"/>
      <c r="GK11" s="434"/>
      <c r="GL11" s="434"/>
      <c r="GM11" s="434"/>
      <c r="GN11" s="434"/>
      <c r="GO11" s="434"/>
      <c r="GP11" s="434"/>
      <c r="GQ11" s="434"/>
      <c r="GR11" s="434"/>
      <c r="GS11" s="434"/>
      <c r="GT11" s="434"/>
      <c r="GU11" s="434"/>
      <c r="GV11" s="434"/>
      <c r="GW11" s="434"/>
      <c r="GX11" s="434"/>
      <c r="GY11" s="434"/>
      <c r="GZ11" s="434"/>
      <c r="HA11" s="434"/>
      <c r="HB11" s="434"/>
      <c r="HC11" s="434"/>
      <c r="HD11" s="434"/>
      <c r="HE11" s="434"/>
      <c r="HF11" s="434"/>
      <c r="HG11" s="434"/>
      <c r="HH11" s="434"/>
      <c r="HI11" s="434"/>
      <c r="HJ11" s="434"/>
      <c r="HK11" s="434"/>
      <c r="HL11" s="434"/>
      <c r="HM11" s="434"/>
      <c r="HN11" s="434"/>
      <c r="HO11" s="434"/>
      <c r="HP11" s="434"/>
      <c r="HQ11" s="434"/>
      <c r="HR11" s="434"/>
      <c r="HS11" s="434"/>
      <c r="HT11" s="434"/>
      <c r="HU11" s="434"/>
      <c r="HV11" s="434"/>
      <c r="HW11" s="434"/>
      <c r="HX11" s="434"/>
      <c r="HY11" s="434"/>
      <c r="HZ11" s="434"/>
      <c r="IA11" s="434"/>
      <c r="IB11" s="434"/>
      <c r="IC11" s="434"/>
      <c r="ID11" s="434"/>
      <c r="IE11" s="434"/>
      <c r="IF11" s="434"/>
      <c r="IG11" s="434"/>
      <c r="IH11" s="434"/>
      <c r="II11" s="434"/>
      <c r="IJ11" s="434"/>
      <c r="IK11" s="434"/>
      <c r="IL11" s="434"/>
      <c r="IM11" s="434"/>
      <c r="IN11" s="434"/>
      <c r="IO11" s="434"/>
      <c r="IP11" s="434"/>
      <c r="IQ11" s="434"/>
      <c r="IR11" s="434"/>
      <c r="IS11" s="434"/>
    </row>
    <row r="12" spans="1:253">
      <c r="A12" s="439">
        <v>1</v>
      </c>
      <c r="B12" s="439">
        <v>2</v>
      </c>
      <c r="C12" s="439">
        <v>3</v>
      </c>
      <c r="D12" s="440">
        <v>4</v>
      </c>
      <c r="E12" s="440" t="s">
        <v>663</v>
      </c>
      <c r="F12" s="441" t="s">
        <v>664</v>
      </c>
      <c r="G12" s="442"/>
      <c r="H12" s="443">
        <v>5</v>
      </c>
      <c r="I12" s="440">
        <v>6</v>
      </c>
      <c r="J12" s="440" t="s">
        <v>665</v>
      </c>
      <c r="K12" s="440" t="s">
        <v>666</v>
      </c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8"/>
      <c r="AS12" s="438"/>
      <c r="AT12" s="438"/>
      <c r="AU12" s="438"/>
      <c r="AV12" s="438"/>
      <c r="AW12" s="438"/>
      <c r="AX12" s="438"/>
      <c r="AY12" s="438"/>
      <c r="AZ12" s="438"/>
      <c r="BA12" s="438"/>
      <c r="BB12" s="438"/>
      <c r="BC12" s="438"/>
      <c r="BD12" s="438"/>
      <c r="BE12" s="438"/>
      <c r="BF12" s="438"/>
      <c r="BG12" s="438"/>
      <c r="BH12" s="438"/>
      <c r="BI12" s="438"/>
      <c r="BJ12" s="438"/>
      <c r="BK12" s="438"/>
      <c r="BL12" s="438"/>
      <c r="BM12" s="438"/>
      <c r="BN12" s="438"/>
      <c r="BO12" s="438"/>
      <c r="BP12" s="438"/>
      <c r="BQ12" s="438"/>
      <c r="BR12" s="438"/>
      <c r="BS12" s="438"/>
      <c r="BT12" s="438"/>
      <c r="BU12" s="438"/>
      <c r="BV12" s="438"/>
      <c r="BW12" s="438"/>
      <c r="BX12" s="438"/>
      <c r="BY12" s="438"/>
      <c r="BZ12" s="438"/>
      <c r="CA12" s="438"/>
      <c r="CB12" s="438"/>
      <c r="CC12" s="438"/>
      <c r="CD12" s="438"/>
      <c r="CE12" s="438"/>
      <c r="CF12" s="438"/>
      <c r="CG12" s="438"/>
      <c r="CH12" s="438"/>
      <c r="CI12" s="438"/>
      <c r="CJ12" s="438"/>
      <c r="CK12" s="438"/>
      <c r="CL12" s="438"/>
      <c r="CM12" s="438"/>
      <c r="CN12" s="438"/>
      <c r="CO12" s="438"/>
      <c r="CP12" s="438"/>
      <c r="CQ12" s="438"/>
      <c r="CR12" s="438"/>
      <c r="CS12" s="438"/>
      <c r="CT12" s="438"/>
      <c r="CU12" s="438"/>
      <c r="CV12" s="438"/>
      <c r="CW12" s="438"/>
      <c r="CX12" s="438"/>
      <c r="CY12" s="438"/>
      <c r="CZ12" s="438"/>
      <c r="DA12" s="438"/>
      <c r="DB12" s="438"/>
      <c r="DC12" s="438"/>
      <c r="DD12" s="438"/>
      <c r="DE12" s="438"/>
      <c r="DF12" s="438"/>
      <c r="DG12" s="438"/>
      <c r="DH12" s="438"/>
      <c r="DI12" s="438"/>
      <c r="DJ12" s="438"/>
      <c r="DK12" s="438"/>
      <c r="DL12" s="438"/>
      <c r="DM12" s="438"/>
      <c r="DN12" s="438"/>
      <c r="DO12" s="438"/>
      <c r="DP12" s="438"/>
      <c r="DQ12" s="438"/>
      <c r="DR12" s="438"/>
      <c r="DS12" s="438"/>
      <c r="DT12" s="438"/>
      <c r="DU12" s="438"/>
      <c r="DV12" s="438"/>
      <c r="DW12" s="438"/>
      <c r="DX12" s="438"/>
      <c r="DY12" s="438"/>
      <c r="DZ12" s="438"/>
      <c r="EA12" s="438"/>
      <c r="EB12" s="438"/>
      <c r="EC12" s="438"/>
      <c r="ED12" s="438"/>
      <c r="EE12" s="438"/>
      <c r="EF12" s="438"/>
      <c r="EG12" s="438"/>
      <c r="EH12" s="438"/>
      <c r="EI12" s="438"/>
      <c r="EJ12" s="438"/>
      <c r="EK12" s="438"/>
      <c r="EL12" s="438"/>
      <c r="EM12" s="438"/>
      <c r="EN12" s="438"/>
      <c r="EO12" s="438"/>
      <c r="EP12" s="438"/>
      <c r="EQ12" s="438"/>
      <c r="ER12" s="438"/>
      <c r="ES12" s="438"/>
      <c r="ET12" s="438"/>
      <c r="EU12" s="438"/>
      <c r="EV12" s="438"/>
      <c r="EW12" s="438"/>
      <c r="EX12" s="438"/>
      <c r="EY12" s="438"/>
      <c r="EZ12" s="438"/>
      <c r="FA12" s="438"/>
      <c r="FB12" s="438"/>
      <c r="FC12" s="438"/>
      <c r="FD12" s="438"/>
      <c r="FE12" s="438"/>
      <c r="FF12" s="438"/>
      <c r="FG12" s="438"/>
      <c r="FH12" s="438"/>
      <c r="FI12" s="438"/>
      <c r="FJ12" s="438"/>
      <c r="FK12" s="438"/>
      <c r="FL12" s="438"/>
      <c r="FM12" s="438"/>
      <c r="FN12" s="438"/>
      <c r="FO12" s="438"/>
      <c r="FP12" s="438"/>
      <c r="FQ12" s="438"/>
      <c r="FR12" s="438"/>
      <c r="FS12" s="438"/>
      <c r="FT12" s="438"/>
      <c r="FU12" s="438"/>
      <c r="FV12" s="438"/>
      <c r="FW12" s="438"/>
      <c r="FX12" s="438"/>
      <c r="FY12" s="438"/>
      <c r="FZ12" s="438"/>
      <c r="GA12" s="438"/>
      <c r="GB12" s="438"/>
      <c r="GC12" s="438"/>
      <c r="GD12" s="438"/>
      <c r="GE12" s="438"/>
      <c r="GF12" s="438"/>
      <c r="GG12" s="438"/>
      <c r="GH12" s="438"/>
      <c r="GI12" s="438"/>
      <c r="GJ12" s="438"/>
      <c r="GK12" s="438"/>
      <c r="GL12" s="438"/>
      <c r="GM12" s="438"/>
      <c r="GN12" s="438"/>
      <c r="GO12" s="438"/>
      <c r="GP12" s="438"/>
      <c r="GQ12" s="438"/>
      <c r="GR12" s="438"/>
      <c r="GS12" s="438"/>
      <c r="GT12" s="438"/>
      <c r="GU12" s="438"/>
      <c r="GV12" s="438"/>
      <c r="GW12" s="438"/>
      <c r="GX12" s="438"/>
      <c r="GY12" s="438"/>
      <c r="GZ12" s="438"/>
      <c r="HA12" s="438"/>
      <c r="HB12" s="438"/>
      <c r="HC12" s="438"/>
      <c r="HD12" s="438"/>
      <c r="HE12" s="438"/>
      <c r="HF12" s="438"/>
      <c r="HG12" s="438"/>
      <c r="HH12" s="438"/>
      <c r="HI12" s="438"/>
      <c r="HJ12" s="438"/>
      <c r="HK12" s="438"/>
      <c r="HL12" s="438"/>
      <c r="HM12" s="438"/>
      <c r="HN12" s="438"/>
      <c r="HO12" s="438"/>
      <c r="HP12" s="438"/>
      <c r="HQ12" s="438"/>
      <c r="HR12" s="438"/>
      <c r="HS12" s="438"/>
      <c r="HT12" s="438"/>
      <c r="HU12" s="438"/>
      <c r="HV12" s="438"/>
      <c r="HW12" s="438"/>
      <c r="HX12" s="438"/>
      <c r="HY12" s="438"/>
      <c r="HZ12" s="438"/>
      <c r="IA12" s="438"/>
      <c r="IB12" s="438"/>
      <c r="IC12" s="438"/>
      <c r="ID12" s="438"/>
      <c r="IE12" s="438"/>
      <c r="IF12" s="438"/>
      <c r="IG12" s="438"/>
      <c r="IH12" s="438"/>
      <c r="II12" s="438"/>
      <c r="IJ12" s="438"/>
      <c r="IK12" s="438"/>
      <c r="IL12" s="438"/>
      <c r="IM12" s="438"/>
      <c r="IN12" s="438"/>
      <c r="IO12" s="438"/>
      <c r="IP12" s="438"/>
      <c r="IQ12" s="438"/>
      <c r="IR12" s="438"/>
      <c r="IS12" s="438"/>
    </row>
    <row r="13" spans="1:253" s="450" customFormat="1" ht="9.9499999999999993" customHeight="1">
      <c r="A13" s="444"/>
      <c r="B13" s="445"/>
      <c r="C13" s="446"/>
      <c r="D13" s="447"/>
      <c r="E13" s="447"/>
      <c r="F13" s="448"/>
      <c r="G13" s="442"/>
      <c r="H13" s="449"/>
      <c r="I13" s="447"/>
      <c r="J13" s="447"/>
      <c r="K13" s="447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0"/>
      <c r="BI13" s="390"/>
      <c r="BJ13" s="390"/>
      <c r="BK13" s="390"/>
      <c r="BL13" s="390"/>
      <c r="BM13" s="390"/>
      <c r="BN13" s="390"/>
      <c r="BO13" s="390"/>
      <c r="BP13" s="390"/>
      <c r="BQ13" s="390"/>
      <c r="BR13" s="390"/>
      <c r="BS13" s="390"/>
      <c r="BT13" s="390"/>
      <c r="BU13" s="390"/>
      <c r="BV13" s="390"/>
      <c r="BW13" s="390"/>
      <c r="BX13" s="390"/>
      <c r="BY13" s="390"/>
      <c r="BZ13" s="390"/>
      <c r="CA13" s="390"/>
      <c r="CB13" s="390"/>
      <c r="CC13" s="390"/>
      <c r="CD13" s="390"/>
      <c r="CE13" s="390"/>
      <c r="CF13" s="390"/>
      <c r="CG13" s="390"/>
      <c r="CH13" s="390"/>
      <c r="CI13" s="390"/>
      <c r="CJ13" s="390"/>
      <c r="CK13" s="390"/>
      <c r="CL13" s="390"/>
      <c r="CM13" s="390"/>
      <c r="CN13" s="390"/>
      <c r="CO13" s="390"/>
      <c r="CP13" s="390"/>
      <c r="CQ13" s="390"/>
      <c r="CR13" s="390"/>
      <c r="CS13" s="390"/>
      <c r="CT13" s="390"/>
      <c r="CU13" s="390"/>
      <c r="CV13" s="390"/>
      <c r="CW13" s="390"/>
      <c r="CX13" s="390"/>
      <c r="CY13" s="390"/>
      <c r="CZ13" s="390"/>
      <c r="DA13" s="390"/>
      <c r="DB13" s="390"/>
      <c r="DC13" s="390"/>
      <c r="DD13" s="390"/>
      <c r="DE13" s="390"/>
      <c r="DF13" s="390"/>
      <c r="DG13" s="390"/>
      <c r="DH13" s="390"/>
      <c r="DI13" s="390"/>
      <c r="DJ13" s="390"/>
      <c r="DK13" s="390"/>
      <c r="DL13" s="390"/>
      <c r="DM13" s="390"/>
      <c r="DN13" s="390"/>
      <c r="DO13" s="390"/>
      <c r="DP13" s="390"/>
      <c r="DQ13" s="390"/>
      <c r="DR13" s="390"/>
      <c r="DS13" s="390"/>
      <c r="DT13" s="390"/>
      <c r="DU13" s="390"/>
      <c r="DV13" s="390"/>
      <c r="DW13" s="390"/>
      <c r="DX13" s="390"/>
      <c r="DY13" s="390"/>
      <c r="DZ13" s="390"/>
      <c r="EA13" s="390"/>
      <c r="EB13" s="390"/>
      <c r="EC13" s="390"/>
      <c r="ED13" s="390"/>
      <c r="EE13" s="390"/>
      <c r="EF13" s="390"/>
      <c r="EG13" s="390"/>
      <c r="EH13" s="390"/>
      <c r="EI13" s="390"/>
      <c r="EJ13" s="390"/>
      <c r="EK13" s="390"/>
      <c r="EL13" s="390"/>
      <c r="EM13" s="390"/>
      <c r="EN13" s="390"/>
      <c r="EO13" s="390"/>
      <c r="EP13" s="390"/>
      <c r="EQ13" s="390"/>
      <c r="ER13" s="390"/>
      <c r="ES13" s="390"/>
      <c r="ET13" s="390"/>
      <c r="EU13" s="390"/>
      <c r="EV13" s="390"/>
      <c r="EW13" s="390"/>
      <c r="EX13" s="390"/>
      <c r="EY13" s="390"/>
      <c r="EZ13" s="390"/>
      <c r="FA13" s="390"/>
      <c r="FB13" s="390"/>
      <c r="FC13" s="390"/>
      <c r="FD13" s="390"/>
      <c r="FE13" s="390"/>
      <c r="FF13" s="390"/>
      <c r="FG13" s="390"/>
      <c r="FH13" s="390"/>
      <c r="FI13" s="390"/>
      <c r="FJ13" s="390"/>
      <c r="FK13" s="390"/>
      <c r="FL13" s="390"/>
      <c r="FM13" s="390"/>
      <c r="FN13" s="390"/>
      <c r="FO13" s="390"/>
      <c r="FP13" s="390"/>
      <c r="FQ13" s="390"/>
      <c r="FR13" s="390"/>
      <c r="FS13" s="390"/>
      <c r="FT13" s="390"/>
      <c r="FU13" s="390"/>
      <c r="FV13" s="390"/>
      <c r="FW13" s="390"/>
      <c r="FX13" s="390"/>
      <c r="FY13" s="390"/>
      <c r="FZ13" s="390"/>
      <c r="GA13" s="390"/>
      <c r="GB13" s="390"/>
      <c r="GC13" s="390"/>
      <c r="GD13" s="390"/>
      <c r="GE13" s="390"/>
      <c r="GF13" s="390"/>
      <c r="GG13" s="390"/>
      <c r="GH13" s="390"/>
      <c r="GI13" s="390"/>
      <c r="GJ13" s="390"/>
      <c r="GK13" s="390"/>
      <c r="GL13" s="390"/>
      <c r="GM13" s="390"/>
      <c r="GN13" s="390"/>
      <c r="GO13" s="390"/>
      <c r="GP13" s="390"/>
      <c r="GQ13" s="390"/>
      <c r="GR13" s="390"/>
      <c r="GS13" s="390"/>
      <c r="GT13" s="390"/>
      <c r="GU13" s="390"/>
      <c r="GV13" s="390"/>
      <c r="GW13" s="390"/>
      <c r="GX13" s="390"/>
      <c r="GY13" s="390"/>
      <c r="GZ13" s="390"/>
      <c r="HA13" s="390"/>
      <c r="HB13" s="390"/>
      <c r="HC13" s="390"/>
      <c r="HD13" s="390"/>
      <c r="HE13" s="390"/>
      <c r="HF13" s="390"/>
      <c r="HG13" s="390"/>
      <c r="HH13" s="390"/>
      <c r="HI13" s="390"/>
      <c r="HJ13" s="390"/>
      <c r="HK13" s="390"/>
      <c r="HL13" s="390"/>
      <c r="HM13" s="390"/>
      <c r="HN13" s="390"/>
      <c r="HO13" s="390"/>
      <c r="HP13" s="390"/>
      <c r="HQ13" s="390"/>
      <c r="HR13" s="390"/>
      <c r="HS13" s="390"/>
      <c r="HT13" s="390"/>
      <c r="HU13" s="390"/>
      <c r="HV13" s="390"/>
      <c r="HW13" s="390"/>
      <c r="HX13" s="390"/>
      <c r="HY13" s="390"/>
      <c r="HZ13" s="390"/>
      <c r="IA13" s="390"/>
      <c r="IB13" s="390"/>
      <c r="IC13" s="390"/>
      <c r="ID13" s="390"/>
      <c r="IE13" s="390"/>
      <c r="IF13" s="390"/>
      <c r="IG13" s="390"/>
      <c r="IH13" s="390"/>
      <c r="II13" s="390"/>
      <c r="IJ13" s="390"/>
      <c r="IK13" s="390"/>
      <c r="IL13" s="390"/>
      <c r="IM13" s="390"/>
      <c r="IN13" s="390"/>
      <c r="IO13" s="390"/>
      <c r="IP13" s="390"/>
      <c r="IQ13" s="390"/>
      <c r="IR13" s="390"/>
      <c r="IS13" s="390"/>
    </row>
    <row r="14" spans="1:253" ht="15.75">
      <c r="A14" s="451"/>
      <c r="B14" s="451"/>
      <c r="C14" s="452" t="s">
        <v>314</v>
      </c>
      <c r="D14" s="453">
        <f>D16+D24+D40+D48+D62+D72+D80+D94+D104+D118</f>
        <v>55940000</v>
      </c>
      <c r="E14" s="453">
        <f>E16+E24+E40+E48+E62+E72+E80+E94+E104+E118</f>
        <v>55790000</v>
      </c>
      <c r="F14" s="454">
        <f>F16+F24+F40+F48+F62+F72+F80+F94+F104+F118</f>
        <v>150000</v>
      </c>
      <c r="G14" s="455"/>
      <c r="H14" s="456" t="s">
        <v>314</v>
      </c>
      <c r="I14" s="453">
        <f>I16+I24+I40+I48+I62+I72+I80+I94+I104+I118</f>
        <v>55940000</v>
      </c>
      <c r="J14" s="453">
        <f>J16+J24+J40+J48+J62+J72+J80+J94+J104+J118</f>
        <v>55790000</v>
      </c>
      <c r="K14" s="453">
        <f>K16+K24+K40+K48+K62+K72+K80+K94+K104+K118</f>
        <v>150000</v>
      </c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0"/>
      <c r="BS14" s="450"/>
      <c r="BT14" s="450"/>
      <c r="BU14" s="450"/>
      <c r="BV14" s="450"/>
      <c r="BW14" s="450"/>
      <c r="BX14" s="450"/>
      <c r="BY14" s="450"/>
      <c r="BZ14" s="450"/>
      <c r="CA14" s="450"/>
      <c r="CB14" s="450"/>
      <c r="CC14" s="450"/>
      <c r="CD14" s="450"/>
      <c r="CE14" s="450"/>
      <c r="CF14" s="450"/>
      <c r="CG14" s="450"/>
      <c r="CH14" s="450"/>
      <c r="CI14" s="450"/>
      <c r="CJ14" s="450"/>
      <c r="CK14" s="450"/>
      <c r="CL14" s="450"/>
      <c r="CM14" s="450"/>
      <c r="CN14" s="450"/>
      <c r="CO14" s="450"/>
      <c r="CP14" s="450"/>
      <c r="CQ14" s="450"/>
      <c r="CR14" s="450"/>
      <c r="CS14" s="450"/>
      <c r="CT14" s="450"/>
      <c r="CU14" s="450"/>
      <c r="CV14" s="450"/>
      <c r="CW14" s="450"/>
      <c r="CX14" s="450"/>
      <c r="CY14" s="450"/>
      <c r="CZ14" s="450"/>
      <c r="DA14" s="450"/>
      <c r="DB14" s="450"/>
      <c r="DC14" s="450"/>
      <c r="DD14" s="450"/>
      <c r="DE14" s="450"/>
      <c r="DF14" s="450"/>
      <c r="DG14" s="450"/>
      <c r="DH14" s="450"/>
      <c r="DI14" s="450"/>
      <c r="DJ14" s="450"/>
      <c r="DK14" s="450"/>
      <c r="DL14" s="450"/>
      <c r="DM14" s="450"/>
      <c r="DN14" s="450"/>
      <c r="DO14" s="450"/>
      <c r="DP14" s="450"/>
      <c r="DQ14" s="450"/>
      <c r="DR14" s="450"/>
      <c r="DS14" s="450"/>
      <c r="DT14" s="450"/>
      <c r="DU14" s="450"/>
      <c r="DV14" s="450"/>
      <c r="DW14" s="450"/>
      <c r="DX14" s="450"/>
      <c r="DY14" s="450"/>
      <c r="DZ14" s="450"/>
      <c r="EA14" s="450"/>
      <c r="EB14" s="450"/>
      <c r="EC14" s="450"/>
      <c r="ED14" s="450"/>
      <c r="EE14" s="450"/>
      <c r="EF14" s="450"/>
      <c r="EG14" s="450"/>
      <c r="EH14" s="450"/>
      <c r="EI14" s="450"/>
      <c r="EJ14" s="450"/>
      <c r="EK14" s="450"/>
      <c r="EL14" s="450"/>
      <c r="EM14" s="450"/>
      <c r="EN14" s="450"/>
      <c r="EO14" s="450"/>
      <c r="EP14" s="450"/>
      <c r="EQ14" s="450"/>
      <c r="ER14" s="450"/>
      <c r="ES14" s="450"/>
      <c r="ET14" s="450"/>
      <c r="EU14" s="450"/>
      <c r="EV14" s="450"/>
      <c r="EW14" s="450"/>
      <c r="EX14" s="450"/>
      <c r="EY14" s="450"/>
      <c r="EZ14" s="450"/>
      <c r="FA14" s="450"/>
      <c r="FB14" s="450"/>
      <c r="FC14" s="450"/>
      <c r="FD14" s="450"/>
      <c r="FE14" s="450"/>
      <c r="FF14" s="450"/>
      <c r="FG14" s="450"/>
      <c r="FH14" s="450"/>
      <c r="FI14" s="450"/>
      <c r="FJ14" s="450"/>
      <c r="FK14" s="450"/>
      <c r="FL14" s="450"/>
      <c r="FM14" s="450"/>
      <c r="FN14" s="450"/>
      <c r="FO14" s="450"/>
      <c r="FP14" s="450"/>
      <c r="FQ14" s="450"/>
      <c r="FR14" s="450"/>
      <c r="FS14" s="450"/>
      <c r="FT14" s="450"/>
      <c r="FU14" s="450"/>
      <c r="FV14" s="450"/>
      <c r="FW14" s="450"/>
      <c r="FX14" s="450"/>
      <c r="FY14" s="450"/>
      <c r="FZ14" s="450"/>
      <c r="GA14" s="450"/>
      <c r="GB14" s="450"/>
      <c r="GC14" s="450"/>
      <c r="GD14" s="450"/>
      <c r="GE14" s="450"/>
      <c r="GF14" s="450"/>
      <c r="GG14" s="450"/>
      <c r="GH14" s="450"/>
      <c r="GI14" s="450"/>
      <c r="GJ14" s="450"/>
      <c r="GK14" s="450"/>
      <c r="GL14" s="450"/>
      <c r="GM14" s="450"/>
      <c r="GN14" s="450"/>
      <c r="GO14" s="450"/>
      <c r="GP14" s="450"/>
      <c r="GQ14" s="450"/>
      <c r="GR14" s="450"/>
      <c r="GS14" s="450"/>
      <c r="GT14" s="450"/>
      <c r="GU14" s="450"/>
      <c r="GV14" s="450"/>
      <c r="GW14" s="450"/>
      <c r="GX14" s="450"/>
      <c r="GY14" s="450"/>
      <c r="GZ14" s="450"/>
      <c r="HA14" s="450"/>
      <c r="HB14" s="450"/>
      <c r="HC14" s="450"/>
      <c r="HD14" s="450"/>
      <c r="HE14" s="450"/>
      <c r="HF14" s="450"/>
      <c r="HG14" s="450"/>
      <c r="HH14" s="450"/>
      <c r="HI14" s="450"/>
      <c r="HJ14" s="450"/>
      <c r="HK14" s="450"/>
      <c r="HL14" s="450"/>
      <c r="HM14" s="450"/>
      <c r="HN14" s="450"/>
      <c r="HO14" s="450"/>
      <c r="HP14" s="450"/>
      <c r="HQ14" s="450"/>
      <c r="HR14" s="450"/>
      <c r="HS14" s="450"/>
      <c r="HT14" s="450"/>
      <c r="HU14" s="450"/>
      <c r="HV14" s="450"/>
      <c r="HW14" s="450"/>
      <c r="HX14" s="450"/>
      <c r="HY14" s="450"/>
      <c r="HZ14" s="450"/>
      <c r="IA14" s="450"/>
      <c r="IB14" s="450"/>
      <c r="IC14" s="450"/>
      <c r="ID14" s="450"/>
      <c r="IE14" s="450"/>
      <c r="IF14" s="450"/>
      <c r="IG14" s="450"/>
      <c r="IH14" s="450"/>
      <c r="II14" s="450"/>
      <c r="IJ14" s="450"/>
      <c r="IK14" s="450"/>
      <c r="IL14" s="450"/>
      <c r="IM14" s="450"/>
      <c r="IN14" s="450"/>
      <c r="IO14" s="450"/>
      <c r="IP14" s="450"/>
      <c r="IQ14" s="450"/>
      <c r="IR14" s="450"/>
      <c r="IS14" s="450"/>
    </row>
    <row r="15" spans="1:253" s="463" customFormat="1" ht="9.9499999999999993" customHeight="1">
      <c r="A15" s="444"/>
      <c r="B15" s="457"/>
      <c r="C15" s="458"/>
      <c r="D15" s="459"/>
      <c r="E15" s="459"/>
      <c r="F15" s="460"/>
      <c r="G15" s="461"/>
      <c r="H15" s="462"/>
      <c r="I15" s="459"/>
      <c r="J15" s="459"/>
      <c r="K15" s="459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90"/>
      <c r="CJ15" s="390"/>
      <c r="CK15" s="390"/>
      <c r="CL15" s="390"/>
      <c r="CM15" s="390"/>
      <c r="CN15" s="390"/>
      <c r="CO15" s="390"/>
      <c r="CP15" s="390"/>
      <c r="CQ15" s="390"/>
      <c r="CR15" s="390"/>
      <c r="CS15" s="390"/>
      <c r="CT15" s="390"/>
      <c r="CU15" s="390"/>
      <c r="CV15" s="390"/>
      <c r="CW15" s="390"/>
      <c r="CX15" s="390"/>
      <c r="CY15" s="390"/>
      <c r="CZ15" s="390"/>
      <c r="DA15" s="390"/>
      <c r="DB15" s="390"/>
      <c r="DC15" s="390"/>
      <c r="DD15" s="390"/>
      <c r="DE15" s="390"/>
      <c r="DF15" s="390"/>
      <c r="DG15" s="390"/>
      <c r="DH15" s="390"/>
      <c r="DI15" s="390"/>
      <c r="DJ15" s="390"/>
      <c r="DK15" s="390"/>
      <c r="DL15" s="390"/>
      <c r="DM15" s="390"/>
      <c r="DN15" s="390"/>
      <c r="DO15" s="390"/>
      <c r="DP15" s="390"/>
      <c r="DQ15" s="390"/>
      <c r="DR15" s="390"/>
      <c r="DS15" s="390"/>
      <c r="DT15" s="390"/>
      <c r="DU15" s="390"/>
      <c r="DV15" s="390"/>
      <c r="DW15" s="390"/>
      <c r="DX15" s="390"/>
      <c r="DY15" s="390"/>
      <c r="DZ15" s="390"/>
      <c r="EA15" s="390"/>
      <c r="EB15" s="390"/>
      <c r="EC15" s="390"/>
      <c r="ED15" s="390"/>
      <c r="EE15" s="390"/>
      <c r="EF15" s="390"/>
      <c r="EG15" s="390"/>
      <c r="EH15" s="390"/>
      <c r="EI15" s="390"/>
      <c r="EJ15" s="390"/>
      <c r="EK15" s="390"/>
      <c r="EL15" s="390"/>
      <c r="EM15" s="390"/>
      <c r="EN15" s="390"/>
      <c r="EO15" s="390"/>
      <c r="EP15" s="390"/>
      <c r="EQ15" s="390"/>
      <c r="ER15" s="390"/>
      <c r="ES15" s="390"/>
      <c r="ET15" s="390"/>
      <c r="EU15" s="390"/>
      <c r="EV15" s="390"/>
      <c r="EW15" s="390"/>
      <c r="EX15" s="390"/>
      <c r="EY15" s="390"/>
      <c r="EZ15" s="390"/>
      <c r="FA15" s="390"/>
      <c r="FB15" s="390"/>
      <c r="FC15" s="390"/>
      <c r="FD15" s="390"/>
      <c r="FE15" s="390"/>
      <c r="FF15" s="390"/>
      <c r="FG15" s="390"/>
      <c r="FH15" s="390"/>
      <c r="FI15" s="390"/>
      <c r="FJ15" s="390"/>
      <c r="FK15" s="390"/>
      <c r="FL15" s="390"/>
      <c r="FM15" s="390"/>
      <c r="FN15" s="390"/>
      <c r="FO15" s="390"/>
      <c r="FP15" s="390"/>
      <c r="FQ15" s="390"/>
      <c r="FR15" s="390"/>
      <c r="FS15" s="390"/>
      <c r="FT15" s="390"/>
      <c r="FU15" s="390"/>
      <c r="FV15" s="390"/>
      <c r="FW15" s="390"/>
      <c r="FX15" s="390"/>
      <c r="FY15" s="390"/>
      <c r="FZ15" s="390"/>
      <c r="GA15" s="390"/>
      <c r="GB15" s="390"/>
      <c r="GC15" s="390"/>
      <c r="GD15" s="390"/>
      <c r="GE15" s="390"/>
      <c r="GF15" s="390"/>
      <c r="GG15" s="390"/>
      <c r="GH15" s="390"/>
      <c r="GI15" s="390"/>
      <c r="GJ15" s="390"/>
      <c r="GK15" s="390"/>
      <c r="GL15" s="390"/>
      <c r="GM15" s="390"/>
      <c r="GN15" s="390"/>
      <c r="GO15" s="390"/>
      <c r="GP15" s="390"/>
      <c r="GQ15" s="390"/>
      <c r="GR15" s="390"/>
      <c r="GS15" s="390"/>
      <c r="GT15" s="390"/>
      <c r="GU15" s="390"/>
      <c r="GV15" s="390"/>
      <c r="GW15" s="390"/>
      <c r="GX15" s="390"/>
      <c r="GY15" s="390"/>
      <c r="GZ15" s="390"/>
      <c r="HA15" s="390"/>
      <c r="HB15" s="390"/>
      <c r="HC15" s="390"/>
      <c r="HD15" s="390"/>
      <c r="HE15" s="390"/>
      <c r="HF15" s="390"/>
      <c r="HG15" s="390"/>
      <c r="HH15" s="390"/>
      <c r="HI15" s="390"/>
      <c r="HJ15" s="390"/>
      <c r="HK15" s="390"/>
      <c r="HL15" s="390"/>
      <c r="HM15" s="390"/>
      <c r="HN15" s="390"/>
      <c r="HO15" s="390"/>
      <c r="HP15" s="390"/>
      <c r="HQ15" s="390"/>
      <c r="HR15" s="390"/>
      <c r="HS15" s="390"/>
      <c r="HT15" s="390"/>
      <c r="HU15" s="390"/>
      <c r="HV15" s="390"/>
      <c r="HW15" s="390"/>
      <c r="HX15" s="390"/>
      <c r="HY15" s="390"/>
      <c r="HZ15" s="390"/>
      <c r="IA15" s="390"/>
      <c r="IB15" s="390"/>
      <c r="IC15" s="390"/>
      <c r="ID15" s="390"/>
      <c r="IE15" s="390"/>
      <c r="IF15" s="390"/>
      <c r="IG15" s="390"/>
      <c r="IH15" s="390"/>
      <c r="II15" s="390"/>
      <c r="IJ15" s="390"/>
      <c r="IK15" s="390"/>
      <c r="IL15" s="390"/>
      <c r="IM15" s="390"/>
      <c r="IN15" s="390"/>
      <c r="IO15" s="390"/>
      <c r="IP15" s="390"/>
      <c r="IQ15" s="390"/>
      <c r="IR15" s="390"/>
      <c r="IS15" s="390"/>
    </row>
    <row r="16" spans="1:253" ht="15">
      <c r="A16" s="464"/>
      <c r="B16" s="465" t="s">
        <v>21</v>
      </c>
      <c r="C16" s="466" t="s">
        <v>22</v>
      </c>
      <c r="D16" s="314">
        <f>D18</f>
        <v>78000</v>
      </c>
      <c r="E16" s="314">
        <f>E18</f>
        <v>78000</v>
      </c>
      <c r="F16" s="467">
        <f>F18</f>
        <v>0</v>
      </c>
      <c r="G16" s="455"/>
      <c r="H16" s="468" t="s">
        <v>22</v>
      </c>
      <c r="I16" s="314">
        <f>I18</f>
        <v>78000</v>
      </c>
      <c r="J16" s="314">
        <f>J18</f>
        <v>78000</v>
      </c>
      <c r="K16" s="314">
        <f>K18</f>
        <v>0</v>
      </c>
      <c r="L16" s="469"/>
      <c r="M16" s="469"/>
      <c r="N16" s="469"/>
      <c r="O16" s="469"/>
      <c r="P16" s="469"/>
      <c r="Q16" s="469"/>
      <c r="R16" s="469"/>
      <c r="S16" s="469"/>
      <c r="T16" s="469"/>
      <c r="U16" s="469"/>
      <c r="V16" s="469"/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69"/>
      <c r="AL16" s="469"/>
      <c r="AM16" s="469"/>
      <c r="AN16" s="469"/>
      <c r="AO16" s="469"/>
      <c r="AP16" s="469"/>
      <c r="AQ16" s="469"/>
      <c r="AR16" s="469"/>
      <c r="AS16" s="469"/>
      <c r="AT16" s="469"/>
      <c r="AU16" s="469"/>
      <c r="AV16" s="469"/>
      <c r="AW16" s="469"/>
      <c r="AX16" s="469"/>
      <c r="AY16" s="469"/>
      <c r="AZ16" s="469"/>
      <c r="BA16" s="469"/>
      <c r="BB16" s="469"/>
      <c r="BC16" s="469"/>
      <c r="BD16" s="469"/>
      <c r="BE16" s="469"/>
      <c r="BF16" s="469"/>
      <c r="BG16" s="469"/>
      <c r="BH16" s="469"/>
      <c r="BI16" s="469"/>
      <c r="BJ16" s="469"/>
      <c r="BK16" s="469"/>
      <c r="BL16" s="469"/>
      <c r="BM16" s="469"/>
      <c r="BN16" s="469"/>
      <c r="BO16" s="469"/>
      <c r="BP16" s="469"/>
      <c r="BQ16" s="469"/>
      <c r="BR16" s="469"/>
      <c r="BS16" s="469"/>
      <c r="BT16" s="469"/>
      <c r="BU16" s="469"/>
      <c r="BV16" s="469"/>
      <c r="BW16" s="469"/>
      <c r="BX16" s="469"/>
      <c r="BY16" s="469"/>
      <c r="BZ16" s="469"/>
      <c r="CA16" s="469"/>
      <c r="CB16" s="469"/>
      <c r="CC16" s="469"/>
      <c r="CD16" s="469"/>
      <c r="CE16" s="469"/>
      <c r="CF16" s="469"/>
      <c r="CG16" s="469"/>
      <c r="CH16" s="469"/>
      <c r="CI16" s="469"/>
      <c r="CJ16" s="469"/>
      <c r="CK16" s="469"/>
      <c r="CL16" s="469"/>
      <c r="CM16" s="469"/>
      <c r="CN16" s="469"/>
      <c r="CO16" s="469"/>
      <c r="CP16" s="469"/>
      <c r="CQ16" s="469"/>
      <c r="CR16" s="469"/>
      <c r="CS16" s="469"/>
      <c r="CT16" s="469"/>
      <c r="CU16" s="469"/>
      <c r="CV16" s="469"/>
      <c r="CW16" s="469"/>
      <c r="CX16" s="469"/>
      <c r="CY16" s="469"/>
      <c r="CZ16" s="469"/>
      <c r="DA16" s="469"/>
      <c r="DB16" s="469"/>
      <c r="DC16" s="469"/>
      <c r="DD16" s="469"/>
      <c r="DE16" s="469"/>
      <c r="DF16" s="469"/>
      <c r="DG16" s="469"/>
      <c r="DH16" s="469"/>
      <c r="DI16" s="469"/>
      <c r="DJ16" s="469"/>
      <c r="DK16" s="469"/>
      <c r="DL16" s="469"/>
      <c r="DM16" s="469"/>
      <c r="DN16" s="469"/>
      <c r="DO16" s="469"/>
      <c r="DP16" s="469"/>
      <c r="DQ16" s="469"/>
      <c r="DR16" s="469"/>
      <c r="DS16" s="469"/>
      <c r="DT16" s="469"/>
      <c r="DU16" s="469"/>
      <c r="DV16" s="469"/>
      <c r="DW16" s="469"/>
      <c r="DX16" s="469"/>
      <c r="DY16" s="469"/>
      <c r="DZ16" s="469"/>
      <c r="EA16" s="469"/>
      <c r="EB16" s="469"/>
      <c r="EC16" s="469"/>
      <c r="ED16" s="469"/>
      <c r="EE16" s="469"/>
      <c r="EF16" s="469"/>
      <c r="EG16" s="469"/>
      <c r="EH16" s="469"/>
      <c r="EI16" s="469"/>
      <c r="EJ16" s="469"/>
      <c r="EK16" s="469"/>
      <c r="EL16" s="469"/>
      <c r="EM16" s="469"/>
      <c r="EN16" s="469"/>
      <c r="EO16" s="469"/>
      <c r="EP16" s="469"/>
      <c r="EQ16" s="469"/>
      <c r="ER16" s="469"/>
      <c r="ES16" s="469"/>
      <c r="ET16" s="469"/>
      <c r="EU16" s="469"/>
      <c r="EV16" s="469"/>
      <c r="EW16" s="469"/>
      <c r="EX16" s="469"/>
      <c r="EY16" s="469"/>
      <c r="EZ16" s="469"/>
      <c r="FA16" s="469"/>
      <c r="FB16" s="469"/>
      <c r="FC16" s="469"/>
      <c r="FD16" s="469"/>
      <c r="FE16" s="469"/>
      <c r="FF16" s="469"/>
      <c r="FG16" s="469"/>
      <c r="FH16" s="469"/>
      <c r="FI16" s="469"/>
      <c r="FJ16" s="469"/>
      <c r="FK16" s="469"/>
      <c r="FL16" s="469"/>
      <c r="FM16" s="469"/>
      <c r="FN16" s="469"/>
      <c r="FO16" s="469"/>
      <c r="FP16" s="469"/>
      <c r="FQ16" s="469"/>
      <c r="FR16" s="469"/>
      <c r="FS16" s="469"/>
      <c r="FT16" s="469"/>
      <c r="FU16" s="469"/>
      <c r="FV16" s="469"/>
      <c r="FW16" s="469"/>
      <c r="FX16" s="469"/>
      <c r="FY16" s="469"/>
      <c r="FZ16" s="469"/>
      <c r="GA16" s="469"/>
      <c r="GB16" s="469"/>
      <c r="GC16" s="469"/>
      <c r="GD16" s="469"/>
      <c r="GE16" s="469"/>
      <c r="GF16" s="469"/>
      <c r="GG16" s="469"/>
      <c r="GH16" s="469"/>
      <c r="GI16" s="469"/>
      <c r="GJ16" s="469"/>
      <c r="GK16" s="469"/>
      <c r="GL16" s="469"/>
      <c r="GM16" s="469"/>
      <c r="GN16" s="469"/>
      <c r="GO16" s="469"/>
      <c r="GP16" s="469"/>
      <c r="GQ16" s="469"/>
      <c r="GR16" s="469"/>
      <c r="GS16" s="469"/>
      <c r="GT16" s="469"/>
      <c r="GU16" s="469"/>
      <c r="GV16" s="469"/>
      <c r="GW16" s="469"/>
      <c r="GX16" s="469"/>
      <c r="GY16" s="469"/>
      <c r="GZ16" s="469"/>
      <c r="HA16" s="469"/>
      <c r="HB16" s="469"/>
      <c r="HC16" s="469"/>
      <c r="HD16" s="469"/>
      <c r="HE16" s="469"/>
      <c r="HF16" s="469"/>
      <c r="HG16" s="469"/>
      <c r="HH16" s="469"/>
      <c r="HI16" s="469"/>
      <c r="HJ16" s="469"/>
      <c r="HK16" s="469"/>
      <c r="HL16" s="469"/>
      <c r="HM16" s="469"/>
      <c r="HN16" s="469"/>
      <c r="HO16" s="469"/>
      <c r="HP16" s="469"/>
      <c r="HQ16" s="469"/>
      <c r="HR16" s="469"/>
      <c r="HS16" s="469"/>
      <c r="HT16" s="469"/>
      <c r="HU16" s="469"/>
      <c r="HV16" s="469"/>
      <c r="HW16" s="469"/>
      <c r="HX16" s="469"/>
      <c r="HY16" s="469"/>
      <c r="HZ16" s="469"/>
      <c r="IA16" s="469"/>
      <c r="IB16" s="469"/>
      <c r="IC16" s="469"/>
      <c r="ID16" s="469"/>
      <c r="IE16" s="469"/>
      <c r="IF16" s="469"/>
      <c r="IG16" s="469"/>
      <c r="IH16" s="469"/>
      <c r="II16" s="469"/>
      <c r="IJ16" s="469"/>
      <c r="IK16" s="469"/>
      <c r="IL16" s="469"/>
      <c r="IM16" s="469"/>
      <c r="IN16" s="469"/>
      <c r="IO16" s="469"/>
      <c r="IP16" s="469"/>
      <c r="IQ16" s="469"/>
      <c r="IR16" s="469"/>
      <c r="IS16" s="469"/>
    </row>
    <row r="17" spans="1:253" ht="9.9499999999999993" customHeight="1">
      <c r="A17" s="444"/>
      <c r="B17" s="470"/>
      <c r="C17" s="471"/>
      <c r="D17" s="472"/>
      <c r="E17" s="472"/>
      <c r="F17" s="473"/>
      <c r="G17" s="461"/>
      <c r="H17" s="474"/>
      <c r="I17" s="472"/>
      <c r="J17" s="472"/>
      <c r="K17" s="472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90"/>
      <c r="AO17" s="390"/>
      <c r="AP17" s="390"/>
      <c r="AQ17" s="390"/>
      <c r="AR17" s="390"/>
      <c r="AS17" s="390"/>
      <c r="AT17" s="390"/>
      <c r="AU17" s="390"/>
      <c r="AV17" s="390"/>
      <c r="AW17" s="390"/>
      <c r="AX17" s="390"/>
      <c r="AY17" s="390"/>
      <c r="AZ17" s="390"/>
      <c r="BA17" s="390"/>
      <c r="BB17" s="390"/>
      <c r="BC17" s="390"/>
      <c r="BD17" s="390"/>
      <c r="BE17" s="390"/>
      <c r="BF17" s="390"/>
      <c r="BG17" s="390"/>
      <c r="BH17" s="390"/>
      <c r="BI17" s="390"/>
      <c r="BJ17" s="390"/>
      <c r="BK17" s="390"/>
      <c r="BL17" s="390"/>
      <c r="BM17" s="390"/>
      <c r="BN17" s="390"/>
      <c r="BO17" s="390"/>
      <c r="BP17" s="390"/>
      <c r="BQ17" s="390"/>
      <c r="BR17" s="390"/>
      <c r="BS17" s="390"/>
      <c r="BT17" s="390"/>
      <c r="BU17" s="390"/>
      <c r="BV17" s="390"/>
      <c r="BW17" s="390"/>
      <c r="BX17" s="390"/>
      <c r="BY17" s="390"/>
      <c r="BZ17" s="390"/>
      <c r="CA17" s="390"/>
      <c r="CB17" s="390"/>
      <c r="CC17" s="390"/>
      <c r="CD17" s="390"/>
      <c r="CE17" s="390"/>
      <c r="CF17" s="390"/>
      <c r="CG17" s="390"/>
      <c r="CH17" s="390"/>
      <c r="CI17" s="390"/>
      <c r="CJ17" s="390"/>
      <c r="CK17" s="390"/>
      <c r="CL17" s="390"/>
      <c r="CM17" s="390"/>
      <c r="CN17" s="390"/>
      <c r="CO17" s="390"/>
      <c r="CP17" s="390"/>
      <c r="CQ17" s="390"/>
      <c r="CR17" s="390"/>
      <c r="CS17" s="390"/>
      <c r="CT17" s="390"/>
      <c r="CU17" s="390"/>
      <c r="CV17" s="390"/>
      <c r="CW17" s="390"/>
      <c r="CX17" s="390"/>
      <c r="CY17" s="390"/>
      <c r="CZ17" s="390"/>
      <c r="DA17" s="390"/>
      <c r="DB17" s="390"/>
      <c r="DC17" s="390"/>
      <c r="DD17" s="390"/>
      <c r="DE17" s="390"/>
      <c r="DF17" s="390"/>
      <c r="DG17" s="390"/>
      <c r="DH17" s="390"/>
      <c r="DI17" s="390"/>
      <c r="DJ17" s="390"/>
      <c r="DK17" s="390"/>
      <c r="DL17" s="390"/>
      <c r="DM17" s="390"/>
      <c r="DN17" s="390"/>
      <c r="DO17" s="390"/>
      <c r="DP17" s="390"/>
      <c r="DQ17" s="390"/>
      <c r="DR17" s="390"/>
      <c r="DS17" s="390"/>
      <c r="DT17" s="390"/>
      <c r="DU17" s="390"/>
      <c r="DV17" s="390"/>
      <c r="DW17" s="390"/>
      <c r="DX17" s="390"/>
      <c r="DY17" s="390"/>
      <c r="DZ17" s="390"/>
      <c r="EA17" s="390"/>
      <c r="EB17" s="390"/>
      <c r="EC17" s="390"/>
      <c r="ED17" s="390"/>
      <c r="EE17" s="390"/>
      <c r="EF17" s="390"/>
      <c r="EG17" s="390"/>
      <c r="EH17" s="390"/>
      <c r="EI17" s="390"/>
      <c r="EJ17" s="390"/>
      <c r="EK17" s="390"/>
      <c r="EL17" s="390"/>
      <c r="EM17" s="390"/>
      <c r="EN17" s="390"/>
      <c r="EO17" s="390"/>
      <c r="EP17" s="390"/>
      <c r="EQ17" s="390"/>
      <c r="ER17" s="390"/>
      <c r="ES17" s="390"/>
      <c r="ET17" s="390"/>
      <c r="EU17" s="390"/>
      <c r="EV17" s="390"/>
      <c r="EW17" s="390"/>
      <c r="EX17" s="390"/>
      <c r="EY17" s="390"/>
      <c r="EZ17" s="390"/>
      <c r="FA17" s="390"/>
      <c r="FB17" s="390"/>
      <c r="FC17" s="390"/>
      <c r="FD17" s="390"/>
      <c r="FE17" s="390"/>
      <c r="FF17" s="390"/>
      <c r="FG17" s="390"/>
      <c r="FH17" s="390"/>
      <c r="FI17" s="390"/>
      <c r="FJ17" s="390"/>
      <c r="FK17" s="390"/>
      <c r="FL17" s="390"/>
      <c r="FM17" s="390"/>
      <c r="FN17" s="390"/>
      <c r="FO17" s="390"/>
      <c r="FP17" s="390"/>
      <c r="FQ17" s="390"/>
      <c r="FR17" s="390"/>
      <c r="FS17" s="390"/>
      <c r="FT17" s="390"/>
      <c r="FU17" s="390"/>
      <c r="FV17" s="390"/>
      <c r="FW17" s="390"/>
      <c r="FX17" s="390"/>
      <c r="FY17" s="390"/>
      <c r="FZ17" s="390"/>
      <c r="GA17" s="390"/>
      <c r="GB17" s="390"/>
      <c r="GC17" s="390"/>
      <c r="GD17" s="390"/>
      <c r="GE17" s="390"/>
      <c r="GF17" s="390"/>
      <c r="GG17" s="390"/>
      <c r="GH17" s="390"/>
      <c r="GI17" s="390"/>
      <c r="GJ17" s="390"/>
      <c r="GK17" s="390"/>
      <c r="GL17" s="390"/>
      <c r="GM17" s="390"/>
      <c r="GN17" s="390"/>
      <c r="GO17" s="390"/>
      <c r="GP17" s="390"/>
      <c r="GQ17" s="390"/>
      <c r="GR17" s="390"/>
      <c r="GS17" s="390"/>
      <c r="GT17" s="390"/>
      <c r="GU17" s="390"/>
      <c r="GV17" s="390"/>
      <c r="GW17" s="390"/>
      <c r="GX17" s="390"/>
      <c r="GY17" s="390"/>
      <c r="GZ17" s="390"/>
      <c r="HA17" s="390"/>
      <c r="HB17" s="390"/>
      <c r="HC17" s="390"/>
      <c r="HD17" s="390"/>
      <c r="HE17" s="390"/>
      <c r="HF17" s="390"/>
      <c r="HG17" s="390"/>
      <c r="HH17" s="390"/>
      <c r="HI17" s="390"/>
      <c r="HJ17" s="390"/>
      <c r="HK17" s="390"/>
      <c r="HL17" s="390"/>
      <c r="HM17" s="390"/>
      <c r="HN17" s="390"/>
      <c r="HO17" s="390"/>
      <c r="HP17" s="390"/>
      <c r="HQ17" s="390"/>
      <c r="HR17" s="390"/>
      <c r="HS17" s="390"/>
      <c r="HT17" s="390"/>
      <c r="HU17" s="390"/>
      <c r="HV17" s="390"/>
      <c r="HW17" s="390"/>
      <c r="HX17" s="390"/>
      <c r="HY17" s="390"/>
      <c r="HZ17" s="390"/>
      <c r="IA17" s="390"/>
      <c r="IB17" s="390"/>
      <c r="IC17" s="390"/>
      <c r="ID17" s="390"/>
      <c r="IE17" s="390"/>
      <c r="IF17" s="390"/>
      <c r="IG17" s="390"/>
      <c r="IH17" s="390"/>
      <c r="II17" s="390"/>
      <c r="IJ17" s="390"/>
      <c r="IK17" s="390"/>
      <c r="IL17" s="390"/>
      <c r="IM17" s="390"/>
      <c r="IN17" s="390"/>
      <c r="IO17" s="390"/>
      <c r="IP17" s="390"/>
      <c r="IQ17" s="390"/>
      <c r="IR17" s="390"/>
      <c r="IS17" s="390"/>
    </row>
    <row r="18" spans="1:253">
      <c r="A18" s="475"/>
      <c r="B18" s="476" t="s">
        <v>60</v>
      </c>
      <c r="C18" s="477" t="s">
        <v>46</v>
      </c>
      <c r="D18" s="478">
        <f>D20</f>
        <v>78000</v>
      </c>
      <c r="E18" s="478">
        <f>E20</f>
        <v>78000</v>
      </c>
      <c r="F18" s="479">
        <f>F20</f>
        <v>0</v>
      </c>
      <c r="G18" s="461"/>
      <c r="H18" s="480" t="s">
        <v>46</v>
      </c>
      <c r="I18" s="478">
        <f>I20</f>
        <v>78000</v>
      </c>
      <c r="J18" s="478">
        <f>J20</f>
        <v>78000</v>
      </c>
      <c r="K18" s="478">
        <f>K20</f>
        <v>0</v>
      </c>
      <c r="L18" s="463"/>
      <c r="M18" s="463"/>
      <c r="N18" s="463"/>
      <c r="O18" s="463"/>
      <c r="P18" s="463"/>
      <c r="Q18" s="463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  <c r="AQ18" s="463"/>
      <c r="AR18" s="463"/>
      <c r="AS18" s="463"/>
      <c r="AT18" s="463"/>
      <c r="AU18" s="463"/>
      <c r="AV18" s="463"/>
      <c r="AW18" s="463"/>
      <c r="AX18" s="463"/>
      <c r="AY18" s="463"/>
      <c r="AZ18" s="463"/>
      <c r="BA18" s="463"/>
      <c r="BB18" s="463"/>
      <c r="BC18" s="463"/>
      <c r="BD18" s="463"/>
      <c r="BE18" s="463"/>
      <c r="BF18" s="463"/>
      <c r="BG18" s="463"/>
      <c r="BH18" s="463"/>
      <c r="BI18" s="463"/>
      <c r="BJ18" s="463"/>
      <c r="BK18" s="463"/>
      <c r="BL18" s="463"/>
      <c r="BM18" s="463"/>
      <c r="BN18" s="463"/>
      <c r="BO18" s="463"/>
      <c r="BP18" s="463"/>
      <c r="BQ18" s="463"/>
      <c r="BR18" s="463"/>
      <c r="BS18" s="463"/>
      <c r="BT18" s="463"/>
      <c r="BU18" s="463"/>
      <c r="BV18" s="463"/>
      <c r="BW18" s="463"/>
      <c r="BX18" s="463"/>
      <c r="BY18" s="463"/>
      <c r="BZ18" s="463"/>
      <c r="CA18" s="463"/>
      <c r="CB18" s="463"/>
      <c r="CC18" s="463"/>
      <c r="CD18" s="463"/>
      <c r="CE18" s="463"/>
      <c r="CF18" s="463"/>
      <c r="CG18" s="463"/>
      <c r="CH18" s="463"/>
      <c r="CI18" s="463"/>
      <c r="CJ18" s="463"/>
      <c r="CK18" s="463"/>
      <c r="CL18" s="463"/>
      <c r="CM18" s="463"/>
      <c r="CN18" s="463"/>
      <c r="CO18" s="463"/>
      <c r="CP18" s="463"/>
      <c r="CQ18" s="463"/>
      <c r="CR18" s="463"/>
      <c r="CS18" s="463"/>
      <c r="CT18" s="463"/>
      <c r="CU18" s="463"/>
      <c r="CV18" s="463"/>
      <c r="CW18" s="463"/>
      <c r="CX18" s="463"/>
      <c r="CY18" s="463"/>
      <c r="CZ18" s="463"/>
      <c r="DA18" s="463"/>
      <c r="DB18" s="463"/>
      <c r="DC18" s="463"/>
      <c r="DD18" s="463"/>
      <c r="DE18" s="463"/>
      <c r="DF18" s="463"/>
      <c r="DG18" s="463"/>
      <c r="DH18" s="463"/>
      <c r="DI18" s="463"/>
      <c r="DJ18" s="463"/>
      <c r="DK18" s="463"/>
      <c r="DL18" s="463"/>
      <c r="DM18" s="463"/>
      <c r="DN18" s="463"/>
      <c r="DO18" s="463"/>
      <c r="DP18" s="463"/>
      <c r="DQ18" s="463"/>
      <c r="DR18" s="463"/>
      <c r="DS18" s="463"/>
      <c r="DT18" s="463"/>
      <c r="DU18" s="463"/>
      <c r="DV18" s="463"/>
      <c r="DW18" s="463"/>
      <c r="DX18" s="463"/>
      <c r="DY18" s="463"/>
      <c r="DZ18" s="463"/>
      <c r="EA18" s="463"/>
      <c r="EB18" s="463"/>
      <c r="EC18" s="463"/>
      <c r="ED18" s="463"/>
      <c r="EE18" s="463"/>
      <c r="EF18" s="463"/>
      <c r="EG18" s="463"/>
      <c r="EH18" s="463"/>
      <c r="EI18" s="463"/>
      <c r="EJ18" s="463"/>
      <c r="EK18" s="463"/>
      <c r="EL18" s="463"/>
      <c r="EM18" s="463"/>
      <c r="EN18" s="463"/>
      <c r="EO18" s="463"/>
      <c r="EP18" s="463"/>
      <c r="EQ18" s="463"/>
      <c r="ER18" s="463"/>
      <c r="ES18" s="463"/>
      <c r="ET18" s="463"/>
      <c r="EU18" s="463"/>
      <c r="EV18" s="463"/>
      <c r="EW18" s="463"/>
      <c r="EX18" s="463"/>
      <c r="EY18" s="463"/>
      <c r="EZ18" s="463"/>
      <c r="FA18" s="463"/>
      <c r="FB18" s="463"/>
      <c r="FC18" s="463"/>
      <c r="FD18" s="463"/>
      <c r="FE18" s="463"/>
      <c r="FF18" s="463"/>
      <c r="FG18" s="463"/>
      <c r="FH18" s="463"/>
      <c r="FI18" s="463"/>
      <c r="FJ18" s="463"/>
      <c r="FK18" s="463"/>
      <c r="FL18" s="463"/>
      <c r="FM18" s="463"/>
      <c r="FN18" s="463"/>
      <c r="FO18" s="463"/>
      <c r="FP18" s="463"/>
      <c r="FQ18" s="463"/>
      <c r="FR18" s="463"/>
      <c r="FS18" s="463"/>
      <c r="FT18" s="463"/>
      <c r="FU18" s="463"/>
      <c r="FV18" s="463"/>
      <c r="FW18" s="463"/>
      <c r="FX18" s="463"/>
      <c r="FY18" s="463"/>
      <c r="FZ18" s="463"/>
      <c r="GA18" s="463"/>
      <c r="GB18" s="463"/>
      <c r="GC18" s="463"/>
      <c r="GD18" s="463"/>
      <c r="GE18" s="463"/>
      <c r="GF18" s="463"/>
      <c r="GG18" s="463"/>
      <c r="GH18" s="463"/>
      <c r="GI18" s="463"/>
      <c r="GJ18" s="463"/>
      <c r="GK18" s="463"/>
      <c r="GL18" s="463"/>
      <c r="GM18" s="463"/>
      <c r="GN18" s="463"/>
      <c r="GO18" s="463"/>
      <c r="GP18" s="463"/>
      <c r="GQ18" s="463"/>
      <c r="GR18" s="463"/>
      <c r="GS18" s="463"/>
      <c r="GT18" s="463"/>
      <c r="GU18" s="463"/>
      <c r="GV18" s="463"/>
      <c r="GW18" s="463"/>
      <c r="GX18" s="463"/>
      <c r="GY18" s="463"/>
      <c r="GZ18" s="463"/>
      <c r="HA18" s="463"/>
      <c r="HB18" s="463"/>
      <c r="HC18" s="463"/>
      <c r="HD18" s="463"/>
      <c r="HE18" s="463"/>
      <c r="HF18" s="463"/>
      <c r="HG18" s="463"/>
      <c r="HH18" s="463"/>
      <c r="HI18" s="463"/>
      <c r="HJ18" s="463"/>
      <c r="HK18" s="463"/>
      <c r="HL18" s="463"/>
      <c r="HM18" s="463"/>
      <c r="HN18" s="463"/>
      <c r="HO18" s="463"/>
      <c r="HP18" s="463"/>
      <c r="HQ18" s="463"/>
      <c r="HR18" s="463"/>
      <c r="HS18" s="463"/>
      <c r="HT18" s="463"/>
      <c r="HU18" s="463"/>
      <c r="HV18" s="463"/>
      <c r="HW18" s="463"/>
      <c r="HX18" s="463"/>
      <c r="HY18" s="463"/>
      <c r="HZ18" s="463"/>
      <c r="IA18" s="463"/>
      <c r="IB18" s="463"/>
      <c r="IC18" s="463"/>
      <c r="ID18" s="463"/>
      <c r="IE18" s="463"/>
      <c r="IF18" s="463"/>
      <c r="IG18" s="463"/>
      <c r="IH18" s="463"/>
      <c r="II18" s="463"/>
      <c r="IJ18" s="463"/>
      <c r="IK18" s="463"/>
      <c r="IL18" s="463"/>
      <c r="IM18" s="463"/>
      <c r="IN18" s="463"/>
      <c r="IO18" s="463"/>
      <c r="IP18" s="463"/>
      <c r="IQ18" s="463"/>
      <c r="IR18" s="463"/>
      <c r="IS18" s="463"/>
    </row>
    <row r="19" spans="1:253" s="486" customFormat="1" ht="9.9499999999999993" customHeight="1">
      <c r="A19" s="444"/>
      <c r="B19" s="481"/>
      <c r="C19" s="482"/>
      <c r="D19" s="483"/>
      <c r="E19" s="483"/>
      <c r="F19" s="484"/>
      <c r="G19" s="461"/>
      <c r="H19" s="485"/>
      <c r="I19" s="483"/>
      <c r="J19" s="483"/>
      <c r="K19" s="483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390"/>
      <c r="AO19" s="390"/>
      <c r="AP19" s="390"/>
      <c r="AQ19" s="390"/>
      <c r="AR19" s="390"/>
      <c r="AS19" s="390"/>
      <c r="AT19" s="390"/>
      <c r="AU19" s="390"/>
      <c r="AV19" s="390"/>
      <c r="AW19" s="390"/>
      <c r="AX19" s="390"/>
      <c r="AY19" s="390"/>
      <c r="AZ19" s="390"/>
      <c r="BA19" s="390"/>
      <c r="BB19" s="390"/>
      <c r="BC19" s="390"/>
      <c r="BD19" s="390"/>
      <c r="BE19" s="390"/>
      <c r="BF19" s="390"/>
      <c r="BG19" s="390"/>
      <c r="BH19" s="390"/>
      <c r="BI19" s="390"/>
      <c r="BJ19" s="390"/>
      <c r="BK19" s="390"/>
      <c r="BL19" s="390"/>
      <c r="BM19" s="390"/>
      <c r="BN19" s="390"/>
      <c r="BO19" s="390"/>
      <c r="BP19" s="390"/>
      <c r="BQ19" s="390"/>
      <c r="BR19" s="390"/>
      <c r="BS19" s="390"/>
      <c r="BT19" s="390"/>
      <c r="BU19" s="390"/>
      <c r="BV19" s="390"/>
      <c r="BW19" s="390"/>
      <c r="BX19" s="390"/>
      <c r="BY19" s="390"/>
      <c r="BZ19" s="390"/>
      <c r="CA19" s="390"/>
      <c r="CB19" s="390"/>
      <c r="CC19" s="390"/>
      <c r="CD19" s="390"/>
      <c r="CE19" s="390"/>
      <c r="CF19" s="390"/>
      <c r="CG19" s="390"/>
      <c r="CH19" s="390"/>
      <c r="CI19" s="390"/>
      <c r="CJ19" s="390"/>
      <c r="CK19" s="390"/>
      <c r="CL19" s="390"/>
      <c r="CM19" s="390"/>
      <c r="CN19" s="390"/>
      <c r="CO19" s="390"/>
      <c r="CP19" s="390"/>
      <c r="CQ19" s="390"/>
      <c r="CR19" s="390"/>
      <c r="CS19" s="390"/>
      <c r="CT19" s="390"/>
      <c r="CU19" s="390"/>
      <c r="CV19" s="390"/>
      <c r="CW19" s="390"/>
      <c r="CX19" s="390"/>
      <c r="CY19" s="390"/>
      <c r="CZ19" s="390"/>
      <c r="DA19" s="390"/>
      <c r="DB19" s="390"/>
      <c r="DC19" s="390"/>
      <c r="DD19" s="390"/>
      <c r="DE19" s="390"/>
      <c r="DF19" s="390"/>
      <c r="DG19" s="390"/>
      <c r="DH19" s="390"/>
      <c r="DI19" s="390"/>
      <c r="DJ19" s="390"/>
      <c r="DK19" s="390"/>
      <c r="DL19" s="390"/>
      <c r="DM19" s="390"/>
      <c r="DN19" s="390"/>
      <c r="DO19" s="390"/>
      <c r="DP19" s="390"/>
      <c r="DQ19" s="390"/>
      <c r="DR19" s="390"/>
      <c r="DS19" s="390"/>
      <c r="DT19" s="390"/>
      <c r="DU19" s="390"/>
      <c r="DV19" s="390"/>
      <c r="DW19" s="390"/>
      <c r="DX19" s="390"/>
      <c r="DY19" s="390"/>
      <c r="DZ19" s="390"/>
      <c r="EA19" s="390"/>
      <c r="EB19" s="390"/>
      <c r="EC19" s="390"/>
      <c r="ED19" s="390"/>
      <c r="EE19" s="390"/>
      <c r="EF19" s="390"/>
      <c r="EG19" s="390"/>
      <c r="EH19" s="390"/>
      <c r="EI19" s="390"/>
      <c r="EJ19" s="390"/>
      <c r="EK19" s="390"/>
      <c r="EL19" s="390"/>
      <c r="EM19" s="390"/>
      <c r="EN19" s="390"/>
      <c r="EO19" s="390"/>
      <c r="EP19" s="390"/>
      <c r="EQ19" s="390"/>
      <c r="ER19" s="390"/>
      <c r="ES19" s="390"/>
      <c r="ET19" s="390"/>
      <c r="EU19" s="390"/>
      <c r="EV19" s="390"/>
      <c r="EW19" s="390"/>
      <c r="EX19" s="390"/>
      <c r="EY19" s="390"/>
      <c r="EZ19" s="390"/>
      <c r="FA19" s="390"/>
      <c r="FB19" s="390"/>
      <c r="FC19" s="390"/>
      <c r="FD19" s="390"/>
      <c r="FE19" s="390"/>
      <c r="FF19" s="390"/>
      <c r="FG19" s="390"/>
      <c r="FH19" s="390"/>
      <c r="FI19" s="390"/>
      <c r="FJ19" s="390"/>
      <c r="FK19" s="390"/>
      <c r="FL19" s="390"/>
      <c r="FM19" s="390"/>
      <c r="FN19" s="390"/>
      <c r="FO19" s="390"/>
      <c r="FP19" s="390"/>
      <c r="FQ19" s="390"/>
      <c r="FR19" s="390"/>
      <c r="FS19" s="390"/>
      <c r="FT19" s="390"/>
      <c r="FU19" s="390"/>
      <c r="FV19" s="390"/>
      <c r="FW19" s="390"/>
      <c r="FX19" s="390"/>
      <c r="FY19" s="390"/>
      <c r="FZ19" s="390"/>
      <c r="GA19" s="390"/>
      <c r="GB19" s="390"/>
      <c r="GC19" s="390"/>
      <c r="GD19" s="390"/>
      <c r="GE19" s="390"/>
      <c r="GF19" s="390"/>
      <c r="GG19" s="390"/>
      <c r="GH19" s="390"/>
      <c r="GI19" s="390"/>
      <c r="GJ19" s="390"/>
      <c r="GK19" s="390"/>
      <c r="GL19" s="390"/>
      <c r="GM19" s="390"/>
      <c r="GN19" s="390"/>
      <c r="GO19" s="390"/>
      <c r="GP19" s="390"/>
      <c r="GQ19" s="390"/>
      <c r="GR19" s="390"/>
      <c r="GS19" s="390"/>
      <c r="GT19" s="390"/>
      <c r="GU19" s="390"/>
      <c r="GV19" s="390"/>
      <c r="GW19" s="390"/>
      <c r="GX19" s="390"/>
      <c r="GY19" s="390"/>
      <c r="GZ19" s="390"/>
      <c r="HA19" s="390"/>
      <c r="HB19" s="390"/>
      <c r="HC19" s="390"/>
      <c r="HD19" s="390"/>
      <c r="HE19" s="390"/>
      <c r="HF19" s="390"/>
      <c r="HG19" s="390"/>
      <c r="HH19" s="390"/>
      <c r="HI19" s="390"/>
      <c r="HJ19" s="390"/>
      <c r="HK19" s="390"/>
      <c r="HL19" s="390"/>
      <c r="HM19" s="390"/>
      <c r="HN19" s="390"/>
      <c r="HO19" s="390"/>
      <c r="HP19" s="390"/>
      <c r="HQ19" s="390"/>
      <c r="HR19" s="390"/>
      <c r="HS19" s="390"/>
      <c r="HT19" s="390"/>
      <c r="HU19" s="390"/>
      <c r="HV19" s="390"/>
      <c r="HW19" s="390"/>
      <c r="HX19" s="390"/>
      <c r="HY19" s="390"/>
      <c r="HZ19" s="390"/>
      <c r="IA19" s="390"/>
      <c r="IB19" s="390"/>
      <c r="IC19" s="390"/>
      <c r="ID19" s="390"/>
      <c r="IE19" s="390"/>
      <c r="IF19" s="390"/>
      <c r="IG19" s="390"/>
      <c r="IH19" s="390"/>
      <c r="II19" s="390"/>
      <c r="IJ19" s="390"/>
      <c r="IK19" s="390"/>
      <c r="IL19" s="390"/>
      <c r="IM19" s="390"/>
      <c r="IN19" s="390"/>
      <c r="IO19" s="390"/>
      <c r="IP19" s="390"/>
      <c r="IQ19" s="390"/>
      <c r="IR19" s="390"/>
      <c r="IS19" s="390"/>
    </row>
    <row r="20" spans="1:253" s="463" customFormat="1">
      <c r="A20" s="487">
        <v>1</v>
      </c>
      <c r="B20" s="1196" t="s">
        <v>667</v>
      </c>
      <c r="C20" s="1196"/>
      <c r="D20" s="488">
        <f>D22</f>
        <v>78000</v>
      </c>
      <c r="E20" s="488">
        <f>E22</f>
        <v>78000</v>
      </c>
      <c r="F20" s="489">
        <f>F22</f>
        <v>0</v>
      </c>
      <c r="G20" s="461"/>
      <c r="H20" s="490" t="s">
        <v>667</v>
      </c>
      <c r="I20" s="488">
        <f>I22</f>
        <v>78000</v>
      </c>
      <c r="J20" s="488">
        <f>J22</f>
        <v>78000</v>
      </c>
      <c r="K20" s="488">
        <f>K22</f>
        <v>0</v>
      </c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6"/>
      <c r="AZ20" s="486"/>
      <c r="BA20" s="486"/>
      <c r="BB20" s="486"/>
      <c r="BC20" s="486"/>
      <c r="BD20" s="486"/>
      <c r="BE20" s="486"/>
      <c r="BF20" s="486"/>
      <c r="BG20" s="486"/>
      <c r="BH20" s="486"/>
      <c r="BI20" s="486"/>
      <c r="BJ20" s="486"/>
      <c r="BK20" s="486"/>
      <c r="BL20" s="486"/>
      <c r="BM20" s="486"/>
      <c r="BN20" s="486"/>
      <c r="BO20" s="486"/>
      <c r="BP20" s="486"/>
      <c r="BQ20" s="486"/>
      <c r="BR20" s="486"/>
      <c r="BS20" s="486"/>
      <c r="BT20" s="486"/>
      <c r="BU20" s="486"/>
      <c r="BV20" s="486"/>
      <c r="BW20" s="486"/>
      <c r="BX20" s="486"/>
      <c r="BY20" s="486"/>
      <c r="BZ20" s="486"/>
      <c r="CA20" s="486"/>
      <c r="CB20" s="486"/>
      <c r="CC20" s="486"/>
      <c r="CD20" s="486"/>
      <c r="CE20" s="486"/>
      <c r="CF20" s="486"/>
      <c r="CG20" s="486"/>
      <c r="CH20" s="486"/>
      <c r="CI20" s="486"/>
      <c r="CJ20" s="486"/>
      <c r="CK20" s="486"/>
      <c r="CL20" s="486"/>
      <c r="CM20" s="486"/>
      <c r="CN20" s="486"/>
      <c r="CO20" s="486"/>
      <c r="CP20" s="486"/>
      <c r="CQ20" s="486"/>
      <c r="CR20" s="486"/>
      <c r="CS20" s="486"/>
      <c r="CT20" s="486"/>
      <c r="CU20" s="486"/>
      <c r="CV20" s="486"/>
      <c r="CW20" s="486"/>
      <c r="CX20" s="486"/>
      <c r="CY20" s="486"/>
      <c r="CZ20" s="486"/>
      <c r="DA20" s="486"/>
      <c r="DB20" s="486"/>
      <c r="DC20" s="486"/>
      <c r="DD20" s="486"/>
      <c r="DE20" s="486"/>
      <c r="DF20" s="486"/>
      <c r="DG20" s="486"/>
      <c r="DH20" s="486"/>
      <c r="DI20" s="486"/>
      <c r="DJ20" s="486"/>
      <c r="DK20" s="486"/>
      <c r="DL20" s="486"/>
      <c r="DM20" s="486"/>
      <c r="DN20" s="486"/>
      <c r="DO20" s="486"/>
      <c r="DP20" s="486"/>
      <c r="DQ20" s="486"/>
      <c r="DR20" s="486"/>
      <c r="DS20" s="486"/>
      <c r="DT20" s="486"/>
      <c r="DU20" s="486"/>
      <c r="DV20" s="486"/>
      <c r="DW20" s="486"/>
      <c r="DX20" s="486"/>
      <c r="DY20" s="486"/>
      <c r="DZ20" s="486"/>
      <c r="EA20" s="486"/>
      <c r="EB20" s="486"/>
      <c r="EC20" s="486"/>
      <c r="ED20" s="486"/>
      <c r="EE20" s="486"/>
      <c r="EF20" s="486"/>
      <c r="EG20" s="486"/>
      <c r="EH20" s="486"/>
      <c r="EI20" s="486"/>
      <c r="EJ20" s="486"/>
      <c r="EK20" s="486"/>
      <c r="EL20" s="486"/>
      <c r="EM20" s="486"/>
      <c r="EN20" s="486"/>
      <c r="EO20" s="486"/>
      <c r="EP20" s="486"/>
      <c r="EQ20" s="486"/>
      <c r="ER20" s="486"/>
      <c r="ES20" s="486"/>
      <c r="ET20" s="486"/>
      <c r="EU20" s="486"/>
      <c r="EV20" s="486"/>
      <c r="EW20" s="486"/>
      <c r="EX20" s="486"/>
      <c r="EY20" s="486"/>
      <c r="EZ20" s="486"/>
      <c r="FA20" s="486"/>
      <c r="FB20" s="486"/>
      <c r="FC20" s="486"/>
      <c r="FD20" s="486"/>
      <c r="FE20" s="486"/>
      <c r="FF20" s="486"/>
      <c r="FG20" s="486"/>
      <c r="FH20" s="486"/>
      <c r="FI20" s="486"/>
      <c r="FJ20" s="486"/>
      <c r="FK20" s="486"/>
      <c r="FL20" s="486"/>
      <c r="FM20" s="486"/>
      <c r="FN20" s="486"/>
      <c r="FO20" s="486"/>
      <c r="FP20" s="486"/>
      <c r="FQ20" s="486"/>
      <c r="FR20" s="486"/>
      <c r="FS20" s="486"/>
      <c r="FT20" s="486"/>
      <c r="FU20" s="486"/>
      <c r="FV20" s="486"/>
      <c r="FW20" s="486"/>
      <c r="FX20" s="486"/>
      <c r="FY20" s="486"/>
      <c r="FZ20" s="486"/>
      <c r="GA20" s="486"/>
      <c r="GB20" s="486"/>
      <c r="GC20" s="486"/>
      <c r="GD20" s="486"/>
      <c r="GE20" s="486"/>
      <c r="GF20" s="486"/>
      <c r="GG20" s="486"/>
      <c r="GH20" s="486"/>
      <c r="GI20" s="486"/>
      <c r="GJ20" s="486"/>
      <c r="GK20" s="486"/>
      <c r="GL20" s="486"/>
      <c r="GM20" s="486"/>
      <c r="GN20" s="486"/>
      <c r="GO20" s="486"/>
      <c r="GP20" s="486"/>
      <c r="GQ20" s="486"/>
      <c r="GR20" s="486"/>
      <c r="GS20" s="486"/>
      <c r="GT20" s="486"/>
      <c r="GU20" s="486"/>
      <c r="GV20" s="486"/>
      <c r="GW20" s="486"/>
      <c r="GX20" s="486"/>
      <c r="GY20" s="486"/>
      <c r="GZ20" s="486"/>
      <c r="HA20" s="486"/>
      <c r="HB20" s="486"/>
      <c r="HC20" s="486"/>
      <c r="HD20" s="486"/>
      <c r="HE20" s="486"/>
      <c r="HF20" s="486"/>
      <c r="HG20" s="486"/>
      <c r="HH20" s="486"/>
      <c r="HI20" s="486"/>
      <c r="HJ20" s="486"/>
      <c r="HK20" s="486"/>
      <c r="HL20" s="486"/>
      <c r="HM20" s="486"/>
      <c r="HN20" s="486"/>
      <c r="HO20" s="486"/>
      <c r="HP20" s="486"/>
      <c r="HQ20" s="486"/>
      <c r="HR20" s="486"/>
      <c r="HS20" s="486"/>
      <c r="HT20" s="486"/>
      <c r="HU20" s="486"/>
      <c r="HV20" s="486"/>
      <c r="HW20" s="486"/>
      <c r="HX20" s="486"/>
      <c r="HY20" s="486"/>
      <c r="HZ20" s="486"/>
      <c r="IA20" s="486"/>
      <c r="IB20" s="486"/>
      <c r="IC20" s="486"/>
      <c r="ID20" s="486"/>
      <c r="IE20" s="486"/>
      <c r="IF20" s="486"/>
      <c r="IG20" s="486"/>
      <c r="IH20" s="486"/>
      <c r="II20" s="486"/>
      <c r="IJ20" s="486"/>
      <c r="IK20" s="486"/>
      <c r="IL20" s="486"/>
      <c r="IM20" s="486"/>
      <c r="IN20" s="486"/>
      <c r="IO20" s="486"/>
      <c r="IP20" s="486"/>
      <c r="IQ20" s="486"/>
      <c r="IR20" s="486"/>
      <c r="IS20" s="486"/>
    </row>
    <row r="21" spans="1:253" ht="9.9499999999999993" customHeight="1">
      <c r="A21" s="491"/>
      <c r="B21" s="492"/>
      <c r="C21" s="492"/>
      <c r="D21" s="493"/>
      <c r="E21" s="493"/>
      <c r="F21" s="494"/>
      <c r="G21" s="461"/>
      <c r="H21" s="495"/>
      <c r="I21" s="493"/>
      <c r="J21" s="493"/>
      <c r="K21" s="493"/>
      <c r="L21" s="496"/>
      <c r="M21" s="496"/>
      <c r="N21" s="496"/>
      <c r="O21" s="496"/>
      <c r="P21" s="496"/>
      <c r="Q21" s="496"/>
      <c r="R21" s="496"/>
      <c r="S21" s="496"/>
      <c r="T21" s="496"/>
      <c r="U21" s="496"/>
      <c r="V21" s="496"/>
      <c r="W21" s="496"/>
      <c r="X21" s="496"/>
      <c r="Y21" s="496"/>
      <c r="Z21" s="496"/>
      <c r="AA21" s="496"/>
      <c r="AB21" s="496"/>
      <c r="AC21" s="496"/>
      <c r="AD21" s="496"/>
      <c r="AE21" s="496"/>
      <c r="AF21" s="496"/>
      <c r="AG21" s="496"/>
      <c r="AH21" s="496"/>
      <c r="AI21" s="496"/>
      <c r="AJ21" s="496"/>
      <c r="AK21" s="496"/>
      <c r="AL21" s="496"/>
      <c r="AM21" s="496"/>
      <c r="AN21" s="496"/>
      <c r="AO21" s="496"/>
      <c r="AP21" s="496"/>
      <c r="AQ21" s="496"/>
      <c r="AR21" s="496"/>
      <c r="AS21" s="496"/>
      <c r="AT21" s="496"/>
      <c r="AU21" s="496"/>
      <c r="AV21" s="496"/>
      <c r="AW21" s="496"/>
      <c r="AX21" s="496"/>
      <c r="AY21" s="496"/>
      <c r="AZ21" s="496"/>
      <c r="BA21" s="496"/>
      <c r="BB21" s="496"/>
      <c r="BC21" s="496"/>
      <c r="BD21" s="496"/>
      <c r="BE21" s="496"/>
      <c r="BF21" s="496"/>
      <c r="BG21" s="496"/>
      <c r="BH21" s="496"/>
      <c r="BI21" s="496"/>
      <c r="BJ21" s="496"/>
      <c r="BK21" s="496"/>
      <c r="BL21" s="496"/>
      <c r="BM21" s="496"/>
      <c r="BN21" s="496"/>
      <c r="BO21" s="496"/>
      <c r="BP21" s="496"/>
      <c r="BQ21" s="496"/>
      <c r="BR21" s="496"/>
      <c r="BS21" s="496"/>
      <c r="BT21" s="496"/>
      <c r="BU21" s="496"/>
      <c r="BV21" s="496"/>
      <c r="BW21" s="496"/>
      <c r="BX21" s="496"/>
      <c r="BY21" s="496"/>
      <c r="BZ21" s="496"/>
      <c r="CA21" s="496"/>
      <c r="CB21" s="496"/>
      <c r="CC21" s="496"/>
      <c r="CD21" s="496"/>
      <c r="CE21" s="496"/>
      <c r="CF21" s="496"/>
      <c r="CG21" s="496"/>
      <c r="CH21" s="496"/>
      <c r="CI21" s="496"/>
      <c r="CJ21" s="496"/>
      <c r="CK21" s="496"/>
      <c r="CL21" s="496"/>
      <c r="CM21" s="496"/>
      <c r="CN21" s="496"/>
      <c r="CO21" s="496"/>
      <c r="CP21" s="496"/>
      <c r="CQ21" s="496"/>
      <c r="CR21" s="496"/>
      <c r="CS21" s="496"/>
      <c r="CT21" s="496"/>
      <c r="CU21" s="496"/>
      <c r="CV21" s="496"/>
      <c r="CW21" s="496"/>
      <c r="CX21" s="496"/>
      <c r="CY21" s="496"/>
      <c r="CZ21" s="496"/>
      <c r="DA21" s="496"/>
      <c r="DB21" s="496"/>
      <c r="DC21" s="496"/>
      <c r="DD21" s="496"/>
      <c r="DE21" s="496"/>
      <c r="DF21" s="496"/>
      <c r="DG21" s="496"/>
      <c r="DH21" s="496"/>
      <c r="DI21" s="496"/>
      <c r="DJ21" s="496"/>
      <c r="DK21" s="496"/>
      <c r="DL21" s="496"/>
      <c r="DM21" s="496"/>
      <c r="DN21" s="496"/>
      <c r="DO21" s="496"/>
      <c r="DP21" s="496"/>
      <c r="DQ21" s="496"/>
      <c r="DR21" s="496"/>
      <c r="DS21" s="496"/>
      <c r="DT21" s="496"/>
      <c r="DU21" s="496"/>
      <c r="DV21" s="496"/>
      <c r="DW21" s="496"/>
      <c r="DX21" s="496"/>
      <c r="DY21" s="496"/>
      <c r="DZ21" s="496"/>
      <c r="EA21" s="496"/>
      <c r="EB21" s="496"/>
      <c r="EC21" s="496"/>
      <c r="ED21" s="496"/>
      <c r="EE21" s="496"/>
      <c r="EF21" s="496"/>
      <c r="EG21" s="496"/>
      <c r="EH21" s="496"/>
      <c r="EI21" s="496"/>
      <c r="EJ21" s="496"/>
      <c r="EK21" s="496"/>
      <c r="EL21" s="496"/>
      <c r="EM21" s="496"/>
      <c r="EN21" s="496"/>
      <c r="EO21" s="496"/>
      <c r="EP21" s="496"/>
      <c r="EQ21" s="496"/>
      <c r="ER21" s="496"/>
      <c r="ES21" s="496"/>
      <c r="ET21" s="496"/>
      <c r="EU21" s="496"/>
      <c r="EV21" s="496"/>
      <c r="EW21" s="496"/>
      <c r="EX21" s="496"/>
      <c r="EY21" s="496"/>
      <c r="EZ21" s="496"/>
      <c r="FA21" s="496"/>
      <c r="FB21" s="496"/>
      <c r="FC21" s="496"/>
      <c r="FD21" s="496"/>
      <c r="FE21" s="496"/>
      <c r="FF21" s="496"/>
      <c r="FG21" s="496"/>
      <c r="FH21" s="496"/>
      <c r="FI21" s="496"/>
      <c r="FJ21" s="496"/>
      <c r="FK21" s="496"/>
      <c r="FL21" s="496"/>
      <c r="FM21" s="496"/>
      <c r="FN21" s="496"/>
      <c r="FO21" s="496"/>
      <c r="FP21" s="496"/>
      <c r="FQ21" s="496"/>
      <c r="FR21" s="496"/>
      <c r="FS21" s="496"/>
      <c r="FT21" s="496"/>
      <c r="FU21" s="496"/>
      <c r="FV21" s="496"/>
      <c r="FW21" s="496"/>
      <c r="FX21" s="496"/>
      <c r="FY21" s="496"/>
      <c r="FZ21" s="496"/>
      <c r="GA21" s="496"/>
      <c r="GB21" s="496"/>
      <c r="GC21" s="496"/>
      <c r="GD21" s="496"/>
      <c r="GE21" s="496"/>
      <c r="GF21" s="496"/>
      <c r="GG21" s="496"/>
      <c r="GH21" s="496"/>
      <c r="GI21" s="496"/>
      <c r="GJ21" s="496"/>
      <c r="GK21" s="496"/>
      <c r="GL21" s="496"/>
      <c r="GM21" s="496"/>
      <c r="GN21" s="496"/>
      <c r="GO21" s="496"/>
      <c r="GP21" s="496"/>
      <c r="GQ21" s="496"/>
      <c r="GR21" s="496"/>
      <c r="GS21" s="496"/>
      <c r="GT21" s="496"/>
      <c r="GU21" s="496"/>
      <c r="GV21" s="496"/>
      <c r="GW21" s="496"/>
      <c r="GX21" s="496"/>
      <c r="GY21" s="496"/>
      <c r="GZ21" s="496"/>
      <c r="HA21" s="496"/>
      <c r="HB21" s="496"/>
      <c r="HC21" s="496"/>
      <c r="HD21" s="496"/>
      <c r="HE21" s="496"/>
      <c r="HF21" s="496"/>
      <c r="HG21" s="496"/>
      <c r="HH21" s="496"/>
      <c r="HI21" s="496"/>
      <c r="HJ21" s="496"/>
      <c r="HK21" s="496"/>
      <c r="HL21" s="496"/>
      <c r="HM21" s="496"/>
      <c r="HN21" s="496"/>
      <c r="HO21" s="496"/>
      <c r="HP21" s="496"/>
      <c r="HQ21" s="496"/>
      <c r="HR21" s="496"/>
      <c r="HS21" s="496"/>
      <c r="HT21" s="496"/>
      <c r="HU21" s="496"/>
      <c r="HV21" s="496"/>
      <c r="HW21" s="496"/>
      <c r="HX21" s="496"/>
      <c r="HY21" s="496"/>
      <c r="HZ21" s="496"/>
      <c r="IA21" s="496"/>
      <c r="IB21" s="496"/>
      <c r="IC21" s="496"/>
      <c r="ID21" s="496"/>
      <c r="IE21" s="496"/>
      <c r="IF21" s="496"/>
      <c r="IG21" s="496"/>
      <c r="IH21" s="496"/>
      <c r="II21" s="496"/>
      <c r="IJ21" s="496"/>
      <c r="IK21" s="496"/>
      <c r="IL21" s="496"/>
      <c r="IM21" s="496"/>
      <c r="IN21" s="496"/>
      <c r="IO21" s="496"/>
      <c r="IP21" s="496"/>
      <c r="IQ21" s="496"/>
      <c r="IR21" s="496"/>
      <c r="IS21" s="496"/>
    </row>
    <row r="22" spans="1:253">
      <c r="A22" s="444"/>
      <c r="B22" s="444"/>
      <c r="C22" s="497" t="s">
        <v>668</v>
      </c>
      <c r="D22" s="483">
        <f>E22+F22</f>
        <v>78000</v>
      </c>
      <c r="E22" s="483">
        <v>78000</v>
      </c>
      <c r="F22" s="484">
        <v>0</v>
      </c>
      <c r="G22" s="461"/>
      <c r="H22" s="498" t="s">
        <v>312</v>
      </c>
      <c r="I22" s="483">
        <f>J22+K22</f>
        <v>78000</v>
      </c>
      <c r="J22" s="483">
        <v>78000</v>
      </c>
      <c r="K22" s="483">
        <v>0</v>
      </c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  <c r="BB22" s="390"/>
      <c r="BC22" s="390"/>
      <c r="BD22" s="390"/>
      <c r="BE22" s="390"/>
      <c r="BF22" s="390"/>
      <c r="BG22" s="390"/>
      <c r="BH22" s="390"/>
      <c r="BI22" s="390"/>
      <c r="BJ22" s="390"/>
      <c r="BK22" s="390"/>
      <c r="BL22" s="390"/>
      <c r="BM22" s="390"/>
      <c r="BN22" s="390"/>
      <c r="BO22" s="390"/>
      <c r="BP22" s="390"/>
      <c r="BQ22" s="390"/>
      <c r="BR22" s="390"/>
      <c r="BS22" s="390"/>
      <c r="BT22" s="390"/>
      <c r="BU22" s="390"/>
      <c r="BV22" s="390"/>
      <c r="BW22" s="390"/>
      <c r="BX22" s="390"/>
      <c r="BY22" s="390"/>
      <c r="BZ22" s="390"/>
      <c r="CA22" s="390"/>
      <c r="CB22" s="390"/>
      <c r="CC22" s="390"/>
      <c r="CD22" s="390"/>
      <c r="CE22" s="390"/>
      <c r="CF22" s="390"/>
      <c r="CG22" s="390"/>
      <c r="CH22" s="390"/>
      <c r="CI22" s="390"/>
      <c r="CJ22" s="390"/>
      <c r="CK22" s="390"/>
      <c r="CL22" s="390"/>
      <c r="CM22" s="390"/>
      <c r="CN22" s="390"/>
      <c r="CO22" s="390"/>
      <c r="CP22" s="390"/>
      <c r="CQ22" s="390"/>
      <c r="CR22" s="390"/>
      <c r="CS22" s="390"/>
      <c r="CT22" s="390"/>
      <c r="CU22" s="390"/>
      <c r="CV22" s="390"/>
      <c r="CW22" s="390"/>
      <c r="CX22" s="390"/>
      <c r="CY22" s="390"/>
      <c r="CZ22" s="390"/>
      <c r="DA22" s="390"/>
      <c r="DB22" s="390"/>
      <c r="DC22" s="390"/>
      <c r="DD22" s="390"/>
      <c r="DE22" s="390"/>
      <c r="DF22" s="390"/>
      <c r="DG22" s="390"/>
      <c r="DH22" s="390"/>
      <c r="DI22" s="390"/>
      <c r="DJ22" s="390"/>
      <c r="DK22" s="390"/>
      <c r="DL22" s="390"/>
      <c r="DM22" s="390"/>
      <c r="DN22" s="390"/>
      <c r="DO22" s="390"/>
      <c r="DP22" s="390"/>
      <c r="DQ22" s="390"/>
      <c r="DR22" s="390"/>
      <c r="DS22" s="390"/>
      <c r="DT22" s="390"/>
      <c r="DU22" s="390"/>
      <c r="DV22" s="390"/>
      <c r="DW22" s="390"/>
      <c r="DX22" s="390"/>
      <c r="DY22" s="390"/>
      <c r="DZ22" s="390"/>
      <c r="EA22" s="390"/>
      <c r="EB22" s="390"/>
      <c r="EC22" s="390"/>
      <c r="ED22" s="390"/>
      <c r="EE22" s="390"/>
      <c r="EF22" s="390"/>
      <c r="EG22" s="390"/>
      <c r="EH22" s="390"/>
      <c r="EI22" s="390"/>
      <c r="EJ22" s="390"/>
      <c r="EK22" s="390"/>
      <c r="EL22" s="390"/>
      <c r="EM22" s="390"/>
      <c r="EN22" s="390"/>
      <c r="EO22" s="390"/>
      <c r="EP22" s="390"/>
      <c r="EQ22" s="390"/>
      <c r="ER22" s="390"/>
      <c r="ES22" s="390"/>
      <c r="ET22" s="390"/>
      <c r="EU22" s="390"/>
      <c r="EV22" s="390"/>
      <c r="EW22" s="390"/>
      <c r="EX22" s="390"/>
      <c r="EY22" s="390"/>
      <c r="EZ22" s="390"/>
      <c r="FA22" s="390"/>
      <c r="FB22" s="390"/>
      <c r="FC22" s="390"/>
      <c r="FD22" s="390"/>
      <c r="FE22" s="390"/>
      <c r="FF22" s="390"/>
      <c r="FG22" s="390"/>
      <c r="FH22" s="390"/>
      <c r="FI22" s="390"/>
      <c r="FJ22" s="390"/>
      <c r="FK22" s="390"/>
      <c r="FL22" s="390"/>
      <c r="FM22" s="390"/>
      <c r="FN22" s="390"/>
      <c r="FO22" s="390"/>
      <c r="FP22" s="390"/>
      <c r="FQ22" s="390"/>
      <c r="FR22" s="390"/>
      <c r="FS22" s="390"/>
      <c r="FT22" s="390"/>
      <c r="FU22" s="390"/>
      <c r="FV22" s="390"/>
      <c r="FW22" s="390"/>
      <c r="FX22" s="390"/>
      <c r="FY22" s="390"/>
      <c r="FZ22" s="390"/>
      <c r="GA22" s="390"/>
      <c r="GB22" s="390"/>
      <c r="GC22" s="390"/>
      <c r="GD22" s="390"/>
      <c r="GE22" s="390"/>
      <c r="GF22" s="390"/>
      <c r="GG22" s="390"/>
      <c r="GH22" s="390"/>
      <c r="GI22" s="390"/>
      <c r="GJ22" s="390"/>
      <c r="GK22" s="390"/>
      <c r="GL22" s="390"/>
      <c r="GM22" s="390"/>
      <c r="GN22" s="390"/>
      <c r="GO22" s="390"/>
      <c r="GP22" s="390"/>
      <c r="GQ22" s="390"/>
      <c r="GR22" s="390"/>
      <c r="GS22" s="390"/>
      <c r="GT22" s="390"/>
      <c r="GU22" s="390"/>
      <c r="GV22" s="390"/>
      <c r="GW22" s="390"/>
      <c r="GX22" s="390"/>
      <c r="GY22" s="390"/>
      <c r="GZ22" s="390"/>
      <c r="HA22" s="390"/>
      <c r="HB22" s="390"/>
      <c r="HC22" s="390"/>
      <c r="HD22" s="390"/>
      <c r="HE22" s="390"/>
      <c r="HF22" s="390"/>
      <c r="HG22" s="390"/>
      <c r="HH22" s="390"/>
      <c r="HI22" s="390"/>
      <c r="HJ22" s="390"/>
      <c r="HK22" s="390"/>
      <c r="HL22" s="390"/>
      <c r="HM22" s="390"/>
      <c r="HN22" s="390"/>
      <c r="HO22" s="390"/>
      <c r="HP22" s="390"/>
      <c r="HQ22" s="390"/>
      <c r="HR22" s="390"/>
      <c r="HS22" s="390"/>
      <c r="HT22" s="390"/>
      <c r="HU22" s="390"/>
      <c r="HV22" s="390"/>
      <c r="HW22" s="390"/>
      <c r="HX22" s="390"/>
      <c r="HY22" s="390"/>
      <c r="HZ22" s="390"/>
      <c r="IA22" s="390"/>
      <c r="IB22" s="390"/>
      <c r="IC22" s="390"/>
      <c r="ID22" s="390"/>
      <c r="IE22" s="390"/>
      <c r="IF22" s="390"/>
      <c r="IG22" s="390"/>
      <c r="IH22" s="390"/>
      <c r="II22" s="390"/>
      <c r="IJ22" s="390"/>
      <c r="IK22" s="390"/>
      <c r="IL22" s="390"/>
      <c r="IM22" s="390"/>
      <c r="IN22" s="390"/>
      <c r="IO22" s="390"/>
      <c r="IP22" s="390"/>
      <c r="IQ22" s="390"/>
      <c r="IR22" s="390"/>
      <c r="IS22" s="390"/>
    </row>
    <row r="23" spans="1:253" s="463" customFormat="1" ht="9.9499999999999993" customHeight="1">
      <c r="A23" s="444"/>
      <c r="B23" s="445"/>
      <c r="C23" s="499"/>
      <c r="D23" s="500"/>
      <c r="E23" s="500"/>
      <c r="F23" s="501"/>
      <c r="G23" s="461"/>
      <c r="H23" s="502"/>
      <c r="I23" s="447"/>
      <c r="J23" s="447"/>
      <c r="K23" s="447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  <c r="AT23" s="390"/>
      <c r="AU23" s="390"/>
      <c r="AV23" s="390"/>
      <c r="AW23" s="390"/>
      <c r="AX23" s="390"/>
      <c r="AY23" s="390"/>
      <c r="AZ23" s="390"/>
      <c r="BA23" s="390"/>
      <c r="BB23" s="390"/>
      <c r="BC23" s="390"/>
      <c r="BD23" s="390"/>
      <c r="BE23" s="390"/>
      <c r="BF23" s="390"/>
      <c r="BG23" s="390"/>
      <c r="BH23" s="390"/>
      <c r="BI23" s="390"/>
      <c r="BJ23" s="390"/>
      <c r="BK23" s="390"/>
      <c r="BL23" s="390"/>
      <c r="BM23" s="390"/>
      <c r="BN23" s="390"/>
      <c r="BO23" s="390"/>
      <c r="BP23" s="390"/>
      <c r="BQ23" s="390"/>
      <c r="BR23" s="390"/>
      <c r="BS23" s="390"/>
      <c r="BT23" s="390"/>
      <c r="BU23" s="390"/>
      <c r="BV23" s="390"/>
      <c r="BW23" s="390"/>
      <c r="BX23" s="390"/>
      <c r="BY23" s="390"/>
      <c r="BZ23" s="390"/>
      <c r="CA23" s="390"/>
      <c r="CB23" s="390"/>
      <c r="CC23" s="390"/>
      <c r="CD23" s="390"/>
      <c r="CE23" s="390"/>
      <c r="CF23" s="390"/>
      <c r="CG23" s="390"/>
      <c r="CH23" s="390"/>
      <c r="CI23" s="390"/>
      <c r="CJ23" s="390"/>
      <c r="CK23" s="390"/>
      <c r="CL23" s="390"/>
      <c r="CM23" s="390"/>
      <c r="CN23" s="390"/>
      <c r="CO23" s="390"/>
      <c r="CP23" s="390"/>
      <c r="CQ23" s="390"/>
      <c r="CR23" s="390"/>
      <c r="CS23" s="390"/>
      <c r="CT23" s="390"/>
      <c r="CU23" s="390"/>
      <c r="CV23" s="390"/>
      <c r="CW23" s="390"/>
      <c r="CX23" s="390"/>
      <c r="CY23" s="390"/>
      <c r="CZ23" s="390"/>
      <c r="DA23" s="390"/>
      <c r="DB23" s="390"/>
      <c r="DC23" s="390"/>
      <c r="DD23" s="390"/>
      <c r="DE23" s="390"/>
      <c r="DF23" s="390"/>
      <c r="DG23" s="390"/>
      <c r="DH23" s="390"/>
      <c r="DI23" s="390"/>
      <c r="DJ23" s="390"/>
      <c r="DK23" s="390"/>
      <c r="DL23" s="390"/>
      <c r="DM23" s="390"/>
      <c r="DN23" s="390"/>
      <c r="DO23" s="390"/>
      <c r="DP23" s="390"/>
      <c r="DQ23" s="390"/>
      <c r="DR23" s="390"/>
      <c r="DS23" s="390"/>
      <c r="DT23" s="390"/>
      <c r="DU23" s="390"/>
      <c r="DV23" s="390"/>
      <c r="DW23" s="390"/>
      <c r="DX23" s="390"/>
      <c r="DY23" s="390"/>
      <c r="DZ23" s="390"/>
      <c r="EA23" s="390"/>
      <c r="EB23" s="390"/>
      <c r="EC23" s="390"/>
      <c r="ED23" s="390"/>
      <c r="EE23" s="390"/>
      <c r="EF23" s="390"/>
      <c r="EG23" s="390"/>
      <c r="EH23" s="390"/>
      <c r="EI23" s="390"/>
      <c r="EJ23" s="390"/>
      <c r="EK23" s="390"/>
      <c r="EL23" s="390"/>
      <c r="EM23" s="390"/>
      <c r="EN23" s="390"/>
      <c r="EO23" s="390"/>
      <c r="EP23" s="390"/>
      <c r="EQ23" s="390"/>
      <c r="ER23" s="390"/>
      <c r="ES23" s="390"/>
      <c r="ET23" s="390"/>
      <c r="EU23" s="390"/>
      <c r="EV23" s="390"/>
      <c r="EW23" s="390"/>
      <c r="EX23" s="390"/>
      <c r="EY23" s="390"/>
      <c r="EZ23" s="390"/>
      <c r="FA23" s="390"/>
      <c r="FB23" s="390"/>
      <c r="FC23" s="390"/>
      <c r="FD23" s="390"/>
      <c r="FE23" s="390"/>
      <c r="FF23" s="390"/>
      <c r="FG23" s="390"/>
      <c r="FH23" s="390"/>
      <c r="FI23" s="390"/>
      <c r="FJ23" s="390"/>
      <c r="FK23" s="390"/>
      <c r="FL23" s="390"/>
      <c r="FM23" s="390"/>
      <c r="FN23" s="390"/>
      <c r="FO23" s="390"/>
      <c r="FP23" s="390"/>
      <c r="FQ23" s="390"/>
      <c r="FR23" s="390"/>
      <c r="FS23" s="390"/>
      <c r="FT23" s="390"/>
      <c r="FU23" s="390"/>
      <c r="FV23" s="390"/>
      <c r="FW23" s="390"/>
      <c r="FX23" s="390"/>
      <c r="FY23" s="390"/>
      <c r="FZ23" s="390"/>
      <c r="GA23" s="390"/>
      <c r="GB23" s="390"/>
      <c r="GC23" s="390"/>
      <c r="GD23" s="390"/>
      <c r="GE23" s="390"/>
      <c r="GF23" s="390"/>
      <c r="GG23" s="390"/>
      <c r="GH23" s="390"/>
      <c r="GI23" s="390"/>
      <c r="GJ23" s="390"/>
      <c r="GK23" s="390"/>
      <c r="GL23" s="390"/>
      <c r="GM23" s="390"/>
      <c r="GN23" s="390"/>
      <c r="GO23" s="390"/>
      <c r="GP23" s="390"/>
      <c r="GQ23" s="390"/>
      <c r="GR23" s="390"/>
      <c r="GS23" s="390"/>
      <c r="GT23" s="390"/>
      <c r="GU23" s="390"/>
      <c r="GV23" s="390"/>
      <c r="GW23" s="390"/>
      <c r="GX23" s="390"/>
      <c r="GY23" s="390"/>
      <c r="GZ23" s="390"/>
      <c r="HA23" s="390"/>
      <c r="HB23" s="390"/>
      <c r="HC23" s="390"/>
      <c r="HD23" s="390"/>
      <c r="HE23" s="390"/>
      <c r="HF23" s="390"/>
      <c r="HG23" s="390"/>
      <c r="HH23" s="390"/>
      <c r="HI23" s="390"/>
      <c r="HJ23" s="390"/>
      <c r="HK23" s="390"/>
      <c r="HL23" s="390"/>
      <c r="HM23" s="390"/>
      <c r="HN23" s="390"/>
      <c r="HO23" s="390"/>
      <c r="HP23" s="390"/>
      <c r="HQ23" s="390"/>
      <c r="HR23" s="390"/>
      <c r="HS23" s="390"/>
      <c r="HT23" s="390"/>
      <c r="HU23" s="390"/>
      <c r="HV23" s="390"/>
      <c r="HW23" s="390"/>
      <c r="HX23" s="390"/>
      <c r="HY23" s="390"/>
      <c r="HZ23" s="390"/>
      <c r="IA23" s="390"/>
      <c r="IB23" s="390"/>
      <c r="IC23" s="390"/>
      <c r="ID23" s="390"/>
      <c r="IE23" s="390"/>
      <c r="IF23" s="390"/>
      <c r="IG23" s="390"/>
      <c r="IH23" s="390"/>
      <c r="II23" s="390"/>
      <c r="IJ23" s="390"/>
      <c r="IK23" s="390"/>
      <c r="IL23" s="390"/>
      <c r="IM23" s="390"/>
      <c r="IN23" s="390"/>
      <c r="IO23" s="390"/>
      <c r="IP23" s="390"/>
      <c r="IQ23" s="390"/>
      <c r="IR23" s="390"/>
      <c r="IS23" s="390"/>
    </row>
    <row r="24" spans="1:253" ht="15">
      <c r="A24" s="464"/>
      <c r="B24" s="465" t="s">
        <v>23</v>
      </c>
      <c r="C24" s="466" t="s">
        <v>24</v>
      </c>
      <c r="D24" s="314">
        <f>D26+D32</f>
        <v>36742000</v>
      </c>
      <c r="E24" s="314">
        <f>E26+E32</f>
        <v>36742000</v>
      </c>
      <c r="F24" s="467">
        <f>F26+F32</f>
        <v>0</v>
      </c>
      <c r="G24" s="455"/>
      <c r="H24" s="468" t="s">
        <v>24</v>
      </c>
      <c r="I24" s="314">
        <f>I26+I32</f>
        <v>36742000</v>
      </c>
      <c r="J24" s="314">
        <f>J26+J32</f>
        <v>36742000</v>
      </c>
      <c r="K24" s="314">
        <f>K26+K32</f>
        <v>0</v>
      </c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  <c r="EK24" s="469"/>
      <c r="EL24" s="469"/>
      <c r="EM24" s="469"/>
      <c r="EN24" s="469"/>
      <c r="EO24" s="469"/>
      <c r="EP24" s="469"/>
      <c r="EQ24" s="469"/>
      <c r="ER24" s="469"/>
      <c r="ES24" s="469"/>
      <c r="ET24" s="469"/>
      <c r="EU24" s="469"/>
      <c r="EV24" s="469"/>
      <c r="EW24" s="469"/>
      <c r="EX24" s="469"/>
      <c r="EY24" s="469"/>
      <c r="EZ24" s="469"/>
      <c r="FA24" s="469"/>
      <c r="FB24" s="469"/>
      <c r="FC24" s="469"/>
      <c r="FD24" s="469"/>
      <c r="FE24" s="469"/>
      <c r="FF24" s="469"/>
      <c r="FG24" s="469"/>
      <c r="FH24" s="469"/>
      <c r="FI24" s="469"/>
      <c r="FJ24" s="469"/>
      <c r="FK24" s="469"/>
      <c r="FL24" s="469"/>
      <c r="FM24" s="469"/>
      <c r="FN24" s="469"/>
      <c r="FO24" s="469"/>
      <c r="FP24" s="469"/>
      <c r="FQ24" s="469"/>
      <c r="FR24" s="469"/>
      <c r="FS24" s="469"/>
      <c r="FT24" s="469"/>
      <c r="FU24" s="469"/>
      <c r="FV24" s="469"/>
      <c r="FW24" s="469"/>
      <c r="FX24" s="469"/>
      <c r="FY24" s="469"/>
      <c r="FZ24" s="469"/>
      <c r="GA24" s="469"/>
      <c r="GB24" s="469"/>
      <c r="GC24" s="469"/>
      <c r="GD24" s="469"/>
      <c r="GE24" s="469"/>
      <c r="GF24" s="469"/>
      <c r="GG24" s="469"/>
      <c r="GH24" s="469"/>
      <c r="GI24" s="469"/>
      <c r="GJ24" s="469"/>
      <c r="GK24" s="469"/>
      <c r="GL24" s="469"/>
      <c r="GM24" s="469"/>
      <c r="GN24" s="469"/>
      <c r="GO24" s="469"/>
      <c r="GP24" s="469"/>
      <c r="GQ24" s="469"/>
      <c r="GR24" s="469"/>
      <c r="GS24" s="469"/>
      <c r="GT24" s="469"/>
      <c r="GU24" s="469"/>
      <c r="GV24" s="469"/>
      <c r="GW24" s="469"/>
      <c r="GX24" s="469"/>
      <c r="GY24" s="469"/>
      <c r="GZ24" s="469"/>
      <c r="HA24" s="469"/>
      <c r="HB24" s="469"/>
      <c r="HC24" s="469"/>
      <c r="HD24" s="469"/>
      <c r="HE24" s="469"/>
      <c r="HF24" s="469"/>
      <c r="HG24" s="469"/>
      <c r="HH24" s="469"/>
      <c r="HI24" s="469"/>
      <c r="HJ24" s="469"/>
      <c r="HK24" s="469"/>
      <c r="HL24" s="469"/>
      <c r="HM24" s="469"/>
      <c r="HN24" s="469"/>
      <c r="HO24" s="469"/>
      <c r="HP24" s="469"/>
      <c r="HQ24" s="469"/>
      <c r="HR24" s="469"/>
      <c r="HS24" s="469"/>
      <c r="HT24" s="469"/>
      <c r="HU24" s="469"/>
      <c r="HV24" s="469"/>
      <c r="HW24" s="469"/>
      <c r="HX24" s="469"/>
      <c r="HY24" s="469"/>
      <c r="HZ24" s="469"/>
      <c r="IA24" s="469"/>
      <c r="IB24" s="469"/>
      <c r="IC24" s="469"/>
      <c r="ID24" s="469"/>
      <c r="IE24" s="469"/>
      <c r="IF24" s="469"/>
      <c r="IG24" s="469"/>
      <c r="IH24" s="469"/>
      <c r="II24" s="469"/>
      <c r="IJ24" s="469"/>
      <c r="IK24" s="469"/>
      <c r="IL24" s="469"/>
      <c r="IM24" s="469"/>
      <c r="IN24" s="469"/>
      <c r="IO24" s="469"/>
      <c r="IP24" s="469"/>
      <c r="IQ24" s="469"/>
      <c r="IR24" s="469"/>
      <c r="IS24" s="469"/>
    </row>
    <row r="25" spans="1:253" ht="9.9499999999999993" customHeight="1">
      <c r="A25" s="444"/>
      <c r="B25" s="470"/>
      <c r="C25" s="471"/>
      <c r="D25" s="503"/>
      <c r="E25" s="503"/>
      <c r="F25" s="504"/>
      <c r="G25" s="461"/>
      <c r="H25" s="474"/>
      <c r="I25" s="472"/>
      <c r="J25" s="472"/>
      <c r="K25" s="472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C25" s="390"/>
      <c r="AD25" s="390"/>
      <c r="AE25" s="390"/>
      <c r="AF25" s="390"/>
      <c r="AG25" s="390"/>
      <c r="AH25" s="390"/>
      <c r="AI25" s="390"/>
      <c r="AJ25" s="390"/>
      <c r="AK25" s="390"/>
      <c r="AL25" s="390"/>
      <c r="AM25" s="390"/>
      <c r="AN25" s="390"/>
      <c r="AO25" s="390"/>
      <c r="AP25" s="390"/>
      <c r="AQ25" s="390"/>
      <c r="AR25" s="390"/>
      <c r="AS25" s="390"/>
      <c r="AT25" s="390"/>
      <c r="AU25" s="390"/>
      <c r="AV25" s="390"/>
      <c r="AW25" s="390"/>
      <c r="AX25" s="390"/>
      <c r="AY25" s="390"/>
      <c r="AZ25" s="390"/>
      <c r="BA25" s="390"/>
      <c r="BB25" s="390"/>
      <c r="BC25" s="390"/>
      <c r="BD25" s="390"/>
      <c r="BE25" s="390"/>
      <c r="BF25" s="390"/>
      <c r="BG25" s="390"/>
      <c r="BH25" s="390"/>
      <c r="BI25" s="390"/>
      <c r="BJ25" s="390"/>
      <c r="BK25" s="390"/>
      <c r="BL25" s="390"/>
      <c r="BM25" s="390"/>
      <c r="BN25" s="390"/>
      <c r="BO25" s="390"/>
      <c r="BP25" s="390"/>
      <c r="BQ25" s="390"/>
      <c r="BR25" s="390"/>
      <c r="BS25" s="390"/>
      <c r="BT25" s="390"/>
      <c r="BU25" s="390"/>
      <c r="BV25" s="390"/>
      <c r="BW25" s="390"/>
      <c r="BX25" s="390"/>
      <c r="BY25" s="390"/>
      <c r="BZ25" s="390"/>
      <c r="CA25" s="390"/>
      <c r="CB25" s="390"/>
      <c r="CC25" s="390"/>
      <c r="CD25" s="390"/>
      <c r="CE25" s="390"/>
      <c r="CF25" s="390"/>
      <c r="CG25" s="390"/>
      <c r="CH25" s="390"/>
      <c r="CI25" s="390"/>
      <c r="CJ25" s="390"/>
      <c r="CK25" s="390"/>
      <c r="CL25" s="390"/>
      <c r="CM25" s="390"/>
      <c r="CN25" s="390"/>
      <c r="CO25" s="390"/>
      <c r="CP25" s="390"/>
      <c r="CQ25" s="390"/>
      <c r="CR25" s="390"/>
      <c r="CS25" s="390"/>
      <c r="CT25" s="390"/>
      <c r="CU25" s="390"/>
      <c r="CV25" s="390"/>
      <c r="CW25" s="390"/>
      <c r="CX25" s="390"/>
      <c r="CY25" s="390"/>
      <c r="CZ25" s="390"/>
      <c r="DA25" s="390"/>
      <c r="DB25" s="390"/>
      <c r="DC25" s="390"/>
      <c r="DD25" s="390"/>
      <c r="DE25" s="390"/>
      <c r="DF25" s="390"/>
      <c r="DG25" s="390"/>
      <c r="DH25" s="390"/>
      <c r="DI25" s="390"/>
      <c r="DJ25" s="390"/>
      <c r="DK25" s="390"/>
      <c r="DL25" s="390"/>
      <c r="DM25" s="390"/>
      <c r="DN25" s="390"/>
      <c r="DO25" s="390"/>
      <c r="DP25" s="390"/>
      <c r="DQ25" s="390"/>
      <c r="DR25" s="390"/>
      <c r="DS25" s="390"/>
      <c r="DT25" s="390"/>
      <c r="DU25" s="390"/>
      <c r="DV25" s="390"/>
      <c r="DW25" s="390"/>
      <c r="DX25" s="390"/>
      <c r="DY25" s="390"/>
      <c r="DZ25" s="390"/>
      <c r="EA25" s="390"/>
      <c r="EB25" s="390"/>
      <c r="EC25" s="390"/>
      <c r="ED25" s="390"/>
      <c r="EE25" s="390"/>
      <c r="EF25" s="390"/>
      <c r="EG25" s="390"/>
      <c r="EH25" s="390"/>
      <c r="EI25" s="390"/>
      <c r="EJ25" s="390"/>
      <c r="EK25" s="390"/>
      <c r="EL25" s="390"/>
      <c r="EM25" s="390"/>
      <c r="EN25" s="390"/>
      <c r="EO25" s="390"/>
      <c r="EP25" s="390"/>
      <c r="EQ25" s="390"/>
      <c r="ER25" s="390"/>
      <c r="ES25" s="390"/>
      <c r="ET25" s="390"/>
      <c r="EU25" s="390"/>
      <c r="EV25" s="390"/>
      <c r="EW25" s="390"/>
      <c r="EX25" s="390"/>
      <c r="EY25" s="390"/>
      <c r="EZ25" s="390"/>
      <c r="FA25" s="390"/>
      <c r="FB25" s="390"/>
      <c r="FC25" s="390"/>
      <c r="FD25" s="390"/>
      <c r="FE25" s="390"/>
      <c r="FF25" s="390"/>
      <c r="FG25" s="390"/>
      <c r="FH25" s="390"/>
      <c r="FI25" s="390"/>
      <c r="FJ25" s="390"/>
      <c r="FK25" s="390"/>
      <c r="FL25" s="390"/>
      <c r="FM25" s="390"/>
      <c r="FN25" s="390"/>
      <c r="FO25" s="390"/>
      <c r="FP25" s="390"/>
      <c r="FQ25" s="390"/>
      <c r="FR25" s="390"/>
      <c r="FS25" s="390"/>
      <c r="FT25" s="390"/>
      <c r="FU25" s="390"/>
      <c r="FV25" s="390"/>
      <c r="FW25" s="390"/>
      <c r="FX25" s="390"/>
      <c r="FY25" s="390"/>
      <c r="FZ25" s="390"/>
      <c r="GA25" s="390"/>
      <c r="GB25" s="390"/>
      <c r="GC25" s="390"/>
      <c r="GD25" s="390"/>
      <c r="GE25" s="390"/>
      <c r="GF25" s="390"/>
      <c r="GG25" s="390"/>
      <c r="GH25" s="390"/>
      <c r="GI25" s="390"/>
      <c r="GJ25" s="390"/>
      <c r="GK25" s="390"/>
      <c r="GL25" s="390"/>
      <c r="GM25" s="390"/>
      <c r="GN25" s="390"/>
      <c r="GO25" s="390"/>
      <c r="GP25" s="390"/>
      <c r="GQ25" s="390"/>
      <c r="GR25" s="390"/>
      <c r="GS25" s="390"/>
      <c r="GT25" s="390"/>
      <c r="GU25" s="390"/>
      <c r="GV25" s="390"/>
      <c r="GW25" s="390"/>
      <c r="GX25" s="390"/>
      <c r="GY25" s="390"/>
      <c r="GZ25" s="390"/>
      <c r="HA25" s="390"/>
      <c r="HB25" s="390"/>
      <c r="HC25" s="390"/>
      <c r="HD25" s="390"/>
      <c r="HE25" s="390"/>
      <c r="HF25" s="390"/>
      <c r="HG25" s="390"/>
      <c r="HH25" s="390"/>
      <c r="HI25" s="390"/>
      <c r="HJ25" s="390"/>
      <c r="HK25" s="390"/>
      <c r="HL25" s="390"/>
      <c r="HM25" s="390"/>
      <c r="HN25" s="390"/>
      <c r="HO25" s="390"/>
      <c r="HP25" s="390"/>
      <c r="HQ25" s="390"/>
      <c r="HR25" s="390"/>
      <c r="HS25" s="390"/>
      <c r="HT25" s="390"/>
      <c r="HU25" s="390"/>
      <c r="HV25" s="390"/>
      <c r="HW25" s="390"/>
      <c r="HX25" s="390"/>
      <c r="HY25" s="390"/>
      <c r="HZ25" s="390"/>
      <c r="IA25" s="390"/>
      <c r="IB25" s="390"/>
      <c r="IC25" s="390"/>
      <c r="ID25" s="390"/>
      <c r="IE25" s="390"/>
      <c r="IF25" s="390"/>
      <c r="IG25" s="390"/>
      <c r="IH25" s="390"/>
      <c r="II25" s="390"/>
      <c r="IJ25" s="390"/>
      <c r="IK25" s="390"/>
      <c r="IL25" s="390"/>
      <c r="IM25" s="390"/>
      <c r="IN25" s="390"/>
      <c r="IO25" s="390"/>
      <c r="IP25" s="390"/>
      <c r="IQ25" s="390"/>
      <c r="IR25" s="390"/>
      <c r="IS25" s="390"/>
    </row>
    <row r="26" spans="1:253">
      <c r="A26" s="475"/>
      <c r="B26" s="476" t="s">
        <v>326</v>
      </c>
      <c r="C26" s="477" t="s">
        <v>49</v>
      </c>
      <c r="D26" s="478">
        <f>D28</f>
        <v>36443000</v>
      </c>
      <c r="E26" s="478">
        <f>E28</f>
        <v>36443000</v>
      </c>
      <c r="F26" s="479">
        <f>F28</f>
        <v>0</v>
      </c>
      <c r="G26" s="461"/>
      <c r="H26" s="505" t="s">
        <v>49</v>
      </c>
      <c r="I26" s="478">
        <f>I28</f>
        <v>36443000</v>
      </c>
      <c r="J26" s="478">
        <f>J28</f>
        <v>36443000</v>
      </c>
      <c r="K26" s="478">
        <f>K28</f>
        <v>0</v>
      </c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  <c r="AQ26" s="463"/>
      <c r="AR26" s="463"/>
      <c r="AS26" s="463"/>
      <c r="AT26" s="463"/>
      <c r="AU26" s="463"/>
      <c r="AV26" s="463"/>
      <c r="AW26" s="463"/>
      <c r="AX26" s="463"/>
      <c r="AY26" s="463"/>
      <c r="AZ26" s="463"/>
      <c r="BA26" s="463"/>
      <c r="BB26" s="463"/>
      <c r="BC26" s="463"/>
      <c r="BD26" s="463"/>
      <c r="BE26" s="463"/>
      <c r="BF26" s="463"/>
      <c r="BG26" s="463"/>
      <c r="BH26" s="463"/>
      <c r="BI26" s="463"/>
      <c r="BJ26" s="463"/>
      <c r="BK26" s="463"/>
      <c r="BL26" s="463"/>
      <c r="BM26" s="463"/>
      <c r="BN26" s="463"/>
      <c r="BO26" s="463"/>
      <c r="BP26" s="463"/>
      <c r="BQ26" s="463"/>
      <c r="BR26" s="463"/>
      <c r="BS26" s="463"/>
      <c r="BT26" s="463"/>
      <c r="BU26" s="463"/>
      <c r="BV26" s="463"/>
      <c r="BW26" s="463"/>
      <c r="BX26" s="463"/>
      <c r="BY26" s="463"/>
      <c r="BZ26" s="463"/>
      <c r="CA26" s="463"/>
      <c r="CB26" s="463"/>
      <c r="CC26" s="463"/>
      <c r="CD26" s="463"/>
      <c r="CE26" s="463"/>
      <c r="CF26" s="463"/>
      <c r="CG26" s="463"/>
      <c r="CH26" s="463"/>
      <c r="CI26" s="463"/>
      <c r="CJ26" s="463"/>
      <c r="CK26" s="463"/>
      <c r="CL26" s="463"/>
      <c r="CM26" s="463"/>
      <c r="CN26" s="463"/>
      <c r="CO26" s="463"/>
      <c r="CP26" s="463"/>
      <c r="CQ26" s="463"/>
      <c r="CR26" s="463"/>
      <c r="CS26" s="463"/>
      <c r="CT26" s="463"/>
      <c r="CU26" s="463"/>
      <c r="CV26" s="463"/>
      <c r="CW26" s="463"/>
      <c r="CX26" s="463"/>
      <c r="CY26" s="463"/>
      <c r="CZ26" s="463"/>
      <c r="DA26" s="463"/>
      <c r="DB26" s="463"/>
      <c r="DC26" s="463"/>
      <c r="DD26" s="463"/>
      <c r="DE26" s="463"/>
      <c r="DF26" s="463"/>
      <c r="DG26" s="463"/>
      <c r="DH26" s="463"/>
      <c r="DI26" s="463"/>
      <c r="DJ26" s="463"/>
      <c r="DK26" s="463"/>
      <c r="DL26" s="463"/>
      <c r="DM26" s="463"/>
      <c r="DN26" s="463"/>
      <c r="DO26" s="463"/>
      <c r="DP26" s="463"/>
      <c r="DQ26" s="463"/>
      <c r="DR26" s="463"/>
      <c r="DS26" s="463"/>
      <c r="DT26" s="463"/>
      <c r="DU26" s="463"/>
      <c r="DV26" s="463"/>
      <c r="DW26" s="463"/>
      <c r="DX26" s="463"/>
      <c r="DY26" s="463"/>
      <c r="DZ26" s="463"/>
      <c r="EA26" s="463"/>
      <c r="EB26" s="463"/>
      <c r="EC26" s="463"/>
      <c r="ED26" s="463"/>
      <c r="EE26" s="463"/>
      <c r="EF26" s="463"/>
      <c r="EG26" s="463"/>
      <c r="EH26" s="463"/>
      <c r="EI26" s="463"/>
      <c r="EJ26" s="463"/>
      <c r="EK26" s="463"/>
      <c r="EL26" s="463"/>
      <c r="EM26" s="463"/>
      <c r="EN26" s="463"/>
      <c r="EO26" s="463"/>
      <c r="EP26" s="463"/>
      <c r="EQ26" s="463"/>
      <c r="ER26" s="463"/>
      <c r="ES26" s="463"/>
      <c r="ET26" s="463"/>
      <c r="EU26" s="463"/>
      <c r="EV26" s="463"/>
      <c r="EW26" s="463"/>
      <c r="EX26" s="463"/>
      <c r="EY26" s="463"/>
      <c r="EZ26" s="463"/>
      <c r="FA26" s="463"/>
      <c r="FB26" s="463"/>
      <c r="FC26" s="463"/>
      <c r="FD26" s="463"/>
      <c r="FE26" s="463"/>
      <c r="FF26" s="463"/>
      <c r="FG26" s="463"/>
      <c r="FH26" s="463"/>
      <c r="FI26" s="463"/>
      <c r="FJ26" s="463"/>
      <c r="FK26" s="463"/>
      <c r="FL26" s="463"/>
      <c r="FM26" s="463"/>
      <c r="FN26" s="463"/>
      <c r="FO26" s="463"/>
      <c r="FP26" s="463"/>
      <c r="FQ26" s="463"/>
      <c r="FR26" s="463"/>
      <c r="FS26" s="463"/>
      <c r="FT26" s="463"/>
      <c r="FU26" s="463"/>
      <c r="FV26" s="463"/>
      <c r="FW26" s="463"/>
      <c r="FX26" s="463"/>
      <c r="FY26" s="463"/>
      <c r="FZ26" s="463"/>
      <c r="GA26" s="463"/>
      <c r="GB26" s="463"/>
      <c r="GC26" s="463"/>
      <c r="GD26" s="463"/>
      <c r="GE26" s="463"/>
      <c r="GF26" s="463"/>
      <c r="GG26" s="463"/>
      <c r="GH26" s="463"/>
      <c r="GI26" s="463"/>
      <c r="GJ26" s="463"/>
      <c r="GK26" s="463"/>
      <c r="GL26" s="463"/>
      <c r="GM26" s="463"/>
      <c r="GN26" s="463"/>
      <c r="GO26" s="463"/>
      <c r="GP26" s="463"/>
      <c r="GQ26" s="463"/>
      <c r="GR26" s="463"/>
      <c r="GS26" s="463"/>
      <c r="GT26" s="463"/>
      <c r="GU26" s="463"/>
      <c r="GV26" s="463"/>
      <c r="GW26" s="463"/>
      <c r="GX26" s="463"/>
      <c r="GY26" s="463"/>
      <c r="GZ26" s="463"/>
      <c r="HA26" s="463"/>
      <c r="HB26" s="463"/>
      <c r="HC26" s="463"/>
      <c r="HD26" s="463"/>
      <c r="HE26" s="463"/>
      <c r="HF26" s="463"/>
      <c r="HG26" s="463"/>
      <c r="HH26" s="463"/>
      <c r="HI26" s="463"/>
      <c r="HJ26" s="463"/>
      <c r="HK26" s="463"/>
      <c r="HL26" s="463"/>
      <c r="HM26" s="463"/>
      <c r="HN26" s="463"/>
      <c r="HO26" s="463"/>
      <c r="HP26" s="463"/>
      <c r="HQ26" s="463"/>
      <c r="HR26" s="463"/>
      <c r="HS26" s="463"/>
      <c r="HT26" s="463"/>
      <c r="HU26" s="463"/>
      <c r="HV26" s="463"/>
      <c r="HW26" s="463"/>
      <c r="HX26" s="463"/>
      <c r="HY26" s="463"/>
      <c r="HZ26" s="463"/>
      <c r="IA26" s="463"/>
      <c r="IB26" s="463"/>
      <c r="IC26" s="463"/>
      <c r="ID26" s="463"/>
      <c r="IE26" s="463"/>
      <c r="IF26" s="463"/>
      <c r="IG26" s="463"/>
      <c r="IH26" s="463"/>
      <c r="II26" s="463"/>
      <c r="IJ26" s="463"/>
      <c r="IK26" s="463"/>
      <c r="IL26" s="463"/>
      <c r="IM26" s="463"/>
      <c r="IN26" s="463"/>
      <c r="IO26" s="463"/>
      <c r="IP26" s="463"/>
      <c r="IQ26" s="463"/>
      <c r="IR26" s="463"/>
      <c r="IS26" s="463"/>
    </row>
    <row r="27" spans="1:253" s="463" customFormat="1" ht="9.9499999999999993" customHeight="1">
      <c r="A27" s="444"/>
      <c r="B27" s="481"/>
      <c r="C27" s="482"/>
      <c r="D27" s="506"/>
      <c r="E27" s="506"/>
      <c r="F27" s="507"/>
      <c r="G27" s="461"/>
      <c r="H27" s="485"/>
      <c r="I27" s="483"/>
      <c r="J27" s="483"/>
      <c r="K27" s="483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0"/>
      <c r="BB27" s="390"/>
      <c r="BC27" s="390"/>
      <c r="BD27" s="390"/>
      <c r="BE27" s="390"/>
      <c r="BF27" s="390"/>
      <c r="BG27" s="390"/>
      <c r="BH27" s="390"/>
      <c r="BI27" s="390"/>
      <c r="BJ27" s="390"/>
      <c r="BK27" s="390"/>
      <c r="BL27" s="390"/>
      <c r="BM27" s="390"/>
      <c r="BN27" s="390"/>
      <c r="BO27" s="390"/>
      <c r="BP27" s="390"/>
      <c r="BQ27" s="390"/>
      <c r="BR27" s="390"/>
      <c r="BS27" s="390"/>
      <c r="BT27" s="390"/>
      <c r="BU27" s="390"/>
      <c r="BV27" s="390"/>
      <c r="BW27" s="390"/>
      <c r="BX27" s="390"/>
      <c r="BY27" s="390"/>
      <c r="BZ27" s="390"/>
      <c r="CA27" s="390"/>
      <c r="CB27" s="390"/>
      <c r="CC27" s="390"/>
      <c r="CD27" s="390"/>
      <c r="CE27" s="390"/>
      <c r="CF27" s="390"/>
      <c r="CG27" s="390"/>
      <c r="CH27" s="390"/>
      <c r="CI27" s="390"/>
      <c r="CJ27" s="390"/>
      <c r="CK27" s="390"/>
      <c r="CL27" s="390"/>
      <c r="CM27" s="390"/>
      <c r="CN27" s="390"/>
      <c r="CO27" s="390"/>
      <c r="CP27" s="390"/>
      <c r="CQ27" s="390"/>
      <c r="CR27" s="390"/>
      <c r="CS27" s="390"/>
      <c r="CT27" s="390"/>
      <c r="CU27" s="390"/>
      <c r="CV27" s="390"/>
      <c r="CW27" s="390"/>
      <c r="CX27" s="390"/>
      <c r="CY27" s="390"/>
      <c r="CZ27" s="390"/>
      <c r="DA27" s="390"/>
      <c r="DB27" s="390"/>
      <c r="DC27" s="390"/>
      <c r="DD27" s="390"/>
      <c r="DE27" s="390"/>
      <c r="DF27" s="390"/>
      <c r="DG27" s="390"/>
      <c r="DH27" s="390"/>
      <c r="DI27" s="390"/>
      <c r="DJ27" s="390"/>
      <c r="DK27" s="390"/>
      <c r="DL27" s="390"/>
      <c r="DM27" s="390"/>
      <c r="DN27" s="390"/>
      <c r="DO27" s="390"/>
      <c r="DP27" s="390"/>
      <c r="DQ27" s="390"/>
      <c r="DR27" s="390"/>
      <c r="DS27" s="390"/>
      <c r="DT27" s="390"/>
      <c r="DU27" s="390"/>
      <c r="DV27" s="390"/>
      <c r="DW27" s="390"/>
      <c r="DX27" s="390"/>
      <c r="DY27" s="390"/>
      <c r="DZ27" s="390"/>
      <c r="EA27" s="390"/>
      <c r="EB27" s="390"/>
      <c r="EC27" s="390"/>
      <c r="ED27" s="390"/>
      <c r="EE27" s="390"/>
      <c r="EF27" s="390"/>
      <c r="EG27" s="390"/>
      <c r="EH27" s="390"/>
      <c r="EI27" s="390"/>
      <c r="EJ27" s="390"/>
      <c r="EK27" s="390"/>
      <c r="EL27" s="390"/>
      <c r="EM27" s="390"/>
      <c r="EN27" s="390"/>
      <c r="EO27" s="390"/>
      <c r="EP27" s="390"/>
      <c r="EQ27" s="390"/>
      <c r="ER27" s="390"/>
      <c r="ES27" s="390"/>
      <c r="ET27" s="390"/>
      <c r="EU27" s="390"/>
      <c r="EV27" s="390"/>
      <c r="EW27" s="390"/>
      <c r="EX27" s="390"/>
      <c r="EY27" s="390"/>
      <c r="EZ27" s="390"/>
      <c r="FA27" s="390"/>
      <c r="FB27" s="390"/>
      <c r="FC27" s="390"/>
      <c r="FD27" s="390"/>
      <c r="FE27" s="390"/>
      <c r="FF27" s="390"/>
      <c r="FG27" s="390"/>
      <c r="FH27" s="390"/>
      <c r="FI27" s="390"/>
      <c r="FJ27" s="390"/>
      <c r="FK27" s="390"/>
      <c r="FL27" s="390"/>
      <c r="FM27" s="390"/>
      <c r="FN27" s="390"/>
      <c r="FO27" s="390"/>
      <c r="FP27" s="390"/>
      <c r="FQ27" s="390"/>
      <c r="FR27" s="390"/>
      <c r="FS27" s="390"/>
      <c r="FT27" s="390"/>
      <c r="FU27" s="390"/>
      <c r="FV27" s="390"/>
      <c r="FW27" s="390"/>
      <c r="FX27" s="390"/>
      <c r="FY27" s="390"/>
      <c r="FZ27" s="390"/>
      <c r="GA27" s="390"/>
      <c r="GB27" s="390"/>
      <c r="GC27" s="390"/>
      <c r="GD27" s="390"/>
      <c r="GE27" s="390"/>
      <c r="GF27" s="390"/>
      <c r="GG27" s="390"/>
      <c r="GH27" s="390"/>
      <c r="GI27" s="390"/>
      <c r="GJ27" s="390"/>
      <c r="GK27" s="390"/>
      <c r="GL27" s="390"/>
      <c r="GM27" s="390"/>
      <c r="GN27" s="390"/>
      <c r="GO27" s="390"/>
      <c r="GP27" s="390"/>
      <c r="GQ27" s="390"/>
      <c r="GR27" s="390"/>
      <c r="GS27" s="390"/>
      <c r="GT27" s="390"/>
      <c r="GU27" s="390"/>
      <c r="GV27" s="390"/>
      <c r="GW27" s="390"/>
      <c r="GX27" s="390"/>
      <c r="GY27" s="390"/>
      <c r="GZ27" s="390"/>
      <c r="HA27" s="390"/>
      <c r="HB27" s="390"/>
      <c r="HC27" s="390"/>
      <c r="HD27" s="390"/>
      <c r="HE27" s="390"/>
      <c r="HF27" s="390"/>
      <c r="HG27" s="390"/>
      <c r="HH27" s="390"/>
      <c r="HI27" s="390"/>
      <c r="HJ27" s="390"/>
      <c r="HK27" s="390"/>
      <c r="HL27" s="390"/>
      <c r="HM27" s="390"/>
      <c r="HN27" s="390"/>
      <c r="HO27" s="390"/>
      <c r="HP27" s="390"/>
      <c r="HQ27" s="390"/>
      <c r="HR27" s="390"/>
      <c r="HS27" s="390"/>
      <c r="HT27" s="390"/>
      <c r="HU27" s="390"/>
      <c r="HV27" s="390"/>
      <c r="HW27" s="390"/>
      <c r="HX27" s="390"/>
      <c r="HY27" s="390"/>
      <c r="HZ27" s="390"/>
      <c r="IA27" s="390"/>
      <c r="IB27" s="390"/>
      <c r="IC27" s="390"/>
      <c r="ID27" s="390"/>
      <c r="IE27" s="390"/>
      <c r="IF27" s="390"/>
      <c r="IG27" s="390"/>
      <c r="IH27" s="390"/>
      <c r="II27" s="390"/>
      <c r="IJ27" s="390"/>
      <c r="IK27" s="390"/>
      <c r="IL27" s="390"/>
      <c r="IM27" s="390"/>
      <c r="IN27" s="390"/>
      <c r="IO27" s="390"/>
      <c r="IP27" s="390"/>
      <c r="IQ27" s="390"/>
      <c r="IR27" s="390"/>
      <c r="IS27" s="390"/>
    </row>
    <row r="28" spans="1:253" ht="25.5">
      <c r="A28" s="487">
        <v>2</v>
      </c>
      <c r="B28" s="1196" t="s">
        <v>669</v>
      </c>
      <c r="C28" s="1196"/>
      <c r="D28" s="488">
        <f>D30</f>
        <v>36443000</v>
      </c>
      <c r="E28" s="488">
        <f>E30</f>
        <v>36443000</v>
      </c>
      <c r="F28" s="489">
        <f>F30</f>
        <v>0</v>
      </c>
      <c r="G28" s="461"/>
      <c r="H28" s="490" t="s">
        <v>669</v>
      </c>
      <c r="I28" s="488">
        <f>I30</f>
        <v>36443000</v>
      </c>
      <c r="J28" s="488">
        <f>J30</f>
        <v>36443000</v>
      </c>
      <c r="K28" s="488">
        <f>K30</f>
        <v>0</v>
      </c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6"/>
      <c r="BQ28" s="486"/>
      <c r="BR28" s="486"/>
      <c r="BS28" s="486"/>
      <c r="BT28" s="486"/>
      <c r="BU28" s="486"/>
      <c r="BV28" s="486"/>
      <c r="BW28" s="486"/>
      <c r="BX28" s="486"/>
      <c r="BY28" s="486"/>
      <c r="BZ28" s="486"/>
      <c r="CA28" s="486"/>
      <c r="CB28" s="486"/>
      <c r="CC28" s="486"/>
      <c r="CD28" s="486"/>
      <c r="CE28" s="486"/>
      <c r="CF28" s="486"/>
      <c r="CG28" s="486"/>
      <c r="CH28" s="486"/>
      <c r="CI28" s="486"/>
      <c r="CJ28" s="486"/>
      <c r="CK28" s="486"/>
      <c r="CL28" s="486"/>
      <c r="CM28" s="486"/>
      <c r="CN28" s="486"/>
      <c r="CO28" s="486"/>
      <c r="CP28" s="486"/>
      <c r="CQ28" s="486"/>
      <c r="CR28" s="486"/>
      <c r="CS28" s="486"/>
      <c r="CT28" s="486"/>
      <c r="CU28" s="486"/>
      <c r="CV28" s="486"/>
      <c r="CW28" s="486"/>
      <c r="CX28" s="486"/>
      <c r="CY28" s="486"/>
      <c r="CZ28" s="486"/>
      <c r="DA28" s="486"/>
      <c r="DB28" s="486"/>
      <c r="DC28" s="486"/>
      <c r="DD28" s="486"/>
      <c r="DE28" s="486"/>
      <c r="DF28" s="486"/>
      <c r="DG28" s="486"/>
      <c r="DH28" s="486"/>
      <c r="DI28" s="486"/>
      <c r="DJ28" s="486"/>
      <c r="DK28" s="486"/>
      <c r="DL28" s="486"/>
      <c r="DM28" s="486"/>
      <c r="DN28" s="486"/>
      <c r="DO28" s="486"/>
      <c r="DP28" s="486"/>
      <c r="DQ28" s="486"/>
      <c r="DR28" s="486"/>
      <c r="DS28" s="486"/>
      <c r="DT28" s="486"/>
      <c r="DU28" s="486"/>
      <c r="DV28" s="486"/>
      <c r="DW28" s="486"/>
      <c r="DX28" s="486"/>
      <c r="DY28" s="486"/>
      <c r="DZ28" s="486"/>
      <c r="EA28" s="486"/>
      <c r="EB28" s="486"/>
      <c r="EC28" s="486"/>
      <c r="ED28" s="486"/>
      <c r="EE28" s="486"/>
      <c r="EF28" s="486"/>
      <c r="EG28" s="486"/>
      <c r="EH28" s="486"/>
      <c r="EI28" s="486"/>
      <c r="EJ28" s="486"/>
      <c r="EK28" s="486"/>
      <c r="EL28" s="486"/>
      <c r="EM28" s="486"/>
      <c r="EN28" s="486"/>
      <c r="EO28" s="486"/>
      <c r="EP28" s="486"/>
      <c r="EQ28" s="486"/>
      <c r="ER28" s="486"/>
      <c r="ES28" s="486"/>
      <c r="ET28" s="486"/>
      <c r="EU28" s="486"/>
      <c r="EV28" s="486"/>
      <c r="EW28" s="486"/>
      <c r="EX28" s="486"/>
      <c r="EY28" s="486"/>
      <c r="EZ28" s="486"/>
      <c r="FA28" s="486"/>
      <c r="FB28" s="486"/>
      <c r="FC28" s="486"/>
      <c r="FD28" s="486"/>
      <c r="FE28" s="486"/>
      <c r="FF28" s="486"/>
      <c r="FG28" s="486"/>
      <c r="FH28" s="486"/>
      <c r="FI28" s="486"/>
      <c r="FJ28" s="486"/>
      <c r="FK28" s="486"/>
      <c r="FL28" s="486"/>
      <c r="FM28" s="486"/>
      <c r="FN28" s="486"/>
      <c r="FO28" s="486"/>
      <c r="FP28" s="486"/>
      <c r="FQ28" s="486"/>
      <c r="FR28" s="486"/>
      <c r="FS28" s="486"/>
      <c r="FT28" s="486"/>
      <c r="FU28" s="486"/>
      <c r="FV28" s="486"/>
      <c r="FW28" s="486"/>
      <c r="FX28" s="486"/>
      <c r="FY28" s="486"/>
      <c r="FZ28" s="486"/>
      <c r="GA28" s="486"/>
      <c r="GB28" s="486"/>
      <c r="GC28" s="486"/>
      <c r="GD28" s="486"/>
      <c r="GE28" s="486"/>
      <c r="GF28" s="486"/>
      <c r="GG28" s="486"/>
      <c r="GH28" s="486"/>
      <c r="GI28" s="486"/>
      <c r="GJ28" s="486"/>
      <c r="GK28" s="486"/>
      <c r="GL28" s="486"/>
      <c r="GM28" s="486"/>
      <c r="GN28" s="486"/>
      <c r="GO28" s="486"/>
      <c r="GP28" s="486"/>
      <c r="GQ28" s="486"/>
      <c r="GR28" s="486"/>
      <c r="GS28" s="486"/>
      <c r="GT28" s="486"/>
      <c r="GU28" s="486"/>
      <c r="GV28" s="486"/>
      <c r="GW28" s="486"/>
      <c r="GX28" s="486"/>
      <c r="GY28" s="486"/>
      <c r="GZ28" s="486"/>
      <c r="HA28" s="486"/>
      <c r="HB28" s="486"/>
      <c r="HC28" s="486"/>
      <c r="HD28" s="486"/>
      <c r="HE28" s="486"/>
      <c r="HF28" s="486"/>
      <c r="HG28" s="486"/>
      <c r="HH28" s="486"/>
      <c r="HI28" s="486"/>
      <c r="HJ28" s="486"/>
      <c r="HK28" s="486"/>
      <c r="HL28" s="486"/>
      <c r="HM28" s="486"/>
      <c r="HN28" s="486"/>
      <c r="HO28" s="486"/>
      <c r="HP28" s="486"/>
      <c r="HQ28" s="486"/>
      <c r="HR28" s="486"/>
      <c r="HS28" s="486"/>
      <c r="HT28" s="486"/>
      <c r="HU28" s="486"/>
      <c r="HV28" s="486"/>
      <c r="HW28" s="486"/>
      <c r="HX28" s="486"/>
      <c r="HY28" s="486"/>
      <c r="HZ28" s="486"/>
      <c r="IA28" s="486"/>
      <c r="IB28" s="486"/>
      <c r="IC28" s="486"/>
      <c r="ID28" s="486"/>
      <c r="IE28" s="486"/>
      <c r="IF28" s="486"/>
      <c r="IG28" s="486"/>
      <c r="IH28" s="486"/>
      <c r="II28" s="486"/>
      <c r="IJ28" s="486"/>
      <c r="IK28" s="486"/>
      <c r="IL28" s="486"/>
      <c r="IM28" s="486"/>
      <c r="IN28" s="486"/>
      <c r="IO28" s="486"/>
      <c r="IP28" s="486"/>
      <c r="IQ28" s="486"/>
      <c r="IR28" s="486"/>
      <c r="IS28" s="486"/>
    </row>
    <row r="29" spans="1:253" ht="9.9499999999999993" customHeight="1">
      <c r="A29" s="475"/>
      <c r="B29" s="476"/>
      <c r="C29" s="508"/>
      <c r="D29" s="478"/>
      <c r="E29" s="478"/>
      <c r="F29" s="479"/>
      <c r="G29" s="461"/>
      <c r="H29" s="509"/>
      <c r="I29" s="510"/>
      <c r="J29" s="510"/>
      <c r="K29" s="510"/>
      <c r="L29" s="463"/>
      <c r="M29" s="463"/>
      <c r="N29" s="463"/>
      <c r="O29" s="463"/>
      <c r="P29" s="463"/>
      <c r="Q29" s="463"/>
      <c r="R29" s="463"/>
      <c r="S29" s="463"/>
      <c r="T29" s="463"/>
      <c r="U29" s="463"/>
      <c r="V29" s="463"/>
      <c r="W29" s="463"/>
      <c r="X29" s="463"/>
      <c r="Y29" s="463"/>
      <c r="Z29" s="463"/>
      <c r="AA29" s="463"/>
      <c r="AB29" s="463"/>
      <c r="AC29" s="463"/>
      <c r="AD29" s="463"/>
      <c r="AE29" s="463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3"/>
      <c r="AQ29" s="463"/>
      <c r="AR29" s="463"/>
      <c r="AS29" s="463"/>
      <c r="AT29" s="463"/>
      <c r="AU29" s="463"/>
      <c r="AV29" s="463"/>
      <c r="AW29" s="463"/>
      <c r="AX29" s="463"/>
      <c r="AY29" s="463"/>
      <c r="AZ29" s="463"/>
      <c r="BA29" s="463"/>
      <c r="BB29" s="463"/>
      <c r="BC29" s="463"/>
      <c r="BD29" s="463"/>
      <c r="BE29" s="463"/>
      <c r="BF29" s="463"/>
      <c r="BG29" s="463"/>
      <c r="BH29" s="463"/>
      <c r="BI29" s="463"/>
      <c r="BJ29" s="463"/>
      <c r="BK29" s="463"/>
      <c r="BL29" s="463"/>
      <c r="BM29" s="463"/>
      <c r="BN29" s="463"/>
      <c r="BO29" s="463"/>
      <c r="BP29" s="463"/>
      <c r="BQ29" s="463"/>
      <c r="BR29" s="463"/>
      <c r="BS29" s="463"/>
      <c r="BT29" s="463"/>
      <c r="BU29" s="463"/>
      <c r="BV29" s="463"/>
      <c r="BW29" s="463"/>
      <c r="BX29" s="463"/>
      <c r="BY29" s="463"/>
      <c r="BZ29" s="463"/>
      <c r="CA29" s="463"/>
      <c r="CB29" s="463"/>
      <c r="CC29" s="463"/>
      <c r="CD29" s="463"/>
      <c r="CE29" s="463"/>
      <c r="CF29" s="463"/>
      <c r="CG29" s="463"/>
      <c r="CH29" s="463"/>
      <c r="CI29" s="463"/>
      <c r="CJ29" s="463"/>
      <c r="CK29" s="463"/>
      <c r="CL29" s="463"/>
      <c r="CM29" s="463"/>
      <c r="CN29" s="463"/>
      <c r="CO29" s="463"/>
      <c r="CP29" s="463"/>
      <c r="CQ29" s="463"/>
      <c r="CR29" s="463"/>
      <c r="CS29" s="463"/>
      <c r="CT29" s="463"/>
      <c r="CU29" s="463"/>
      <c r="CV29" s="463"/>
      <c r="CW29" s="463"/>
      <c r="CX29" s="463"/>
      <c r="CY29" s="463"/>
      <c r="CZ29" s="463"/>
      <c r="DA29" s="463"/>
      <c r="DB29" s="463"/>
      <c r="DC29" s="463"/>
      <c r="DD29" s="463"/>
      <c r="DE29" s="463"/>
      <c r="DF29" s="463"/>
      <c r="DG29" s="463"/>
      <c r="DH29" s="463"/>
      <c r="DI29" s="463"/>
      <c r="DJ29" s="463"/>
      <c r="DK29" s="463"/>
      <c r="DL29" s="463"/>
      <c r="DM29" s="463"/>
      <c r="DN29" s="463"/>
      <c r="DO29" s="463"/>
      <c r="DP29" s="463"/>
      <c r="DQ29" s="463"/>
      <c r="DR29" s="463"/>
      <c r="DS29" s="463"/>
      <c r="DT29" s="463"/>
      <c r="DU29" s="463"/>
      <c r="DV29" s="463"/>
      <c r="DW29" s="463"/>
      <c r="DX29" s="463"/>
      <c r="DY29" s="463"/>
      <c r="DZ29" s="463"/>
      <c r="EA29" s="463"/>
      <c r="EB29" s="463"/>
      <c r="EC29" s="463"/>
      <c r="ED29" s="463"/>
      <c r="EE29" s="463"/>
      <c r="EF29" s="463"/>
      <c r="EG29" s="463"/>
      <c r="EH29" s="463"/>
      <c r="EI29" s="463"/>
      <c r="EJ29" s="463"/>
      <c r="EK29" s="463"/>
      <c r="EL29" s="463"/>
      <c r="EM29" s="463"/>
      <c r="EN29" s="463"/>
      <c r="EO29" s="463"/>
      <c r="EP29" s="463"/>
      <c r="EQ29" s="463"/>
      <c r="ER29" s="463"/>
      <c r="ES29" s="463"/>
      <c r="ET29" s="463"/>
      <c r="EU29" s="463"/>
      <c r="EV29" s="463"/>
      <c r="EW29" s="463"/>
      <c r="EX29" s="463"/>
      <c r="EY29" s="463"/>
      <c r="EZ29" s="463"/>
      <c r="FA29" s="463"/>
      <c r="FB29" s="463"/>
      <c r="FC29" s="463"/>
      <c r="FD29" s="463"/>
      <c r="FE29" s="463"/>
      <c r="FF29" s="463"/>
      <c r="FG29" s="463"/>
      <c r="FH29" s="463"/>
      <c r="FI29" s="463"/>
      <c r="FJ29" s="463"/>
      <c r="FK29" s="463"/>
      <c r="FL29" s="463"/>
      <c r="FM29" s="463"/>
      <c r="FN29" s="463"/>
      <c r="FO29" s="463"/>
      <c r="FP29" s="463"/>
      <c r="FQ29" s="463"/>
      <c r="FR29" s="463"/>
      <c r="FS29" s="463"/>
      <c r="FT29" s="463"/>
      <c r="FU29" s="463"/>
      <c r="FV29" s="463"/>
      <c r="FW29" s="463"/>
      <c r="FX29" s="463"/>
      <c r="FY29" s="463"/>
      <c r="FZ29" s="463"/>
      <c r="GA29" s="463"/>
      <c r="GB29" s="463"/>
      <c r="GC29" s="463"/>
      <c r="GD29" s="463"/>
      <c r="GE29" s="463"/>
      <c r="GF29" s="463"/>
      <c r="GG29" s="463"/>
      <c r="GH29" s="463"/>
      <c r="GI29" s="463"/>
      <c r="GJ29" s="463"/>
      <c r="GK29" s="463"/>
      <c r="GL29" s="463"/>
      <c r="GM29" s="463"/>
      <c r="GN29" s="463"/>
      <c r="GO29" s="463"/>
      <c r="GP29" s="463"/>
      <c r="GQ29" s="463"/>
      <c r="GR29" s="463"/>
      <c r="GS29" s="463"/>
      <c r="GT29" s="463"/>
      <c r="GU29" s="463"/>
      <c r="GV29" s="463"/>
      <c r="GW29" s="463"/>
      <c r="GX29" s="463"/>
      <c r="GY29" s="463"/>
      <c r="GZ29" s="463"/>
      <c r="HA29" s="463"/>
      <c r="HB29" s="463"/>
      <c r="HC29" s="463"/>
      <c r="HD29" s="463"/>
      <c r="HE29" s="463"/>
      <c r="HF29" s="463"/>
      <c r="HG29" s="463"/>
      <c r="HH29" s="463"/>
      <c r="HI29" s="463"/>
      <c r="HJ29" s="463"/>
      <c r="HK29" s="463"/>
      <c r="HL29" s="463"/>
      <c r="HM29" s="463"/>
      <c r="HN29" s="463"/>
      <c r="HO29" s="463"/>
      <c r="HP29" s="463"/>
      <c r="HQ29" s="463"/>
      <c r="HR29" s="463"/>
      <c r="HS29" s="463"/>
      <c r="HT29" s="463"/>
      <c r="HU29" s="463"/>
      <c r="HV29" s="463"/>
      <c r="HW29" s="463"/>
      <c r="HX29" s="463"/>
      <c r="HY29" s="463"/>
      <c r="HZ29" s="463"/>
      <c r="IA29" s="463"/>
      <c r="IB29" s="463"/>
      <c r="IC29" s="463"/>
      <c r="ID29" s="463"/>
      <c r="IE29" s="463"/>
      <c r="IF29" s="463"/>
      <c r="IG29" s="463"/>
      <c r="IH29" s="463"/>
      <c r="II29" s="463"/>
      <c r="IJ29" s="463"/>
      <c r="IK29" s="463"/>
      <c r="IL29" s="463"/>
      <c r="IM29" s="463"/>
      <c r="IN29" s="463"/>
      <c r="IO29" s="463"/>
      <c r="IP29" s="463"/>
      <c r="IQ29" s="463"/>
      <c r="IR29" s="463"/>
      <c r="IS29" s="463"/>
    </row>
    <row r="30" spans="1:253">
      <c r="A30" s="444"/>
      <c r="B30" s="444"/>
      <c r="C30" s="497" t="s">
        <v>668</v>
      </c>
      <c r="D30" s="483">
        <f>E30+F30</f>
        <v>36443000</v>
      </c>
      <c r="E30" s="483">
        <v>36443000</v>
      </c>
      <c r="F30" s="484">
        <v>0</v>
      </c>
      <c r="G30" s="461"/>
      <c r="H30" s="498" t="s">
        <v>670</v>
      </c>
      <c r="I30" s="483">
        <f>J30+K30</f>
        <v>36443000</v>
      </c>
      <c r="J30" s="483">
        <v>36443000</v>
      </c>
      <c r="K30" s="483">
        <v>0</v>
      </c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0"/>
      <c r="AA30" s="390"/>
      <c r="AB30" s="390"/>
      <c r="AC30" s="390"/>
      <c r="AD30" s="390"/>
      <c r="AE30" s="390"/>
      <c r="AF30" s="390"/>
      <c r="AG30" s="390"/>
      <c r="AH30" s="390"/>
      <c r="AI30" s="390"/>
      <c r="AJ30" s="390"/>
      <c r="AK30" s="390"/>
      <c r="AL30" s="390"/>
      <c r="AM30" s="390"/>
      <c r="AN30" s="390"/>
      <c r="AO30" s="390"/>
      <c r="AP30" s="390"/>
      <c r="AQ30" s="390"/>
      <c r="AR30" s="390"/>
      <c r="AS30" s="390"/>
      <c r="AT30" s="390"/>
      <c r="AU30" s="390"/>
      <c r="AV30" s="390"/>
      <c r="AW30" s="390"/>
      <c r="AX30" s="390"/>
      <c r="AY30" s="390"/>
      <c r="AZ30" s="390"/>
      <c r="BA30" s="390"/>
      <c r="BB30" s="390"/>
      <c r="BC30" s="390"/>
      <c r="BD30" s="390"/>
      <c r="BE30" s="390"/>
      <c r="BF30" s="390"/>
      <c r="BG30" s="390"/>
      <c r="BH30" s="390"/>
      <c r="BI30" s="390"/>
      <c r="BJ30" s="390"/>
      <c r="BK30" s="390"/>
      <c r="BL30" s="390"/>
      <c r="BM30" s="390"/>
      <c r="BN30" s="390"/>
      <c r="BO30" s="390"/>
      <c r="BP30" s="390"/>
      <c r="BQ30" s="390"/>
      <c r="BR30" s="390"/>
      <c r="BS30" s="390"/>
      <c r="BT30" s="390"/>
      <c r="BU30" s="390"/>
      <c r="BV30" s="390"/>
      <c r="BW30" s="390"/>
      <c r="BX30" s="390"/>
      <c r="BY30" s="390"/>
      <c r="BZ30" s="390"/>
      <c r="CA30" s="390"/>
      <c r="CB30" s="390"/>
      <c r="CC30" s="390"/>
      <c r="CD30" s="390"/>
      <c r="CE30" s="390"/>
      <c r="CF30" s="390"/>
      <c r="CG30" s="390"/>
      <c r="CH30" s="390"/>
      <c r="CI30" s="390"/>
      <c r="CJ30" s="390"/>
      <c r="CK30" s="390"/>
      <c r="CL30" s="390"/>
      <c r="CM30" s="390"/>
      <c r="CN30" s="390"/>
      <c r="CO30" s="390"/>
      <c r="CP30" s="390"/>
      <c r="CQ30" s="390"/>
      <c r="CR30" s="390"/>
      <c r="CS30" s="390"/>
      <c r="CT30" s="390"/>
      <c r="CU30" s="390"/>
      <c r="CV30" s="390"/>
      <c r="CW30" s="390"/>
      <c r="CX30" s="390"/>
      <c r="CY30" s="390"/>
      <c r="CZ30" s="390"/>
      <c r="DA30" s="390"/>
      <c r="DB30" s="390"/>
      <c r="DC30" s="390"/>
      <c r="DD30" s="390"/>
      <c r="DE30" s="390"/>
      <c r="DF30" s="390"/>
      <c r="DG30" s="390"/>
      <c r="DH30" s="390"/>
      <c r="DI30" s="390"/>
      <c r="DJ30" s="390"/>
      <c r="DK30" s="390"/>
      <c r="DL30" s="390"/>
      <c r="DM30" s="390"/>
      <c r="DN30" s="390"/>
      <c r="DO30" s="390"/>
      <c r="DP30" s="390"/>
      <c r="DQ30" s="390"/>
      <c r="DR30" s="390"/>
      <c r="DS30" s="390"/>
      <c r="DT30" s="390"/>
      <c r="DU30" s="390"/>
      <c r="DV30" s="390"/>
      <c r="DW30" s="390"/>
      <c r="DX30" s="390"/>
      <c r="DY30" s="390"/>
      <c r="DZ30" s="390"/>
      <c r="EA30" s="390"/>
      <c r="EB30" s="390"/>
      <c r="EC30" s="390"/>
      <c r="ED30" s="390"/>
      <c r="EE30" s="390"/>
      <c r="EF30" s="390"/>
      <c r="EG30" s="390"/>
      <c r="EH30" s="390"/>
      <c r="EI30" s="390"/>
      <c r="EJ30" s="390"/>
      <c r="EK30" s="390"/>
      <c r="EL30" s="390"/>
      <c r="EM30" s="390"/>
      <c r="EN30" s="390"/>
      <c r="EO30" s="390"/>
      <c r="EP30" s="390"/>
      <c r="EQ30" s="390"/>
      <c r="ER30" s="390"/>
      <c r="ES30" s="390"/>
      <c r="ET30" s="390"/>
      <c r="EU30" s="390"/>
      <c r="EV30" s="390"/>
      <c r="EW30" s="390"/>
      <c r="EX30" s="390"/>
      <c r="EY30" s="390"/>
      <c r="EZ30" s="390"/>
      <c r="FA30" s="390"/>
      <c r="FB30" s="390"/>
      <c r="FC30" s="390"/>
      <c r="FD30" s="390"/>
      <c r="FE30" s="390"/>
      <c r="FF30" s="390"/>
      <c r="FG30" s="390"/>
      <c r="FH30" s="390"/>
      <c r="FI30" s="390"/>
      <c r="FJ30" s="390"/>
      <c r="FK30" s="390"/>
      <c r="FL30" s="390"/>
      <c r="FM30" s="390"/>
      <c r="FN30" s="390"/>
      <c r="FO30" s="390"/>
      <c r="FP30" s="390"/>
      <c r="FQ30" s="390"/>
      <c r="FR30" s="390"/>
      <c r="FS30" s="390"/>
      <c r="FT30" s="390"/>
      <c r="FU30" s="390"/>
      <c r="FV30" s="390"/>
      <c r="FW30" s="390"/>
      <c r="FX30" s="390"/>
      <c r="FY30" s="390"/>
      <c r="FZ30" s="390"/>
      <c r="GA30" s="390"/>
      <c r="GB30" s="390"/>
      <c r="GC30" s="390"/>
      <c r="GD30" s="390"/>
      <c r="GE30" s="390"/>
      <c r="GF30" s="390"/>
      <c r="GG30" s="390"/>
      <c r="GH30" s="390"/>
      <c r="GI30" s="390"/>
      <c r="GJ30" s="390"/>
      <c r="GK30" s="390"/>
      <c r="GL30" s="390"/>
      <c r="GM30" s="390"/>
      <c r="GN30" s="390"/>
      <c r="GO30" s="390"/>
      <c r="GP30" s="390"/>
      <c r="GQ30" s="390"/>
      <c r="GR30" s="390"/>
      <c r="GS30" s="390"/>
      <c r="GT30" s="390"/>
      <c r="GU30" s="390"/>
      <c r="GV30" s="390"/>
      <c r="GW30" s="390"/>
      <c r="GX30" s="390"/>
      <c r="GY30" s="390"/>
      <c r="GZ30" s="390"/>
      <c r="HA30" s="390"/>
      <c r="HB30" s="390"/>
      <c r="HC30" s="390"/>
      <c r="HD30" s="390"/>
      <c r="HE30" s="390"/>
      <c r="HF30" s="390"/>
      <c r="HG30" s="390"/>
      <c r="HH30" s="390"/>
      <c r="HI30" s="390"/>
      <c r="HJ30" s="390"/>
      <c r="HK30" s="390"/>
      <c r="HL30" s="390"/>
      <c r="HM30" s="390"/>
      <c r="HN30" s="390"/>
      <c r="HO30" s="390"/>
      <c r="HP30" s="390"/>
      <c r="HQ30" s="390"/>
      <c r="HR30" s="390"/>
      <c r="HS30" s="390"/>
      <c r="HT30" s="390"/>
      <c r="HU30" s="390"/>
      <c r="HV30" s="390"/>
      <c r="HW30" s="390"/>
      <c r="HX30" s="390"/>
      <c r="HY30" s="390"/>
      <c r="HZ30" s="390"/>
      <c r="IA30" s="390"/>
      <c r="IB30" s="390"/>
      <c r="IC30" s="390"/>
      <c r="ID30" s="390"/>
      <c r="IE30" s="390"/>
      <c r="IF30" s="390"/>
      <c r="IG30" s="390"/>
      <c r="IH30" s="390"/>
      <c r="II30" s="390"/>
      <c r="IJ30" s="390"/>
      <c r="IK30" s="390"/>
      <c r="IL30" s="390"/>
      <c r="IM30" s="390"/>
      <c r="IN30" s="390"/>
      <c r="IO30" s="390"/>
      <c r="IP30" s="390"/>
      <c r="IQ30" s="390"/>
      <c r="IR30" s="390"/>
      <c r="IS30" s="390"/>
    </row>
    <row r="31" spans="1:253" s="486" customFormat="1" ht="9.9499999999999993" customHeight="1">
      <c r="A31" s="444"/>
      <c r="B31" s="481"/>
      <c r="C31" s="482"/>
      <c r="D31" s="506"/>
      <c r="E31" s="506"/>
      <c r="F31" s="507"/>
      <c r="G31" s="461"/>
      <c r="H31" s="485"/>
      <c r="I31" s="483"/>
      <c r="J31" s="483"/>
      <c r="K31" s="483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  <c r="AI31" s="390"/>
      <c r="AJ31" s="390"/>
      <c r="AK31" s="390"/>
      <c r="AL31" s="390"/>
      <c r="AM31" s="390"/>
      <c r="AN31" s="390"/>
      <c r="AO31" s="390"/>
      <c r="AP31" s="390"/>
      <c r="AQ31" s="390"/>
      <c r="AR31" s="390"/>
      <c r="AS31" s="390"/>
      <c r="AT31" s="390"/>
      <c r="AU31" s="390"/>
      <c r="AV31" s="390"/>
      <c r="AW31" s="390"/>
      <c r="AX31" s="390"/>
      <c r="AY31" s="390"/>
      <c r="AZ31" s="390"/>
      <c r="BA31" s="390"/>
      <c r="BB31" s="390"/>
      <c r="BC31" s="390"/>
      <c r="BD31" s="390"/>
      <c r="BE31" s="390"/>
      <c r="BF31" s="390"/>
      <c r="BG31" s="390"/>
      <c r="BH31" s="390"/>
      <c r="BI31" s="390"/>
      <c r="BJ31" s="390"/>
      <c r="BK31" s="390"/>
      <c r="BL31" s="390"/>
      <c r="BM31" s="390"/>
      <c r="BN31" s="390"/>
      <c r="BO31" s="390"/>
      <c r="BP31" s="390"/>
      <c r="BQ31" s="390"/>
      <c r="BR31" s="390"/>
      <c r="BS31" s="390"/>
      <c r="BT31" s="390"/>
      <c r="BU31" s="390"/>
      <c r="BV31" s="390"/>
      <c r="BW31" s="390"/>
      <c r="BX31" s="390"/>
      <c r="BY31" s="390"/>
      <c r="BZ31" s="390"/>
      <c r="CA31" s="390"/>
      <c r="CB31" s="390"/>
      <c r="CC31" s="390"/>
      <c r="CD31" s="390"/>
      <c r="CE31" s="390"/>
      <c r="CF31" s="390"/>
      <c r="CG31" s="390"/>
      <c r="CH31" s="390"/>
      <c r="CI31" s="390"/>
      <c r="CJ31" s="390"/>
      <c r="CK31" s="390"/>
      <c r="CL31" s="390"/>
      <c r="CM31" s="390"/>
      <c r="CN31" s="390"/>
      <c r="CO31" s="390"/>
      <c r="CP31" s="390"/>
      <c r="CQ31" s="390"/>
      <c r="CR31" s="390"/>
      <c r="CS31" s="390"/>
      <c r="CT31" s="390"/>
      <c r="CU31" s="390"/>
      <c r="CV31" s="390"/>
      <c r="CW31" s="390"/>
      <c r="CX31" s="390"/>
      <c r="CY31" s="390"/>
      <c r="CZ31" s="390"/>
      <c r="DA31" s="390"/>
      <c r="DB31" s="390"/>
      <c r="DC31" s="390"/>
      <c r="DD31" s="390"/>
      <c r="DE31" s="390"/>
      <c r="DF31" s="390"/>
      <c r="DG31" s="390"/>
      <c r="DH31" s="390"/>
      <c r="DI31" s="390"/>
      <c r="DJ31" s="390"/>
      <c r="DK31" s="390"/>
      <c r="DL31" s="390"/>
      <c r="DM31" s="390"/>
      <c r="DN31" s="390"/>
      <c r="DO31" s="390"/>
      <c r="DP31" s="390"/>
      <c r="DQ31" s="390"/>
      <c r="DR31" s="390"/>
      <c r="DS31" s="390"/>
      <c r="DT31" s="390"/>
      <c r="DU31" s="390"/>
      <c r="DV31" s="390"/>
      <c r="DW31" s="390"/>
      <c r="DX31" s="390"/>
      <c r="DY31" s="390"/>
      <c r="DZ31" s="390"/>
      <c r="EA31" s="390"/>
      <c r="EB31" s="390"/>
      <c r="EC31" s="390"/>
      <c r="ED31" s="390"/>
      <c r="EE31" s="390"/>
      <c r="EF31" s="390"/>
      <c r="EG31" s="390"/>
      <c r="EH31" s="390"/>
      <c r="EI31" s="390"/>
      <c r="EJ31" s="390"/>
      <c r="EK31" s="390"/>
      <c r="EL31" s="390"/>
      <c r="EM31" s="390"/>
      <c r="EN31" s="390"/>
      <c r="EO31" s="390"/>
      <c r="EP31" s="390"/>
      <c r="EQ31" s="390"/>
      <c r="ER31" s="390"/>
      <c r="ES31" s="390"/>
      <c r="ET31" s="390"/>
      <c r="EU31" s="390"/>
      <c r="EV31" s="390"/>
      <c r="EW31" s="390"/>
      <c r="EX31" s="390"/>
      <c r="EY31" s="390"/>
      <c r="EZ31" s="390"/>
      <c r="FA31" s="390"/>
      <c r="FB31" s="390"/>
      <c r="FC31" s="390"/>
      <c r="FD31" s="390"/>
      <c r="FE31" s="390"/>
      <c r="FF31" s="390"/>
      <c r="FG31" s="390"/>
      <c r="FH31" s="390"/>
      <c r="FI31" s="390"/>
      <c r="FJ31" s="390"/>
      <c r="FK31" s="390"/>
      <c r="FL31" s="390"/>
      <c r="FM31" s="390"/>
      <c r="FN31" s="390"/>
      <c r="FO31" s="390"/>
      <c r="FP31" s="390"/>
      <c r="FQ31" s="390"/>
      <c r="FR31" s="390"/>
      <c r="FS31" s="390"/>
      <c r="FT31" s="390"/>
      <c r="FU31" s="390"/>
      <c r="FV31" s="390"/>
      <c r="FW31" s="390"/>
      <c r="FX31" s="390"/>
      <c r="FY31" s="390"/>
      <c r="FZ31" s="390"/>
      <c r="GA31" s="390"/>
      <c r="GB31" s="390"/>
      <c r="GC31" s="390"/>
      <c r="GD31" s="390"/>
      <c r="GE31" s="390"/>
      <c r="GF31" s="390"/>
      <c r="GG31" s="390"/>
      <c r="GH31" s="390"/>
      <c r="GI31" s="390"/>
      <c r="GJ31" s="390"/>
      <c r="GK31" s="390"/>
      <c r="GL31" s="390"/>
      <c r="GM31" s="390"/>
      <c r="GN31" s="390"/>
      <c r="GO31" s="390"/>
      <c r="GP31" s="390"/>
      <c r="GQ31" s="390"/>
      <c r="GR31" s="390"/>
      <c r="GS31" s="390"/>
      <c r="GT31" s="390"/>
      <c r="GU31" s="390"/>
      <c r="GV31" s="390"/>
      <c r="GW31" s="390"/>
      <c r="GX31" s="390"/>
      <c r="GY31" s="390"/>
      <c r="GZ31" s="390"/>
      <c r="HA31" s="390"/>
      <c r="HB31" s="390"/>
      <c r="HC31" s="390"/>
      <c r="HD31" s="390"/>
      <c r="HE31" s="390"/>
      <c r="HF31" s="390"/>
      <c r="HG31" s="390"/>
      <c r="HH31" s="390"/>
      <c r="HI31" s="390"/>
      <c r="HJ31" s="390"/>
      <c r="HK31" s="390"/>
      <c r="HL31" s="390"/>
      <c r="HM31" s="390"/>
      <c r="HN31" s="390"/>
      <c r="HO31" s="390"/>
      <c r="HP31" s="390"/>
      <c r="HQ31" s="390"/>
      <c r="HR31" s="390"/>
      <c r="HS31" s="390"/>
      <c r="HT31" s="390"/>
      <c r="HU31" s="390"/>
      <c r="HV31" s="390"/>
      <c r="HW31" s="390"/>
      <c r="HX31" s="390"/>
      <c r="HY31" s="390"/>
      <c r="HZ31" s="390"/>
      <c r="IA31" s="390"/>
      <c r="IB31" s="390"/>
      <c r="IC31" s="390"/>
      <c r="ID31" s="390"/>
      <c r="IE31" s="390"/>
      <c r="IF31" s="390"/>
      <c r="IG31" s="390"/>
      <c r="IH31" s="390"/>
      <c r="II31" s="390"/>
      <c r="IJ31" s="390"/>
      <c r="IK31" s="390"/>
      <c r="IL31" s="390"/>
      <c r="IM31" s="390"/>
      <c r="IN31" s="390"/>
      <c r="IO31" s="390"/>
      <c r="IP31" s="390"/>
      <c r="IQ31" s="390"/>
      <c r="IR31" s="390"/>
      <c r="IS31" s="390"/>
    </row>
    <row r="32" spans="1:253" s="463" customFormat="1">
      <c r="A32" s="475"/>
      <c r="B32" s="476" t="s">
        <v>334</v>
      </c>
      <c r="C32" s="477" t="s">
        <v>46</v>
      </c>
      <c r="D32" s="478">
        <f>D34</f>
        <v>299000</v>
      </c>
      <c r="E32" s="478">
        <f>E34</f>
        <v>299000</v>
      </c>
      <c r="F32" s="479">
        <f>F34</f>
        <v>0</v>
      </c>
      <c r="G32" s="461"/>
      <c r="H32" s="505" t="s">
        <v>46</v>
      </c>
      <c r="I32" s="478">
        <f>I34</f>
        <v>299000</v>
      </c>
      <c r="J32" s="478">
        <f>J34</f>
        <v>299000</v>
      </c>
      <c r="K32" s="478">
        <f>K34</f>
        <v>0</v>
      </c>
    </row>
    <row r="33" spans="1:253" s="469" customFormat="1" ht="9.9499999999999993" customHeight="1">
      <c r="A33" s="444"/>
      <c r="B33" s="511"/>
      <c r="C33" s="511"/>
      <c r="D33" s="506"/>
      <c r="E33" s="506"/>
      <c r="F33" s="507"/>
      <c r="G33" s="461"/>
      <c r="H33" s="485"/>
      <c r="I33" s="483"/>
      <c r="J33" s="483"/>
      <c r="K33" s="483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  <c r="AT33" s="390"/>
      <c r="AU33" s="390"/>
      <c r="AV33" s="390"/>
      <c r="AW33" s="390"/>
      <c r="AX33" s="390"/>
      <c r="AY33" s="390"/>
      <c r="AZ33" s="390"/>
      <c r="BA33" s="390"/>
      <c r="BB33" s="390"/>
      <c r="BC33" s="390"/>
      <c r="BD33" s="390"/>
      <c r="BE33" s="390"/>
      <c r="BF33" s="390"/>
      <c r="BG33" s="390"/>
      <c r="BH33" s="390"/>
      <c r="BI33" s="390"/>
      <c r="BJ33" s="390"/>
      <c r="BK33" s="390"/>
      <c r="BL33" s="390"/>
      <c r="BM33" s="390"/>
      <c r="BN33" s="390"/>
      <c r="BO33" s="390"/>
      <c r="BP33" s="390"/>
      <c r="BQ33" s="390"/>
      <c r="BR33" s="390"/>
      <c r="BS33" s="390"/>
      <c r="BT33" s="390"/>
      <c r="BU33" s="390"/>
      <c r="BV33" s="390"/>
      <c r="BW33" s="390"/>
      <c r="BX33" s="390"/>
      <c r="BY33" s="390"/>
      <c r="BZ33" s="390"/>
      <c r="CA33" s="390"/>
      <c r="CB33" s="390"/>
      <c r="CC33" s="390"/>
      <c r="CD33" s="390"/>
      <c r="CE33" s="390"/>
      <c r="CF33" s="390"/>
      <c r="CG33" s="390"/>
      <c r="CH33" s="390"/>
      <c r="CI33" s="390"/>
      <c r="CJ33" s="390"/>
      <c r="CK33" s="390"/>
      <c r="CL33" s="390"/>
      <c r="CM33" s="390"/>
      <c r="CN33" s="390"/>
      <c r="CO33" s="390"/>
      <c r="CP33" s="390"/>
      <c r="CQ33" s="390"/>
      <c r="CR33" s="390"/>
      <c r="CS33" s="390"/>
      <c r="CT33" s="390"/>
      <c r="CU33" s="390"/>
      <c r="CV33" s="390"/>
      <c r="CW33" s="390"/>
      <c r="CX33" s="390"/>
      <c r="CY33" s="390"/>
      <c r="CZ33" s="390"/>
      <c r="DA33" s="390"/>
      <c r="DB33" s="390"/>
      <c r="DC33" s="390"/>
      <c r="DD33" s="390"/>
      <c r="DE33" s="390"/>
      <c r="DF33" s="390"/>
      <c r="DG33" s="390"/>
      <c r="DH33" s="390"/>
      <c r="DI33" s="390"/>
      <c r="DJ33" s="390"/>
      <c r="DK33" s="390"/>
      <c r="DL33" s="390"/>
      <c r="DM33" s="390"/>
      <c r="DN33" s="390"/>
      <c r="DO33" s="390"/>
      <c r="DP33" s="390"/>
      <c r="DQ33" s="390"/>
      <c r="DR33" s="390"/>
      <c r="DS33" s="390"/>
      <c r="DT33" s="390"/>
      <c r="DU33" s="390"/>
      <c r="DV33" s="390"/>
      <c r="DW33" s="390"/>
      <c r="DX33" s="390"/>
      <c r="DY33" s="390"/>
      <c r="DZ33" s="390"/>
      <c r="EA33" s="390"/>
      <c r="EB33" s="390"/>
      <c r="EC33" s="390"/>
      <c r="ED33" s="390"/>
      <c r="EE33" s="390"/>
      <c r="EF33" s="390"/>
      <c r="EG33" s="390"/>
      <c r="EH33" s="390"/>
      <c r="EI33" s="390"/>
      <c r="EJ33" s="390"/>
      <c r="EK33" s="390"/>
      <c r="EL33" s="390"/>
      <c r="EM33" s="390"/>
      <c r="EN33" s="390"/>
      <c r="EO33" s="390"/>
      <c r="EP33" s="390"/>
      <c r="EQ33" s="390"/>
      <c r="ER33" s="390"/>
      <c r="ES33" s="390"/>
      <c r="ET33" s="390"/>
      <c r="EU33" s="390"/>
      <c r="EV33" s="390"/>
      <c r="EW33" s="390"/>
      <c r="EX33" s="390"/>
      <c r="EY33" s="390"/>
      <c r="EZ33" s="390"/>
      <c r="FA33" s="390"/>
      <c r="FB33" s="390"/>
      <c r="FC33" s="390"/>
      <c r="FD33" s="390"/>
      <c r="FE33" s="390"/>
      <c r="FF33" s="390"/>
      <c r="FG33" s="390"/>
      <c r="FH33" s="390"/>
      <c r="FI33" s="390"/>
      <c r="FJ33" s="390"/>
      <c r="FK33" s="390"/>
      <c r="FL33" s="390"/>
      <c r="FM33" s="390"/>
      <c r="FN33" s="390"/>
      <c r="FO33" s="390"/>
      <c r="FP33" s="390"/>
      <c r="FQ33" s="390"/>
      <c r="FR33" s="390"/>
      <c r="FS33" s="390"/>
      <c r="FT33" s="390"/>
      <c r="FU33" s="390"/>
      <c r="FV33" s="390"/>
      <c r="FW33" s="390"/>
      <c r="FX33" s="390"/>
      <c r="FY33" s="390"/>
      <c r="FZ33" s="390"/>
      <c r="GA33" s="390"/>
      <c r="GB33" s="390"/>
      <c r="GC33" s="390"/>
      <c r="GD33" s="390"/>
      <c r="GE33" s="390"/>
      <c r="GF33" s="390"/>
      <c r="GG33" s="390"/>
      <c r="GH33" s="390"/>
      <c r="GI33" s="390"/>
      <c r="GJ33" s="390"/>
      <c r="GK33" s="390"/>
      <c r="GL33" s="390"/>
      <c r="GM33" s="390"/>
      <c r="GN33" s="390"/>
      <c r="GO33" s="390"/>
      <c r="GP33" s="390"/>
      <c r="GQ33" s="390"/>
      <c r="GR33" s="390"/>
      <c r="GS33" s="390"/>
      <c r="GT33" s="390"/>
      <c r="GU33" s="390"/>
      <c r="GV33" s="390"/>
      <c r="GW33" s="390"/>
      <c r="GX33" s="390"/>
      <c r="GY33" s="390"/>
      <c r="GZ33" s="390"/>
      <c r="HA33" s="390"/>
      <c r="HB33" s="390"/>
      <c r="HC33" s="390"/>
      <c r="HD33" s="390"/>
      <c r="HE33" s="390"/>
      <c r="HF33" s="390"/>
      <c r="HG33" s="390"/>
      <c r="HH33" s="390"/>
      <c r="HI33" s="390"/>
      <c r="HJ33" s="390"/>
      <c r="HK33" s="390"/>
      <c r="HL33" s="390"/>
      <c r="HM33" s="390"/>
      <c r="HN33" s="390"/>
      <c r="HO33" s="390"/>
      <c r="HP33" s="390"/>
      <c r="HQ33" s="390"/>
      <c r="HR33" s="390"/>
      <c r="HS33" s="390"/>
      <c r="HT33" s="390"/>
      <c r="HU33" s="390"/>
      <c r="HV33" s="390"/>
      <c r="HW33" s="390"/>
      <c r="HX33" s="390"/>
      <c r="HY33" s="390"/>
      <c r="HZ33" s="390"/>
      <c r="IA33" s="390"/>
      <c r="IB33" s="390"/>
      <c r="IC33" s="390"/>
      <c r="ID33" s="390"/>
      <c r="IE33" s="390"/>
      <c r="IF33" s="390"/>
      <c r="IG33" s="390"/>
      <c r="IH33" s="390"/>
      <c r="II33" s="390"/>
      <c r="IJ33" s="390"/>
      <c r="IK33" s="390"/>
      <c r="IL33" s="390"/>
      <c r="IM33" s="390"/>
      <c r="IN33" s="390"/>
      <c r="IO33" s="390"/>
      <c r="IP33" s="390"/>
      <c r="IQ33" s="390"/>
      <c r="IR33" s="390"/>
      <c r="IS33" s="390"/>
    </row>
    <row r="34" spans="1:253" s="463" customFormat="1">
      <c r="A34" s="487">
        <v>3</v>
      </c>
      <c r="B34" s="1196" t="s">
        <v>671</v>
      </c>
      <c r="C34" s="1196"/>
      <c r="D34" s="488">
        <f>D36</f>
        <v>299000</v>
      </c>
      <c r="E34" s="488">
        <f>E36</f>
        <v>299000</v>
      </c>
      <c r="F34" s="489">
        <f>F36</f>
        <v>0</v>
      </c>
      <c r="G34" s="461"/>
      <c r="H34" s="490" t="s">
        <v>671</v>
      </c>
      <c r="I34" s="488">
        <f>I36+I38</f>
        <v>299000</v>
      </c>
      <c r="J34" s="488">
        <f>J36+J38</f>
        <v>299000</v>
      </c>
      <c r="K34" s="488">
        <f>K36+K38</f>
        <v>0</v>
      </c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  <c r="AB34" s="486"/>
      <c r="AC34" s="486"/>
      <c r="AD34" s="486"/>
      <c r="AE34" s="486"/>
      <c r="AF34" s="486"/>
      <c r="AG34" s="486"/>
      <c r="AH34" s="486"/>
      <c r="AI34" s="486"/>
      <c r="AJ34" s="486"/>
      <c r="AK34" s="486"/>
      <c r="AL34" s="486"/>
      <c r="AM34" s="486"/>
      <c r="AN34" s="486"/>
      <c r="AO34" s="486"/>
      <c r="AP34" s="486"/>
      <c r="AQ34" s="486"/>
      <c r="AR34" s="486"/>
      <c r="AS34" s="486"/>
      <c r="AT34" s="486"/>
      <c r="AU34" s="486"/>
      <c r="AV34" s="486"/>
      <c r="AW34" s="486"/>
      <c r="AX34" s="486"/>
      <c r="AY34" s="486"/>
      <c r="AZ34" s="486"/>
      <c r="BA34" s="486"/>
      <c r="BB34" s="486"/>
      <c r="BC34" s="486"/>
      <c r="BD34" s="486"/>
      <c r="BE34" s="486"/>
      <c r="BF34" s="486"/>
      <c r="BG34" s="486"/>
      <c r="BH34" s="486"/>
      <c r="BI34" s="486"/>
      <c r="BJ34" s="486"/>
      <c r="BK34" s="486"/>
      <c r="BL34" s="486"/>
      <c r="BM34" s="486"/>
      <c r="BN34" s="486"/>
      <c r="BO34" s="486"/>
      <c r="BP34" s="486"/>
      <c r="BQ34" s="486"/>
      <c r="BR34" s="486"/>
      <c r="BS34" s="486"/>
      <c r="BT34" s="486"/>
      <c r="BU34" s="486"/>
      <c r="BV34" s="486"/>
      <c r="BW34" s="486"/>
      <c r="BX34" s="486"/>
      <c r="BY34" s="486"/>
      <c r="BZ34" s="486"/>
      <c r="CA34" s="486"/>
      <c r="CB34" s="486"/>
      <c r="CC34" s="486"/>
      <c r="CD34" s="486"/>
      <c r="CE34" s="486"/>
      <c r="CF34" s="486"/>
      <c r="CG34" s="486"/>
      <c r="CH34" s="486"/>
      <c r="CI34" s="486"/>
      <c r="CJ34" s="486"/>
      <c r="CK34" s="486"/>
      <c r="CL34" s="486"/>
      <c r="CM34" s="486"/>
      <c r="CN34" s="486"/>
      <c r="CO34" s="486"/>
      <c r="CP34" s="486"/>
      <c r="CQ34" s="486"/>
      <c r="CR34" s="486"/>
      <c r="CS34" s="486"/>
      <c r="CT34" s="486"/>
      <c r="CU34" s="486"/>
      <c r="CV34" s="486"/>
      <c r="CW34" s="486"/>
      <c r="CX34" s="486"/>
      <c r="CY34" s="486"/>
      <c r="CZ34" s="486"/>
      <c r="DA34" s="486"/>
      <c r="DB34" s="486"/>
      <c r="DC34" s="486"/>
      <c r="DD34" s="486"/>
      <c r="DE34" s="486"/>
      <c r="DF34" s="486"/>
      <c r="DG34" s="486"/>
      <c r="DH34" s="486"/>
      <c r="DI34" s="486"/>
      <c r="DJ34" s="486"/>
      <c r="DK34" s="486"/>
      <c r="DL34" s="486"/>
      <c r="DM34" s="486"/>
      <c r="DN34" s="486"/>
      <c r="DO34" s="486"/>
      <c r="DP34" s="486"/>
      <c r="DQ34" s="486"/>
      <c r="DR34" s="486"/>
      <c r="DS34" s="486"/>
      <c r="DT34" s="486"/>
      <c r="DU34" s="486"/>
      <c r="DV34" s="486"/>
      <c r="DW34" s="486"/>
      <c r="DX34" s="486"/>
      <c r="DY34" s="486"/>
      <c r="DZ34" s="486"/>
      <c r="EA34" s="486"/>
      <c r="EB34" s="486"/>
      <c r="EC34" s="486"/>
      <c r="ED34" s="486"/>
      <c r="EE34" s="486"/>
      <c r="EF34" s="486"/>
      <c r="EG34" s="486"/>
      <c r="EH34" s="486"/>
      <c r="EI34" s="486"/>
      <c r="EJ34" s="486"/>
      <c r="EK34" s="486"/>
      <c r="EL34" s="486"/>
      <c r="EM34" s="486"/>
      <c r="EN34" s="486"/>
      <c r="EO34" s="486"/>
      <c r="EP34" s="486"/>
      <c r="EQ34" s="486"/>
      <c r="ER34" s="486"/>
      <c r="ES34" s="486"/>
      <c r="ET34" s="486"/>
      <c r="EU34" s="486"/>
      <c r="EV34" s="486"/>
      <c r="EW34" s="486"/>
      <c r="EX34" s="486"/>
      <c r="EY34" s="486"/>
      <c r="EZ34" s="486"/>
      <c r="FA34" s="486"/>
      <c r="FB34" s="486"/>
      <c r="FC34" s="486"/>
      <c r="FD34" s="486"/>
      <c r="FE34" s="486"/>
      <c r="FF34" s="486"/>
      <c r="FG34" s="486"/>
      <c r="FH34" s="486"/>
      <c r="FI34" s="486"/>
      <c r="FJ34" s="486"/>
      <c r="FK34" s="486"/>
      <c r="FL34" s="486"/>
      <c r="FM34" s="486"/>
      <c r="FN34" s="486"/>
      <c r="FO34" s="486"/>
      <c r="FP34" s="486"/>
      <c r="FQ34" s="486"/>
      <c r="FR34" s="486"/>
      <c r="FS34" s="486"/>
      <c r="FT34" s="486"/>
      <c r="FU34" s="486"/>
      <c r="FV34" s="486"/>
      <c r="FW34" s="486"/>
      <c r="FX34" s="486"/>
      <c r="FY34" s="486"/>
      <c r="FZ34" s="486"/>
      <c r="GA34" s="486"/>
      <c r="GB34" s="486"/>
      <c r="GC34" s="486"/>
      <c r="GD34" s="486"/>
      <c r="GE34" s="486"/>
      <c r="GF34" s="486"/>
      <c r="GG34" s="486"/>
      <c r="GH34" s="486"/>
      <c r="GI34" s="486"/>
      <c r="GJ34" s="486"/>
      <c r="GK34" s="486"/>
      <c r="GL34" s="486"/>
      <c r="GM34" s="486"/>
      <c r="GN34" s="486"/>
      <c r="GO34" s="486"/>
      <c r="GP34" s="486"/>
      <c r="GQ34" s="486"/>
      <c r="GR34" s="486"/>
      <c r="GS34" s="486"/>
      <c r="GT34" s="486"/>
      <c r="GU34" s="486"/>
      <c r="GV34" s="486"/>
      <c r="GW34" s="486"/>
      <c r="GX34" s="486"/>
      <c r="GY34" s="486"/>
      <c r="GZ34" s="486"/>
      <c r="HA34" s="486"/>
      <c r="HB34" s="486"/>
      <c r="HC34" s="486"/>
      <c r="HD34" s="486"/>
      <c r="HE34" s="486"/>
      <c r="HF34" s="486"/>
      <c r="HG34" s="486"/>
      <c r="HH34" s="486"/>
      <c r="HI34" s="486"/>
      <c r="HJ34" s="486"/>
      <c r="HK34" s="486"/>
      <c r="HL34" s="486"/>
      <c r="HM34" s="486"/>
      <c r="HN34" s="486"/>
      <c r="HO34" s="486"/>
      <c r="HP34" s="486"/>
      <c r="HQ34" s="486"/>
      <c r="HR34" s="486"/>
      <c r="HS34" s="486"/>
      <c r="HT34" s="486"/>
      <c r="HU34" s="486"/>
      <c r="HV34" s="486"/>
      <c r="HW34" s="486"/>
      <c r="HX34" s="486"/>
      <c r="HY34" s="486"/>
      <c r="HZ34" s="486"/>
      <c r="IA34" s="486"/>
      <c r="IB34" s="486"/>
      <c r="IC34" s="486"/>
      <c r="ID34" s="486"/>
      <c r="IE34" s="486"/>
      <c r="IF34" s="486"/>
      <c r="IG34" s="486"/>
      <c r="IH34" s="486"/>
      <c r="II34" s="486"/>
      <c r="IJ34" s="486"/>
      <c r="IK34" s="486"/>
      <c r="IL34" s="486"/>
      <c r="IM34" s="486"/>
      <c r="IN34" s="486"/>
      <c r="IO34" s="486"/>
      <c r="IP34" s="486"/>
      <c r="IQ34" s="486"/>
      <c r="IR34" s="486"/>
      <c r="IS34" s="486"/>
    </row>
    <row r="35" spans="1:253" s="486" customFormat="1" ht="9.9499999999999993" customHeight="1">
      <c r="A35" s="475"/>
      <c r="B35" s="476"/>
      <c r="C35" s="508"/>
      <c r="D35" s="478"/>
      <c r="E35" s="478"/>
      <c r="F35" s="479"/>
      <c r="G35" s="461"/>
      <c r="H35" s="509"/>
      <c r="I35" s="510"/>
      <c r="J35" s="510"/>
      <c r="K35" s="510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3"/>
      <c r="AQ35" s="463"/>
      <c r="AR35" s="463"/>
      <c r="AS35" s="463"/>
      <c r="AT35" s="463"/>
      <c r="AU35" s="463"/>
      <c r="AV35" s="463"/>
      <c r="AW35" s="463"/>
      <c r="AX35" s="463"/>
      <c r="AY35" s="463"/>
      <c r="AZ35" s="463"/>
      <c r="BA35" s="463"/>
      <c r="BB35" s="463"/>
      <c r="BC35" s="463"/>
      <c r="BD35" s="463"/>
      <c r="BE35" s="463"/>
      <c r="BF35" s="463"/>
      <c r="BG35" s="463"/>
      <c r="BH35" s="463"/>
      <c r="BI35" s="463"/>
      <c r="BJ35" s="463"/>
      <c r="BK35" s="463"/>
      <c r="BL35" s="463"/>
      <c r="BM35" s="463"/>
      <c r="BN35" s="463"/>
      <c r="BO35" s="463"/>
      <c r="BP35" s="463"/>
      <c r="BQ35" s="463"/>
      <c r="BR35" s="463"/>
      <c r="BS35" s="463"/>
      <c r="BT35" s="463"/>
      <c r="BU35" s="463"/>
      <c r="BV35" s="463"/>
      <c r="BW35" s="463"/>
      <c r="BX35" s="463"/>
      <c r="BY35" s="463"/>
      <c r="BZ35" s="463"/>
      <c r="CA35" s="463"/>
      <c r="CB35" s="463"/>
      <c r="CC35" s="463"/>
      <c r="CD35" s="463"/>
      <c r="CE35" s="463"/>
      <c r="CF35" s="463"/>
      <c r="CG35" s="463"/>
      <c r="CH35" s="463"/>
      <c r="CI35" s="463"/>
      <c r="CJ35" s="463"/>
      <c r="CK35" s="463"/>
      <c r="CL35" s="463"/>
      <c r="CM35" s="463"/>
      <c r="CN35" s="463"/>
      <c r="CO35" s="463"/>
      <c r="CP35" s="463"/>
      <c r="CQ35" s="463"/>
      <c r="CR35" s="463"/>
      <c r="CS35" s="463"/>
      <c r="CT35" s="463"/>
      <c r="CU35" s="463"/>
      <c r="CV35" s="463"/>
      <c r="CW35" s="463"/>
      <c r="CX35" s="463"/>
      <c r="CY35" s="463"/>
      <c r="CZ35" s="463"/>
      <c r="DA35" s="463"/>
      <c r="DB35" s="463"/>
      <c r="DC35" s="463"/>
      <c r="DD35" s="463"/>
      <c r="DE35" s="463"/>
      <c r="DF35" s="463"/>
      <c r="DG35" s="463"/>
      <c r="DH35" s="463"/>
      <c r="DI35" s="463"/>
      <c r="DJ35" s="463"/>
      <c r="DK35" s="463"/>
      <c r="DL35" s="463"/>
      <c r="DM35" s="463"/>
      <c r="DN35" s="463"/>
      <c r="DO35" s="463"/>
      <c r="DP35" s="463"/>
      <c r="DQ35" s="463"/>
      <c r="DR35" s="463"/>
      <c r="DS35" s="463"/>
      <c r="DT35" s="463"/>
      <c r="DU35" s="463"/>
      <c r="DV35" s="463"/>
      <c r="DW35" s="463"/>
      <c r="DX35" s="463"/>
      <c r="DY35" s="463"/>
      <c r="DZ35" s="463"/>
      <c r="EA35" s="463"/>
      <c r="EB35" s="463"/>
      <c r="EC35" s="463"/>
      <c r="ED35" s="463"/>
      <c r="EE35" s="463"/>
      <c r="EF35" s="463"/>
      <c r="EG35" s="463"/>
      <c r="EH35" s="463"/>
      <c r="EI35" s="463"/>
      <c r="EJ35" s="463"/>
      <c r="EK35" s="463"/>
      <c r="EL35" s="463"/>
      <c r="EM35" s="463"/>
      <c r="EN35" s="463"/>
      <c r="EO35" s="463"/>
      <c r="EP35" s="463"/>
      <c r="EQ35" s="463"/>
      <c r="ER35" s="463"/>
      <c r="ES35" s="463"/>
      <c r="ET35" s="463"/>
      <c r="EU35" s="463"/>
      <c r="EV35" s="463"/>
      <c r="EW35" s="463"/>
      <c r="EX35" s="463"/>
      <c r="EY35" s="463"/>
      <c r="EZ35" s="463"/>
      <c r="FA35" s="463"/>
      <c r="FB35" s="463"/>
      <c r="FC35" s="463"/>
      <c r="FD35" s="463"/>
      <c r="FE35" s="463"/>
      <c r="FF35" s="463"/>
      <c r="FG35" s="463"/>
      <c r="FH35" s="463"/>
      <c r="FI35" s="463"/>
      <c r="FJ35" s="463"/>
      <c r="FK35" s="463"/>
      <c r="FL35" s="463"/>
      <c r="FM35" s="463"/>
      <c r="FN35" s="463"/>
      <c r="FO35" s="463"/>
      <c r="FP35" s="463"/>
      <c r="FQ35" s="463"/>
      <c r="FR35" s="463"/>
      <c r="FS35" s="463"/>
      <c r="FT35" s="463"/>
      <c r="FU35" s="463"/>
      <c r="FV35" s="463"/>
      <c r="FW35" s="463"/>
      <c r="FX35" s="463"/>
      <c r="FY35" s="463"/>
      <c r="FZ35" s="463"/>
      <c r="GA35" s="463"/>
      <c r="GB35" s="463"/>
      <c r="GC35" s="463"/>
      <c r="GD35" s="463"/>
      <c r="GE35" s="463"/>
      <c r="GF35" s="463"/>
      <c r="GG35" s="463"/>
      <c r="GH35" s="463"/>
      <c r="GI35" s="463"/>
      <c r="GJ35" s="463"/>
      <c r="GK35" s="463"/>
      <c r="GL35" s="463"/>
      <c r="GM35" s="463"/>
      <c r="GN35" s="463"/>
      <c r="GO35" s="463"/>
      <c r="GP35" s="463"/>
      <c r="GQ35" s="463"/>
      <c r="GR35" s="463"/>
      <c r="GS35" s="463"/>
      <c r="GT35" s="463"/>
      <c r="GU35" s="463"/>
      <c r="GV35" s="463"/>
      <c r="GW35" s="463"/>
      <c r="GX35" s="463"/>
      <c r="GY35" s="463"/>
      <c r="GZ35" s="463"/>
      <c r="HA35" s="463"/>
      <c r="HB35" s="463"/>
      <c r="HC35" s="463"/>
      <c r="HD35" s="463"/>
      <c r="HE35" s="463"/>
      <c r="HF35" s="463"/>
      <c r="HG35" s="463"/>
      <c r="HH35" s="463"/>
      <c r="HI35" s="463"/>
      <c r="HJ35" s="463"/>
      <c r="HK35" s="463"/>
      <c r="HL35" s="463"/>
      <c r="HM35" s="463"/>
      <c r="HN35" s="463"/>
      <c r="HO35" s="463"/>
      <c r="HP35" s="463"/>
      <c r="HQ35" s="463"/>
      <c r="HR35" s="463"/>
      <c r="HS35" s="463"/>
      <c r="HT35" s="463"/>
      <c r="HU35" s="463"/>
      <c r="HV35" s="463"/>
      <c r="HW35" s="463"/>
      <c r="HX35" s="463"/>
      <c r="HY35" s="463"/>
      <c r="HZ35" s="463"/>
      <c r="IA35" s="463"/>
      <c r="IB35" s="463"/>
      <c r="IC35" s="463"/>
      <c r="ID35" s="463"/>
      <c r="IE35" s="463"/>
      <c r="IF35" s="463"/>
      <c r="IG35" s="463"/>
      <c r="IH35" s="463"/>
      <c r="II35" s="463"/>
      <c r="IJ35" s="463"/>
      <c r="IK35" s="463"/>
      <c r="IL35" s="463"/>
      <c r="IM35" s="463"/>
      <c r="IN35" s="463"/>
      <c r="IO35" s="463"/>
      <c r="IP35" s="463"/>
      <c r="IQ35" s="463"/>
      <c r="IR35" s="463"/>
      <c r="IS35" s="463"/>
    </row>
    <row r="36" spans="1:253" s="463" customFormat="1">
      <c r="A36" s="444"/>
      <c r="B36" s="444"/>
      <c r="C36" s="497" t="s">
        <v>668</v>
      </c>
      <c r="D36" s="483">
        <f>E36+F36</f>
        <v>299000</v>
      </c>
      <c r="E36" s="483">
        <v>299000</v>
      </c>
      <c r="F36" s="484">
        <v>0</v>
      </c>
      <c r="G36" s="461"/>
      <c r="H36" s="498" t="s">
        <v>312</v>
      </c>
      <c r="I36" s="483">
        <f>J36+K36</f>
        <v>216830</v>
      </c>
      <c r="J36" s="483">
        <v>216830</v>
      </c>
      <c r="K36" s="483">
        <v>0</v>
      </c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0"/>
      <c r="AH36" s="390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  <c r="AT36" s="390"/>
      <c r="AU36" s="390"/>
      <c r="AV36" s="390"/>
      <c r="AW36" s="390"/>
      <c r="AX36" s="390"/>
      <c r="AY36" s="390"/>
      <c r="AZ36" s="390"/>
      <c r="BA36" s="390"/>
      <c r="BB36" s="390"/>
      <c r="BC36" s="390"/>
      <c r="BD36" s="390"/>
      <c r="BE36" s="390"/>
      <c r="BF36" s="390"/>
      <c r="BG36" s="390"/>
      <c r="BH36" s="390"/>
      <c r="BI36" s="390"/>
      <c r="BJ36" s="390"/>
      <c r="BK36" s="390"/>
      <c r="BL36" s="390"/>
      <c r="BM36" s="390"/>
      <c r="BN36" s="390"/>
      <c r="BO36" s="390"/>
      <c r="BP36" s="390"/>
      <c r="BQ36" s="390"/>
      <c r="BR36" s="390"/>
      <c r="BS36" s="390"/>
      <c r="BT36" s="390"/>
      <c r="BU36" s="390"/>
      <c r="BV36" s="390"/>
      <c r="BW36" s="390"/>
      <c r="BX36" s="390"/>
      <c r="BY36" s="390"/>
      <c r="BZ36" s="390"/>
      <c r="CA36" s="390"/>
      <c r="CB36" s="390"/>
      <c r="CC36" s="390"/>
      <c r="CD36" s="390"/>
      <c r="CE36" s="390"/>
      <c r="CF36" s="390"/>
      <c r="CG36" s="390"/>
      <c r="CH36" s="390"/>
      <c r="CI36" s="390"/>
      <c r="CJ36" s="390"/>
      <c r="CK36" s="390"/>
      <c r="CL36" s="390"/>
      <c r="CM36" s="390"/>
      <c r="CN36" s="390"/>
      <c r="CO36" s="390"/>
      <c r="CP36" s="390"/>
      <c r="CQ36" s="390"/>
      <c r="CR36" s="390"/>
      <c r="CS36" s="390"/>
      <c r="CT36" s="390"/>
      <c r="CU36" s="390"/>
      <c r="CV36" s="390"/>
      <c r="CW36" s="390"/>
      <c r="CX36" s="390"/>
      <c r="CY36" s="390"/>
      <c r="CZ36" s="390"/>
      <c r="DA36" s="390"/>
      <c r="DB36" s="390"/>
      <c r="DC36" s="390"/>
      <c r="DD36" s="390"/>
      <c r="DE36" s="390"/>
      <c r="DF36" s="390"/>
      <c r="DG36" s="390"/>
      <c r="DH36" s="390"/>
      <c r="DI36" s="390"/>
      <c r="DJ36" s="390"/>
      <c r="DK36" s="390"/>
      <c r="DL36" s="390"/>
      <c r="DM36" s="390"/>
      <c r="DN36" s="390"/>
      <c r="DO36" s="390"/>
      <c r="DP36" s="390"/>
      <c r="DQ36" s="390"/>
      <c r="DR36" s="390"/>
      <c r="DS36" s="390"/>
      <c r="DT36" s="390"/>
      <c r="DU36" s="390"/>
      <c r="DV36" s="390"/>
      <c r="DW36" s="390"/>
      <c r="DX36" s="390"/>
      <c r="DY36" s="390"/>
      <c r="DZ36" s="390"/>
      <c r="EA36" s="390"/>
      <c r="EB36" s="390"/>
      <c r="EC36" s="390"/>
      <c r="ED36" s="390"/>
      <c r="EE36" s="390"/>
      <c r="EF36" s="390"/>
      <c r="EG36" s="390"/>
      <c r="EH36" s="390"/>
      <c r="EI36" s="390"/>
      <c r="EJ36" s="390"/>
      <c r="EK36" s="390"/>
      <c r="EL36" s="390"/>
      <c r="EM36" s="390"/>
      <c r="EN36" s="390"/>
      <c r="EO36" s="390"/>
      <c r="EP36" s="390"/>
      <c r="EQ36" s="390"/>
      <c r="ER36" s="390"/>
      <c r="ES36" s="390"/>
      <c r="ET36" s="390"/>
      <c r="EU36" s="390"/>
      <c r="EV36" s="390"/>
      <c r="EW36" s="390"/>
      <c r="EX36" s="390"/>
      <c r="EY36" s="390"/>
      <c r="EZ36" s="390"/>
      <c r="FA36" s="390"/>
      <c r="FB36" s="390"/>
      <c r="FC36" s="390"/>
      <c r="FD36" s="390"/>
      <c r="FE36" s="390"/>
      <c r="FF36" s="390"/>
      <c r="FG36" s="390"/>
      <c r="FH36" s="390"/>
      <c r="FI36" s="390"/>
      <c r="FJ36" s="390"/>
      <c r="FK36" s="390"/>
      <c r="FL36" s="390"/>
      <c r="FM36" s="390"/>
      <c r="FN36" s="390"/>
      <c r="FO36" s="390"/>
      <c r="FP36" s="390"/>
      <c r="FQ36" s="390"/>
      <c r="FR36" s="390"/>
      <c r="FS36" s="390"/>
      <c r="FT36" s="390"/>
      <c r="FU36" s="390"/>
      <c r="FV36" s="390"/>
      <c r="FW36" s="390"/>
      <c r="FX36" s="390"/>
      <c r="FY36" s="390"/>
      <c r="FZ36" s="390"/>
      <c r="GA36" s="390"/>
      <c r="GB36" s="390"/>
      <c r="GC36" s="390"/>
      <c r="GD36" s="390"/>
      <c r="GE36" s="390"/>
      <c r="GF36" s="390"/>
      <c r="GG36" s="390"/>
      <c r="GH36" s="390"/>
      <c r="GI36" s="390"/>
      <c r="GJ36" s="390"/>
      <c r="GK36" s="390"/>
      <c r="GL36" s="390"/>
      <c r="GM36" s="390"/>
      <c r="GN36" s="390"/>
      <c r="GO36" s="390"/>
      <c r="GP36" s="390"/>
      <c r="GQ36" s="390"/>
      <c r="GR36" s="390"/>
      <c r="GS36" s="390"/>
      <c r="GT36" s="390"/>
      <c r="GU36" s="390"/>
      <c r="GV36" s="390"/>
      <c r="GW36" s="390"/>
      <c r="GX36" s="390"/>
      <c r="GY36" s="390"/>
      <c r="GZ36" s="390"/>
      <c r="HA36" s="390"/>
      <c r="HB36" s="390"/>
      <c r="HC36" s="390"/>
      <c r="HD36" s="390"/>
      <c r="HE36" s="390"/>
      <c r="HF36" s="390"/>
      <c r="HG36" s="390"/>
      <c r="HH36" s="390"/>
      <c r="HI36" s="390"/>
      <c r="HJ36" s="390"/>
      <c r="HK36" s="390"/>
      <c r="HL36" s="390"/>
      <c r="HM36" s="390"/>
      <c r="HN36" s="390"/>
      <c r="HO36" s="390"/>
      <c r="HP36" s="390"/>
      <c r="HQ36" s="390"/>
      <c r="HR36" s="390"/>
      <c r="HS36" s="390"/>
      <c r="HT36" s="390"/>
      <c r="HU36" s="390"/>
      <c r="HV36" s="390"/>
      <c r="HW36" s="390"/>
      <c r="HX36" s="390"/>
      <c r="HY36" s="390"/>
      <c r="HZ36" s="390"/>
      <c r="IA36" s="390"/>
      <c r="IB36" s="390"/>
      <c r="IC36" s="390"/>
      <c r="ID36" s="390"/>
      <c r="IE36" s="390"/>
      <c r="IF36" s="390"/>
      <c r="IG36" s="390"/>
      <c r="IH36" s="390"/>
      <c r="II36" s="390"/>
      <c r="IJ36" s="390"/>
      <c r="IK36" s="390"/>
      <c r="IL36" s="390"/>
      <c r="IM36" s="390"/>
      <c r="IN36" s="390"/>
      <c r="IO36" s="390"/>
      <c r="IP36" s="390"/>
      <c r="IQ36" s="390"/>
      <c r="IR36" s="390"/>
      <c r="IS36" s="390"/>
    </row>
    <row r="37" spans="1:253" ht="9.9499999999999993" customHeight="1">
      <c r="A37" s="444"/>
      <c r="B37" s="444"/>
      <c r="C37" s="512"/>
      <c r="D37" s="506"/>
      <c r="E37" s="506"/>
      <c r="F37" s="507"/>
      <c r="G37" s="461"/>
      <c r="H37" s="498"/>
      <c r="I37" s="483"/>
      <c r="J37" s="483"/>
      <c r="K37" s="483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0"/>
      <c r="AG37" s="390"/>
      <c r="AH37" s="390"/>
      <c r="AI37" s="390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  <c r="AT37" s="390"/>
      <c r="AU37" s="390"/>
      <c r="AV37" s="390"/>
      <c r="AW37" s="390"/>
      <c r="AX37" s="390"/>
      <c r="AY37" s="390"/>
      <c r="AZ37" s="390"/>
      <c r="BA37" s="390"/>
      <c r="BB37" s="390"/>
      <c r="BC37" s="390"/>
      <c r="BD37" s="390"/>
      <c r="BE37" s="390"/>
      <c r="BF37" s="390"/>
      <c r="BG37" s="390"/>
      <c r="BH37" s="390"/>
      <c r="BI37" s="390"/>
      <c r="BJ37" s="390"/>
      <c r="BK37" s="390"/>
      <c r="BL37" s="390"/>
      <c r="BM37" s="390"/>
      <c r="BN37" s="390"/>
      <c r="BO37" s="390"/>
      <c r="BP37" s="390"/>
      <c r="BQ37" s="390"/>
      <c r="BR37" s="390"/>
      <c r="BS37" s="390"/>
      <c r="BT37" s="390"/>
      <c r="BU37" s="390"/>
      <c r="BV37" s="390"/>
      <c r="BW37" s="390"/>
      <c r="BX37" s="390"/>
      <c r="BY37" s="390"/>
      <c r="BZ37" s="390"/>
      <c r="CA37" s="390"/>
      <c r="CB37" s="390"/>
      <c r="CC37" s="390"/>
      <c r="CD37" s="390"/>
      <c r="CE37" s="390"/>
      <c r="CF37" s="390"/>
      <c r="CG37" s="390"/>
      <c r="CH37" s="390"/>
      <c r="CI37" s="390"/>
      <c r="CJ37" s="390"/>
      <c r="CK37" s="390"/>
      <c r="CL37" s="390"/>
      <c r="CM37" s="390"/>
      <c r="CN37" s="390"/>
      <c r="CO37" s="390"/>
      <c r="CP37" s="390"/>
      <c r="CQ37" s="390"/>
      <c r="CR37" s="390"/>
      <c r="CS37" s="390"/>
      <c r="CT37" s="390"/>
      <c r="CU37" s="390"/>
      <c r="CV37" s="390"/>
      <c r="CW37" s="390"/>
      <c r="CX37" s="390"/>
      <c r="CY37" s="390"/>
      <c r="CZ37" s="390"/>
      <c r="DA37" s="390"/>
      <c r="DB37" s="390"/>
      <c r="DC37" s="390"/>
      <c r="DD37" s="390"/>
      <c r="DE37" s="390"/>
      <c r="DF37" s="390"/>
      <c r="DG37" s="390"/>
      <c r="DH37" s="390"/>
      <c r="DI37" s="390"/>
      <c r="DJ37" s="390"/>
      <c r="DK37" s="390"/>
      <c r="DL37" s="390"/>
      <c r="DM37" s="390"/>
      <c r="DN37" s="390"/>
      <c r="DO37" s="390"/>
      <c r="DP37" s="390"/>
      <c r="DQ37" s="390"/>
      <c r="DR37" s="390"/>
      <c r="DS37" s="390"/>
      <c r="DT37" s="390"/>
      <c r="DU37" s="390"/>
      <c r="DV37" s="390"/>
      <c r="DW37" s="390"/>
      <c r="DX37" s="390"/>
      <c r="DY37" s="390"/>
      <c r="DZ37" s="390"/>
      <c r="EA37" s="390"/>
      <c r="EB37" s="390"/>
      <c r="EC37" s="390"/>
      <c r="ED37" s="390"/>
      <c r="EE37" s="390"/>
      <c r="EF37" s="390"/>
      <c r="EG37" s="390"/>
      <c r="EH37" s="390"/>
      <c r="EI37" s="390"/>
      <c r="EJ37" s="390"/>
      <c r="EK37" s="390"/>
      <c r="EL37" s="390"/>
      <c r="EM37" s="390"/>
      <c r="EN37" s="390"/>
      <c r="EO37" s="390"/>
      <c r="EP37" s="390"/>
      <c r="EQ37" s="390"/>
      <c r="ER37" s="390"/>
      <c r="ES37" s="390"/>
      <c r="ET37" s="390"/>
      <c r="EU37" s="390"/>
      <c r="EV37" s="390"/>
      <c r="EW37" s="390"/>
      <c r="EX37" s="390"/>
      <c r="EY37" s="390"/>
      <c r="EZ37" s="390"/>
      <c r="FA37" s="390"/>
      <c r="FB37" s="390"/>
      <c r="FC37" s="390"/>
      <c r="FD37" s="390"/>
      <c r="FE37" s="390"/>
      <c r="FF37" s="390"/>
      <c r="FG37" s="390"/>
      <c r="FH37" s="390"/>
      <c r="FI37" s="390"/>
      <c r="FJ37" s="390"/>
      <c r="FK37" s="390"/>
      <c r="FL37" s="390"/>
      <c r="FM37" s="390"/>
      <c r="FN37" s="390"/>
      <c r="FO37" s="390"/>
      <c r="FP37" s="390"/>
      <c r="FQ37" s="390"/>
      <c r="FR37" s="390"/>
      <c r="FS37" s="390"/>
      <c r="FT37" s="390"/>
      <c r="FU37" s="390"/>
      <c r="FV37" s="390"/>
      <c r="FW37" s="390"/>
      <c r="FX37" s="390"/>
      <c r="FY37" s="390"/>
      <c r="FZ37" s="390"/>
      <c r="GA37" s="390"/>
      <c r="GB37" s="390"/>
      <c r="GC37" s="390"/>
      <c r="GD37" s="390"/>
      <c r="GE37" s="390"/>
      <c r="GF37" s="390"/>
      <c r="GG37" s="390"/>
      <c r="GH37" s="390"/>
      <c r="GI37" s="390"/>
      <c r="GJ37" s="390"/>
      <c r="GK37" s="390"/>
      <c r="GL37" s="390"/>
      <c r="GM37" s="390"/>
      <c r="GN37" s="390"/>
      <c r="GO37" s="390"/>
      <c r="GP37" s="390"/>
      <c r="GQ37" s="390"/>
      <c r="GR37" s="390"/>
      <c r="GS37" s="390"/>
      <c r="GT37" s="390"/>
      <c r="GU37" s="390"/>
      <c r="GV37" s="390"/>
      <c r="GW37" s="390"/>
      <c r="GX37" s="390"/>
      <c r="GY37" s="390"/>
      <c r="GZ37" s="390"/>
      <c r="HA37" s="390"/>
      <c r="HB37" s="390"/>
      <c r="HC37" s="390"/>
      <c r="HD37" s="390"/>
      <c r="HE37" s="390"/>
      <c r="HF37" s="390"/>
      <c r="HG37" s="390"/>
      <c r="HH37" s="390"/>
      <c r="HI37" s="390"/>
      <c r="HJ37" s="390"/>
      <c r="HK37" s="390"/>
      <c r="HL37" s="390"/>
      <c r="HM37" s="390"/>
      <c r="HN37" s="390"/>
      <c r="HO37" s="390"/>
      <c r="HP37" s="390"/>
      <c r="HQ37" s="390"/>
      <c r="HR37" s="390"/>
      <c r="HS37" s="390"/>
      <c r="HT37" s="390"/>
      <c r="HU37" s="390"/>
      <c r="HV37" s="390"/>
      <c r="HW37" s="390"/>
      <c r="HX37" s="390"/>
      <c r="HY37" s="390"/>
      <c r="HZ37" s="390"/>
      <c r="IA37" s="390"/>
      <c r="IB37" s="390"/>
      <c r="IC37" s="390"/>
      <c r="ID37" s="390"/>
      <c r="IE37" s="390"/>
      <c r="IF37" s="390"/>
      <c r="IG37" s="390"/>
      <c r="IH37" s="390"/>
      <c r="II37" s="390"/>
      <c r="IJ37" s="390"/>
      <c r="IK37" s="390"/>
      <c r="IL37" s="390"/>
      <c r="IM37" s="390"/>
      <c r="IN37" s="390"/>
      <c r="IO37" s="390"/>
      <c r="IP37" s="390"/>
      <c r="IQ37" s="390"/>
      <c r="IR37" s="390"/>
      <c r="IS37" s="390"/>
    </row>
    <row r="38" spans="1:253">
      <c r="A38" s="444"/>
      <c r="B38" s="444"/>
      <c r="C38" s="512" t="s">
        <v>488</v>
      </c>
      <c r="D38" s="506" t="s">
        <v>488</v>
      </c>
      <c r="E38" s="506" t="s">
        <v>488</v>
      </c>
      <c r="F38" s="507" t="s">
        <v>488</v>
      </c>
      <c r="G38" s="461"/>
      <c r="H38" s="498" t="s">
        <v>672</v>
      </c>
      <c r="I38" s="483">
        <f>J38+K38</f>
        <v>82170</v>
      </c>
      <c r="J38" s="483">
        <v>82170</v>
      </c>
      <c r="K38" s="483">
        <v>0</v>
      </c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  <c r="AT38" s="390"/>
      <c r="AU38" s="390"/>
      <c r="AV38" s="390"/>
      <c r="AW38" s="390"/>
      <c r="AX38" s="390"/>
      <c r="AY38" s="390"/>
      <c r="AZ38" s="390"/>
      <c r="BA38" s="390"/>
      <c r="BB38" s="390"/>
      <c r="BC38" s="390"/>
      <c r="BD38" s="390"/>
      <c r="BE38" s="390"/>
      <c r="BF38" s="390"/>
      <c r="BG38" s="390"/>
      <c r="BH38" s="390"/>
      <c r="BI38" s="390"/>
      <c r="BJ38" s="390"/>
      <c r="BK38" s="390"/>
      <c r="BL38" s="390"/>
      <c r="BM38" s="390"/>
      <c r="BN38" s="390"/>
      <c r="BO38" s="390"/>
      <c r="BP38" s="390"/>
      <c r="BQ38" s="390"/>
      <c r="BR38" s="390"/>
      <c r="BS38" s="390"/>
      <c r="BT38" s="390"/>
      <c r="BU38" s="390"/>
      <c r="BV38" s="390"/>
      <c r="BW38" s="390"/>
      <c r="BX38" s="390"/>
      <c r="BY38" s="390"/>
      <c r="BZ38" s="390"/>
      <c r="CA38" s="390"/>
      <c r="CB38" s="390"/>
      <c r="CC38" s="390"/>
      <c r="CD38" s="390"/>
      <c r="CE38" s="390"/>
      <c r="CF38" s="390"/>
      <c r="CG38" s="390"/>
      <c r="CH38" s="390"/>
      <c r="CI38" s="390"/>
      <c r="CJ38" s="390"/>
      <c r="CK38" s="390"/>
      <c r="CL38" s="390"/>
      <c r="CM38" s="390"/>
      <c r="CN38" s="390"/>
      <c r="CO38" s="390"/>
      <c r="CP38" s="390"/>
      <c r="CQ38" s="390"/>
      <c r="CR38" s="390"/>
      <c r="CS38" s="390"/>
      <c r="CT38" s="390"/>
      <c r="CU38" s="390"/>
      <c r="CV38" s="390"/>
      <c r="CW38" s="390"/>
      <c r="CX38" s="390"/>
      <c r="CY38" s="390"/>
      <c r="CZ38" s="390"/>
      <c r="DA38" s="390"/>
      <c r="DB38" s="390"/>
      <c r="DC38" s="390"/>
      <c r="DD38" s="390"/>
      <c r="DE38" s="390"/>
      <c r="DF38" s="390"/>
      <c r="DG38" s="390"/>
      <c r="DH38" s="390"/>
      <c r="DI38" s="390"/>
      <c r="DJ38" s="390"/>
      <c r="DK38" s="390"/>
      <c r="DL38" s="390"/>
      <c r="DM38" s="390"/>
      <c r="DN38" s="390"/>
      <c r="DO38" s="390"/>
      <c r="DP38" s="390"/>
      <c r="DQ38" s="390"/>
      <c r="DR38" s="390"/>
      <c r="DS38" s="390"/>
      <c r="DT38" s="390"/>
      <c r="DU38" s="390"/>
      <c r="DV38" s="390"/>
      <c r="DW38" s="390"/>
      <c r="DX38" s="390"/>
      <c r="DY38" s="390"/>
      <c r="DZ38" s="390"/>
      <c r="EA38" s="390"/>
      <c r="EB38" s="390"/>
      <c r="EC38" s="390"/>
      <c r="ED38" s="390"/>
      <c r="EE38" s="390"/>
      <c r="EF38" s="390"/>
      <c r="EG38" s="390"/>
      <c r="EH38" s="390"/>
      <c r="EI38" s="390"/>
      <c r="EJ38" s="390"/>
      <c r="EK38" s="390"/>
      <c r="EL38" s="390"/>
      <c r="EM38" s="390"/>
      <c r="EN38" s="390"/>
      <c r="EO38" s="390"/>
      <c r="EP38" s="390"/>
      <c r="EQ38" s="390"/>
      <c r="ER38" s="390"/>
      <c r="ES38" s="390"/>
      <c r="ET38" s="390"/>
      <c r="EU38" s="390"/>
      <c r="EV38" s="390"/>
      <c r="EW38" s="390"/>
      <c r="EX38" s="390"/>
      <c r="EY38" s="390"/>
      <c r="EZ38" s="390"/>
      <c r="FA38" s="390"/>
      <c r="FB38" s="390"/>
      <c r="FC38" s="390"/>
      <c r="FD38" s="390"/>
      <c r="FE38" s="390"/>
      <c r="FF38" s="390"/>
      <c r="FG38" s="390"/>
      <c r="FH38" s="390"/>
      <c r="FI38" s="390"/>
      <c r="FJ38" s="390"/>
      <c r="FK38" s="390"/>
      <c r="FL38" s="390"/>
      <c r="FM38" s="390"/>
      <c r="FN38" s="390"/>
      <c r="FO38" s="390"/>
      <c r="FP38" s="390"/>
      <c r="FQ38" s="390"/>
      <c r="FR38" s="390"/>
      <c r="FS38" s="390"/>
      <c r="FT38" s="390"/>
      <c r="FU38" s="390"/>
      <c r="FV38" s="390"/>
      <c r="FW38" s="390"/>
      <c r="FX38" s="390"/>
      <c r="FY38" s="390"/>
      <c r="FZ38" s="390"/>
      <c r="GA38" s="390"/>
      <c r="GB38" s="390"/>
      <c r="GC38" s="390"/>
      <c r="GD38" s="390"/>
      <c r="GE38" s="390"/>
      <c r="GF38" s="390"/>
      <c r="GG38" s="390"/>
      <c r="GH38" s="390"/>
      <c r="GI38" s="390"/>
      <c r="GJ38" s="390"/>
      <c r="GK38" s="390"/>
      <c r="GL38" s="390"/>
      <c r="GM38" s="390"/>
      <c r="GN38" s="390"/>
      <c r="GO38" s="390"/>
      <c r="GP38" s="390"/>
      <c r="GQ38" s="390"/>
      <c r="GR38" s="390"/>
      <c r="GS38" s="390"/>
      <c r="GT38" s="390"/>
      <c r="GU38" s="390"/>
      <c r="GV38" s="390"/>
      <c r="GW38" s="390"/>
      <c r="GX38" s="390"/>
      <c r="GY38" s="390"/>
      <c r="GZ38" s="390"/>
      <c r="HA38" s="390"/>
      <c r="HB38" s="390"/>
      <c r="HC38" s="390"/>
      <c r="HD38" s="390"/>
      <c r="HE38" s="390"/>
      <c r="HF38" s="390"/>
      <c r="HG38" s="390"/>
      <c r="HH38" s="390"/>
      <c r="HI38" s="390"/>
      <c r="HJ38" s="390"/>
      <c r="HK38" s="390"/>
      <c r="HL38" s="390"/>
      <c r="HM38" s="390"/>
      <c r="HN38" s="390"/>
      <c r="HO38" s="390"/>
      <c r="HP38" s="390"/>
      <c r="HQ38" s="390"/>
      <c r="HR38" s="390"/>
      <c r="HS38" s="390"/>
      <c r="HT38" s="390"/>
      <c r="HU38" s="390"/>
      <c r="HV38" s="390"/>
      <c r="HW38" s="390"/>
      <c r="HX38" s="390"/>
      <c r="HY38" s="390"/>
      <c r="HZ38" s="390"/>
      <c r="IA38" s="390"/>
      <c r="IB38" s="390"/>
      <c r="IC38" s="390"/>
      <c r="ID38" s="390"/>
      <c r="IE38" s="390"/>
      <c r="IF38" s="390"/>
      <c r="IG38" s="390"/>
      <c r="IH38" s="390"/>
      <c r="II38" s="390"/>
      <c r="IJ38" s="390"/>
      <c r="IK38" s="390"/>
      <c r="IL38" s="390"/>
      <c r="IM38" s="390"/>
      <c r="IN38" s="390"/>
      <c r="IO38" s="390"/>
      <c r="IP38" s="390"/>
      <c r="IQ38" s="390"/>
      <c r="IR38" s="390"/>
      <c r="IS38" s="390"/>
    </row>
    <row r="39" spans="1:253" s="463" customFormat="1" ht="9.9499999999999993" customHeight="1">
      <c r="A39" s="444"/>
      <c r="B39" s="445"/>
      <c r="C39" s="499"/>
      <c r="D39" s="447"/>
      <c r="E39" s="447"/>
      <c r="F39" s="448"/>
      <c r="G39" s="461"/>
      <c r="H39" s="502"/>
      <c r="I39" s="447"/>
      <c r="J39" s="447"/>
      <c r="K39" s="447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  <c r="AJ39" s="390"/>
      <c r="AK39" s="390"/>
      <c r="AL39" s="390"/>
      <c r="AM39" s="390"/>
      <c r="AN39" s="390"/>
      <c r="AO39" s="390"/>
      <c r="AP39" s="390"/>
      <c r="AQ39" s="390"/>
      <c r="AR39" s="390"/>
      <c r="AS39" s="390"/>
      <c r="AT39" s="390"/>
      <c r="AU39" s="390"/>
      <c r="AV39" s="390"/>
      <c r="AW39" s="390"/>
      <c r="AX39" s="390"/>
      <c r="AY39" s="390"/>
      <c r="AZ39" s="390"/>
      <c r="BA39" s="390"/>
      <c r="BB39" s="390"/>
      <c r="BC39" s="390"/>
      <c r="BD39" s="390"/>
      <c r="BE39" s="390"/>
      <c r="BF39" s="390"/>
      <c r="BG39" s="390"/>
      <c r="BH39" s="390"/>
      <c r="BI39" s="390"/>
      <c r="BJ39" s="390"/>
      <c r="BK39" s="390"/>
      <c r="BL39" s="390"/>
      <c r="BM39" s="390"/>
      <c r="BN39" s="390"/>
      <c r="BO39" s="390"/>
      <c r="BP39" s="390"/>
      <c r="BQ39" s="390"/>
      <c r="BR39" s="390"/>
      <c r="BS39" s="390"/>
      <c r="BT39" s="390"/>
      <c r="BU39" s="390"/>
      <c r="BV39" s="390"/>
      <c r="BW39" s="390"/>
      <c r="BX39" s="390"/>
      <c r="BY39" s="390"/>
      <c r="BZ39" s="390"/>
      <c r="CA39" s="390"/>
      <c r="CB39" s="390"/>
      <c r="CC39" s="390"/>
      <c r="CD39" s="390"/>
      <c r="CE39" s="390"/>
      <c r="CF39" s="390"/>
      <c r="CG39" s="390"/>
      <c r="CH39" s="390"/>
      <c r="CI39" s="390"/>
      <c r="CJ39" s="390"/>
      <c r="CK39" s="390"/>
      <c r="CL39" s="390"/>
      <c r="CM39" s="390"/>
      <c r="CN39" s="390"/>
      <c r="CO39" s="390"/>
      <c r="CP39" s="390"/>
      <c r="CQ39" s="390"/>
      <c r="CR39" s="390"/>
      <c r="CS39" s="390"/>
      <c r="CT39" s="390"/>
      <c r="CU39" s="390"/>
      <c r="CV39" s="390"/>
      <c r="CW39" s="390"/>
      <c r="CX39" s="390"/>
      <c r="CY39" s="390"/>
      <c r="CZ39" s="390"/>
      <c r="DA39" s="390"/>
      <c r="DB39" s="390"/>
      <c r="DC39" s="390"/>
      <c r="DD39" s="390"/>
      <c r="DE39" s="390"/>
      <c r="DF39" s="390"/>
      <c r="DG39" s="390"/>
      <c r="DH39" s="390"/>
      <c r="DI39" s="390"/>
      <c r="DJ39" s="390"/>
      <c r="DK39" s="390"/>
      <c r="DL39" s="390"/>
      <c r="DM39" s="390"/>
      <c r="DN39" s="390"/>
      <c r="DO39" s="390"/>
      <c r="DP39" s="390"/>
      <c r="DQ39" s="390"/>
      <c r="DR39" s="390"/>
      <c r="DS39" s="390"/>
      <c r="DT39" s="390"/>
      <c r="DU39" s="390"/>
      <c r="DV39" s="390"/>
      <c r="DW39" s="390"/>
      <c r="DX39" s="390"/>
      <c r="DY39" s="390"/>
      <c r="DZ39" s="390"/>
      <c r="EA39" s="390"/>
      <c r="EB39" s="390"/>
      <c r="EC39" s="390"/>
      <c r="ED39" s="390"/>
      <c r="EE39" s="390"/>
      <c r="EF39" s="390"/>
      <c r="EG39" s="390"/>
      <c r="EH39" s="390"/>
      <c r="EI39" s="390"/>
      <c r="EJ39" s="390"/>
      <c r="EK39" s="390"/>
      <c r="EL39" s="390"/>
      <c r="EM39" s="390"/>
      <c r="EN39" s="390"/>
      <c r="EO39" s="390"/>
      <c r="EP39" s="390"/>
      <c r="EQ39" s="390"/>
      <c r="ER39" s="390"/>
      <c r="ES39" s="390"/>
      <c r="ET39" s="390"/>
      <c r="EU39" s="390"/>
      <c r="EV39" s="390"/>
      <c r="EW39" s="390"/>
      <c r="EX39" s="390"/>
      <c r="EY39" s="390"/>
      <c r="EZ39" s="390"/>
      <c r="FA39" s="390"/>
      <c r="FB39" s="390"/>
      <c r="FC39" s="390"/>
      <c r="FD39" s="390"/>
      <c r="FE39" s="390"/>
      <c r="FF39" s="390"/>
      <c r="FG39" s="390"/>
      <c r="FH39" s="390"/>
      <c r="FI39" s="390"/>
      <c r="FJ39" s="390"/>
      <c r="FK39" s="390"/>
      <c r="FL39" s="390"/>
      <c r="FM39" s="390"/>
      <c r="FN39" s="390"/>
      <c r="FO39" s="390"/>
      <c r="FP39" s="390"/>
      <c r="FQ39" s="390"/>
      <c r="FR39" s="390"/>
      <c r="FS39" s="390"/>
      <c r="FT39" s="390"/>
      <c r="FU39" s="390"/>
      <c r="FV39" s="390"/>
      <c r="FW39" s="390"/>
      <c r="FX39" s="390"/>
      <c r="FY39" s="390"/>
      <c r="FZ39" s="390"/>
      <c r="GA39" s="390"/>
      <c r="GB39" s="390"/>
      <c r="GC39" s="390"/>
      <c r="GD39" s="390"/>
      <c r="GE39" s="390"/>
      <c r="GF39" s="390"/>
      <c r="GG39" s="390"/>
      <c r="GH39" s="390"/>
      <c r="GI39" s="390"/>
      <c r="GJ39" s="390"/>
      <c r="GK39" s="390"/>
      <c r="GL39" s="390"/>
      <c r="GM39" s="390"/>
      <c r="GN39" s="390"/>
      <c r="GO39" s="390"/>
      <c r="GP39" s="390"/>
      <c r="GQ39" s="390"/>
      <c r="GR39" s="390"/>
      <c r="GS39" s="390"/>
      <c r="GT39" s="390"/>
      <c r="GU39" s="390"/>
      <c r="GV39" s="390"/>
      <c r="GW39" s="390"/>
      <c r="GX39" s="390"/>
      <c r="GY39" s="390"/>
      <c r="GZ39" s="390"/>
      <c r="HA39" s="390"/>
      <c r="HB39" s="390"/>
      <c r="HC39" s="390"/>
      <c r="HD39" s="390"/>
      <c r="HE39" s="390"/>
      <c r="HF39" s="390"/>
      <c r="HG39" s="390"/>
      <c r="HH39" s="390"/>
      <c r="HI39" s="390"/>
      <c r="HJ39" s="390"/>
      <c r="HK39" s="390"/>
      <c r="HL39" s="390"/>
      <c r="HM39" s="390"/>
      <c r="HN39" s="390"/>
      <c r="HO39" s="390"/>
      <c r="HP39" s="390"/>
      <c r="HQ39" s="390"/>
      <c r="HR39" s="390"/>
      <c r="HS39" s="390"/>
      <c r="HT39" s="390"/>
      <c r="HU39" s="390"/>
      <c r="HV39" s="390"/>
      <c r="HW39" s="390"/>
      <c r="HX39" s="390"/>
      <c r="HY39" s="390"/>
      <c r="HZ39" s="390"/>
      <c r="IA39" s="390"/>
      <c r="IB39" s="390"/>
      <c r="IC39" s="390"/>
      <c r="ID39" s="390"/>
      <c r="IE39" s="390"/>
      <c r="IF39" s="390"/>
      <c r="IG39" s="390"/>
      <c r="IH39" s="390"/>
      <c r="II39" s="390"/>
      <c r="IJ39" s="390"/>
      <c r="IK39" s="390"/>
      <c r="IL39" s="390"/>
      <c r="IM39" s="390"/>
      <c r="IN39" s="390"/>
      <c r="IO39" s="390"/>
      <c r="IP39" s="390"/>
      <c r="IQ39" s="390"/>
      <c r="IR39" s="390"/>
      <c r="IS39" s="390"/>
    </row>
    <row r="40" spans="1:253" ht="15">
      <c r="A40" s="464"/>
      <c r="B40" s="465" t="s">
        <v>55</v>
      </c>
      <c r="C40" s="466" t="s">
        <v>56</v>
      </c>
      <c r="D40" s="314">
        <f>D42</f>
        <v>189000</v>
      </c>
      <c r="E40" s="314">
        <f>E42</f>
        <v>189000</v>
      </c>
      <c r="F40" s="467">
        <f>F42</f>
        <v>0</v>
      </c>
      <c r="G40" s="455"/>
      <c r="H40" s="468" t="s">
        <v>56</v>
      </c>
      <c r="I40" s="314">
        <f>I42</f>
        <v>189000</v>
      </c>
      <c r="J40" s="314">
        <f>J42</f>
        <v>189000</v>
      </c>
      <c r="K40" s="314">
        <f>K42</f>
        <v>0</v>
      </c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  <c r="AE40" s="469"/>
      <c r="AF40" s="469"/>
      <c r="AG40" s="469"/>
      <c r="AH40" s="469"/>
      <c r="AI40" s="469"/>
      <c r="AJ40" s="469"/>
      <c r="AK40" s="469"/>
      <c r="AL40" s="469"/>
      <c r="AM40" s="469"/>
      <c r="AN40" s="469"/>
      <c r="AO40" s="469"/>
      <c r="AP40" s="469"/>
      <c r="AQ40" s="469"/>
      <c r="AR40" s="469"/>
      <c r="AS40" s="469"/>
      <c r="AT40" s="469"/>
      <c r="AU40" s="469"/>
      <c r="AV40" s="469"/>
      <c r="AW40" s="469"/>
      <c r="AX40" s="469"/>
      <c r="AY40" s="469"/>
      <c r="AZ40" s="469"/>
      <c r="BA40" s="469"/>
      <c r="BB40" s="469"/>
      <c r="BC40" s="469"/>
      <c r="BD40" s="469"/>
      <c r="BE40" s="469"/>
      <c r="BF40" s="469"/>
      <c r="BG40" s="469"/>
      <c r="BH40" s="469"/>
      <c r="BI40" s="469"/>
      <c r="BJ40" s="469"/>
      <c r="BK40" s="469"/>
      <c r="BL40" s="469"/>
      <c r="BM40" s="469"/>
      <c r="BN40" s="469"/>
      <c r="BO40" s="469"/>
      <c r="BP40" s="469"/>
      <c r="BQ40" s="469"/>
      <c r="BR40" s="469"/>
      <c r="BS40" s="469"/>
      <c r="BT40" s="469"/>
      <c r="BU40" s="469"/>
      <c r="BV40" s="469"/>
      <c r="BW40" s="469"/>
      <c r="BX40" s="469"/>
      <c r="BY40" s="469"/>
      <c r="BZ40" s="469"/>
      <c r="CA40" s="469"/>
      <c r="CB40" s="469"/>
      <c r="CC40" s="469"/>
      <c r="CD40" s="469"/>
      <c r="CE40" s="469"/>
      <c r="CF40" s="469"/>
      <c r="CG40" s="469"/>
      <c r="CH40" s="469"/>
      <c r="CI40" s="469"/>
      <c r="CJ40" s="469"/>
      <c r="CK40" s="469"/>
      <c r="CL40" s="469"/>
      <c r="CM40" s="469"/>
      <c r="CN40" s="469"/>
      <c r="CO40" s="469"/>
      <c r="CP40" s="469"/>
      <c r="CQ40" s="469"/>
      <c r="CR40" s="469"/>
      <c r="CS40" s="469"/>
      <c r="CT40" s="469"/>
      <c r="CU40" s="469"/>
      <c r="CV40" s="469"/>
      <c r="CW40" s="469"/>
      <c r="CX40" s="469"/>
      <c r="CY40" s="469"/>
      <c r="CZ40" s="469"/>
      <c r="DA40" s="469"/>
      <c r="DB40" s="469"/>
      <c r="DC40" s="469"/>
      <c r="DD40" s="469"/>
      <c r="DE40" s="469"/>
      <c r="DF40" s="469"/>
      <c r="DG40" s="469"/>
      <c r="DH40" s="469"/>
      <c r="DI40" s="469"/>
      <c r="DJ40" s="469"/>
      <c r="DK40" s="469"/>
      <c r="DL40" s="469"/>
      <c r="DM40" s="469"/>
      <c r="DN40" s="469"/>
      <c r="DO40" s="469"/>
      <c r="DP40" s="469"/>
      <c r="DQ40" s="469"/>
      <c r="DR40" s="469"/>
      <c r="DS40" s="469"/>
      <c r="DT40" s="469"/>
      <c r="DU40" s="469"/>
      <c r="DV40" s="469"/>
      <c r="DW40" s="469"/>
      <c r="DX40" s="469"/>
      <c r="DY40" s="469"/>
      <c r="DZ40" s="469"/>
      <c r="EA40" s="469"/>
      <c r="EB40" s="469"/>
      <c r="EC40" s="469"/>
      <c r="ED40" s="469"/>
      <c r="EE40" s="469"/>
      <c r="EF40" s="469"/>
      <c r="EG40" s="469"/>
      <c r="EH40" s="469"/>
      <c r="EI40" s="469"/>
      <c r="EJ40" s="469"/>
      <c r="EK40" s="469"/>
      <c r="EL40" s="469"/>
      <c r="EM40" s="469"/>
      <c r="EN40" s="469"/>
      <c r="EO40" s="469"/>
      <c r="EP40" s="469"/>
      <c r="EQ40" s="469"/>
      <c r="ER40" s="469"/>
      <c r="ES40" s="469"/>
      <c r="ET40" s="469"/>
      <c r="EU40" s="469"/>
      <c r="EV40" s="469"/>
      <c r="EW40" s="469"/>
      <c r="EX40" s="469"/>
      <c r="EY40" s="469"/>
      <c r="EZ40" s="469"/>
      <c r="FA40" s="469"/>
      <c r="FB40" s="469"/>
      <c r="FC40" s="469"/>
      <c r="FD40" s="469"/>
      <c r="FE40" s="469"/>
      <c r="FF40" s="469"/>
      <c r="FG40" s="469"/>
      <c r="FH40" s="469"/>
      <c r="FI40" s="469"/>
      <c r="FJ40" s="469"/>
      <c r="FK40" s="469"/>
      <c r="FL40" s="469"/>
      <c r="FM40" s="469"/>
      <c r="FN40" s="469"/>
      <c r="FO40" s="469"/>
      <c r="FP40" s="469"/>
      <c r="FQ40" s="469"/>
      <c r="FR40" s="469"/>
      <c r="FS40" s="469"/>
      <c r="FT40" s="469"/>
      <c r="FU40" s="469"/>
      <c r="FV40" s="469"/>
      <c r="FW40" s="469"/>
      <c r="FX40" s="469"/>
      <c r="FY40" s="469"/>
      <c r="FZ40" s="469"/>
      <c r="GA40" s="469"/>
      <c r="GB40" s="469"/>
      <c r="GC40" s="469"/>
      <c r="GD40" s="469"/>
      <c r="GE40" s="469"/>
      <c r="GF40" s="469"/>
      <c r="GG40" s="469"/>
      <c r="GH40" s="469"/>
      <c r="GI40" s="469"/>
      <c r="GJ40" s="469"/>
      <c r="GK40" s="469"/>
      <c r="GL40" s="469"/>
      <c r="GM40" s="469"/>
      <c r="GN40" s="469"/>
      <c r="GO40" s="469"/>
      <c r="GP40" s="469"/>
      <c r="GQ40" s="469"/>
      <c r="GR40" s="469"/>
      <c r="GS40" s="469"/>
      <c r="GT40" s="469"/>
      <c r="GU40" s="469"/>
      <c r="GV40" s="469"/>
      <c r="GW40" s="469"/>
      <c r="GX40" s="469"/>
      <c r="GY40" s="469"/>
      <c r="GZ40" s="469"/>
      <c r="HA40" s="469"/>
      <c r="HB40" s="469"/>
      <c r="HC40" s="469"/>
      <c r="HD40" s="469"/>
      <c r="HE40" s="469"/>
      <c r="HF40" s="469"/>
      <c r="HG40" s="469"/>
      <c r="HH40" s="469"/>
      <c r="HI40" s="469"/>
      <c r="HJ40" s="469"/>
      <c r="HK40" s="469"/>
      <c r="HL40" s="469"/>
      <c r="HM40" s="469"/>
      <c r="HN40" s="469"/>
      <c r="HO40" s="469"/>
      <c r="HP40" s="469"/>
      <c r="HQ40" s="469"/>
      <c r="HR40" s="469"/>
      <c r="HS40" s="469"/>
      <c r="HT40" s="469"/>
      <c r="HU40" s="469"/>
      <c r="HV40" s="469"/>
      <c r="HW40" s="469"/>
      <c r="HX40" s="469"/>
      <c r="HY40" s="469"/>
      <c r="HZ40" s="469"/>
      <c r="IA40" s="469"/>
      <c r="IB40" s="469"/>
      <c r="IC40" s="469"/>
      <c r="ID40" s="469"/>
      <c r="IE40" s="469"/>
      <c r="IF40" s="469"/>
      <c r="IG40" s="469"/>
      <c r="IH40" s="469"/>
      <c r="II40" s="469"/>
      <c r="IJ40" s="469"/>
      <c r="IK40" s="469"/>
      <c r="IL40" s="469"/>
      <c r="IM40" s="469"/>
      <c r="IN40" s="469"/>
      <c r="IO40" s="469"/>
      <c r="IP40" s="469"/>
      <c r="IQ40" s="469"/>
      <c r="IR40" s="469"/>
      <c r="IS40" s="469"/>
    </row>
    <row r="41" spans="1:253" ht="9.9499999999999993" customHeight="1">
      <c r="A41" s="444"/>
      <c r="B41" s="470"/>
      <c r="C41" s="471"/>
      <c r="D41" s="503"/>
      <c r="E41" s="503"/>
      <c r="F41" s="504"/>
      <c r="G41" s="461"/>
      <c r="H41" s="474"/>
      <c r="I41" s="472"/>
      <c r="J41" s="472"/>
      <c r="K41" s="472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  <c r="AT41" s="390"/>
      <c r="AU41" s="390"/>
      <c r="AV41" s="390"/>
      <c r="AW41" s="390"/>
      <c r="AX41" s="390"/>
      <c r="AY41" s="390"/>
      <c r="AZ41" s="390"/>
      <c r="BA41" s="390"/>
      <c r="BB41" s="390"/>
      <c r="BC41" s="390"/>
      <c r="BD41" s="390"/>
      <c r="BE41" s="390"/>
      <c r="BF41" s="390"/>
      <c r="BG41" s="390"/>
      <c r="BH41" s="390"/>
      <c r="BI41" s="390"/>
      <c r="BJ41" s="390"/>
      <c r="BK41" s="390"/>
      <c r="BL41" s="390"/>
      <c r="BM41" s="390"/>
      <c r="BN41" s="390"/>
      <c r="BO41" s="390"/>
      <c r="BP41" s="390"/>
      <c r="BQ41" s="390"/>
      <c r="BR41" s="390"/>
      <c r="BS41" s="390"/>
      <c r="BT41" s="390"/>
      <c r="BU41" s="390"/>
      <c r="BV41" s="390"/>
      <c r="BW41" s="390"/>
      <c r="BX41" s="390"/>
      <c r="BY41" s="390"/>
      <c r="BZ41" s="390"/>
      <c r="CA41" s="390"/>
      <c r="CB41" s="390"/>
      <c r="CC41" s="390"/>
      <c r="CD41" s="390"/>
      <c r="CE41" s="390"/>
      <c r="CF41" s="390"/>
      <c r="CG41" s="390"/>
      <c r="CH41" s="390"/>
      <c r="CI41" s="390"/>
      <c r="CJ41" s="390"/>
      <c r="CK41" s="390"/>
      <c r="CL41" s="390"/>
      <c r="CM41" s="390"/>
      <c r="CN41" s="390"/>
      <c r="CO41" s="390"/>
      <c r="CP41" s="390"/>
      <c r="CQ41" s="390"/>
      <c r="CR41" s="390"/>
      <c r="CS41" s="390"/>
      <c r="CT41" s="390"/>
      <c r="CU41" s="390"/>
      <c r="CV41" s="390"/>
      <c r="CW41" s="390"/>
      <c r="CX41" s="390"/>
      <c r="CY41" s="390"/>
      <c r="CZ41" s="390"/>
      <c r="DA41" s="390"/>
      <c r="DB41" s="390"/>
      <c r="DC41" s="390"/>
      <c r="DD41" s="390"/>
      <c r="DE41" s="390"/>
      <c r="DF41" s="390"/>
      <c r="DG41" s="390"/>
      <c r="DH41" s="390"/>
      <c r="DI41" s="390"/>
      <c r="DJ41" s="390"/>
      <c r="DK41" s="390"/>
      <c r="DL41" s="390"/>
      <c r="DM41" s="390"/>
      <c r="DN41" s="390"/>
      <c r="DO41" s="390"/>
      <c r="DP41" s="390"/>
      <c r="DQ41" s="390"/>
      <c r="DR41" s="390"/>
      <c r="DS41" s="390"/>
      <c r="DT41" s="390"/>
      <c r="DU41" s="390"/>
      <c r="DV41" s="390"/>
      <c r="DW41" s="390"/>
      <c r="DX41" s="390"/>
      <c r="DY41" s="390"/>
      <c r="DZ41" s="390"/>
      <c r="EA41" s="390"/>
      <c r="EB41" s="390"/>
      <c r="EC41" s="390"/>
      <c r="ED41" s="390"/>
      <c r="EE41" s="390"/>
      <c r="EF41" s="390"/>
      <c r="EG41" s="390"/>
      <c r="EH41" s="390"/>
      <c r="EI41" s="390"/>
      <c r="EJ41" s="390"/>
      <c r="EK41" s="390"/>
      <c r="EL41" s="390"/>
      <c r="EM41" s="390"/>
      <c r="EN41" s="390"/>
      <c r="EO41" s="390"/>
      <c r="EP41" s="390"/>
      <c r="EQ41" s="390"/>
      <c r="ER41" s="390"/>
      <c r="ES41" s="390"/>
      <c r="ET41" s="390"/>
      <c r="EU41" s="390"/>
      <c r="EV41" s="390"/>
      <c r="EW41" s="390"/>
      <c r="EX41" s="390"/>
      <c r="EY41" s="390"/>
      <c r="EZ41" s="390"/>
      <c r="FA41" s="390"/>
      <c r="FB41" s="390"/>
      <c r="FC41" s="390"/>
      <c r="FD41" s="390"/>
      <c r="FE41" s="390"/>
      <c r="FF41" s="390"/>
      <c r="FG41" s="390"/>
      <c r="FH41" s="390"/>
      <c r="FI41" s="390"/>
      <c r="FJ41" s="390"/>
      <c r="FK41" s="390"/>
      <c r="FL41" s="390"/>
      <c r="FM41" s="390"/>
      <c r="FN41" s="390"/>
      <c r="FO41" s="390"/>
      <c r="FP41" s="390"/>
      <c r="FQ41" s="390"/>
      <c r="FR41" s="390"/>
      <c r="FS41" s="390"/>
      <c r="FT41" s="390"/>
      <c r="FU41" s="390"/>
      <c r="FV41" s="390"/>
      <c r="FW41" s="390"/>
      <c r="FX41" s="390"/>
      <c r="FY41" s="390"/>
      <c r="FZ41" s="390"/>
      <c r="GA41" s="390"/>
      <c r="GB41" s="390"/>
      <c r="GC41" s="390"/>
      <c r="GD41" s="390"/>
      <c r="GE41" s="390"/>
      <c r="GF41" s="390"/>
      <c r="GG41" s="390"/>
      <c r="GH41" s="390"/>
      <c r="GI41" s="390"/>
      <c r="GJ41" s="390"/>
      <c r="GK41" s="390"/>
      <c r="GL41" s="390"/>
      <c r="GM41" s="390"/>
      <c r="GN41" s="390"/>
      <c r="GO41" s="390"/>
      <c r="GP41" s="390"/>
      <c r="GQ41" s="390"/>
      <c r="GR41" s="390"/>
      <c r="GS41" s="390"/>
      <c r="GT41" s="390"/>
      <c r="GU41" s="390"/>
      <c r="GV41" s="390"/>
      <c r="GW41" s="390"/>
      <c r="GX41" s="390"/>
      <c r="GY41" s="390"/>
      <c r="GZ41" s="390"/>
      <c r="HA41" s="390"/>
      <c r="HB41" s="390"/>
      <c r="HC41" s="390"/>
      <c r="HD41" s="390"/>
      <c r="HE41" s="390"/>
      <c r="HF41" s="390"/>
      <c r="HG41" s="390"/>
      <c r="HH41" s="390"/>
      <c r="HI41" s="390"/>
      <c r="HJ41" s="390"/>
      <c r="HK41" s="390"/>
      <c r="HL41" s="390"/>
      <c r="HM41" s="390"/>
      <c r="HN41" s="390"/>
      <c r="HO41" s="390"/>
      <c r="HP41" s="390"/>
      <c r="HQ41" s="390"/>
      <c r="HR41" s="390"/>
      <c r="HS41" s="390"/>
      <c r="HT41" s="390"/>
      <c r="HU41" s="390"/>
      <c r="HV41" s="390"/>
      <c r="HW41" s="390"/>
      <c r="HX41" s="390"/>
      <c r="HY41" s="390"/>
      <c r="HZ41" s="390"/>
      <c r="IA41" s="390"/>
      <c r="IB41" s="390"/>
      <c r="IC41" s="390"/>
      <c r="ID41" s="390"/>
      <c r="IE41" s="390"/>
      <c r="IF41" s="390"/>
      <c r="IG41" s="390"/>
      <c r="IH41" s="390"/>
      <c r="II41" s="390"/>
      <c r="IJ41" s="390"/>
      <c r="IK41" s="390"/>
      <c r="IL41" s="390"/>
      <c r="IM41" s="390"/>
      <c r="IN41" s="390"/>
      <c r="IO41" s="390"/>
      <c r="IP41" s="390"/>
      <c r="IQ41" s="390"/>
      <c r="IR41" s="390"/>
      <c r="IS41" s="390"/>
    </row>
    <row r="42" spans="1:253">
      <c r="A42" s="475"/>
      <c r="B42" s="476" t="s">
        <v>335</v>
      </c>
      <c r="C42" s="477" t="s">
        <v>46</v>
      </c>
      <c r="D42" s="478">
        <f>D44</f>
        <v>189000</v>
      </c>
      <c r="E42" s="478">
        <f>E44</f>
        <v>189000</v>
      </c>
      <c r="F42" s="479">
        <f>F44</f>
        <v>0</v>
      </c>
      <c r="G42" s="461"/>
      <c r="H42" s="505" t="s">
        <v>46</v>
      </c>
      <c r="I42" s="478">
        <f>I44</f>
        <v>189000</v>
      </c>
      <c r="J42" s="478">
        <f>J44</f>
        <v>189000</v>
      </c>
      <c r="K42" s="478">
        <f>K44</f>
        <v>0</v>
      </c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63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3"/>
      <c r="AQ42" s="463"/>
      <c r="AR42" s="463"/>
      <c r="AS42" s="463"/>
      <c r="AT42" s="463"/>
      <c r="AU42" s="463"/>
      <c r="AV42" s="463"/>
      <c r="AW42" s="463"/>
      <c r="AX42" s="463"/>
      <c r="AY42" s="463"/>
      <c r="AZ42" s="463"/>
      <c r="BA42" s="463"/>
      <c r="BB42" s="463"/>
      <c r="BC42" s="463"/>
      <c r="BD42" s="463"/>
      <c r="BE42" s="463"/>
      <c r="BF42" s="463"/>
      <c r="BG42" s="463"/>
      <c r="BH42" s="463"/>
      <c r="BI42" s="463"/>
      <c r="BJ42" s="463"/>
      <c r="BK42" s="463"/>
      <c r="BL42" s="463"/>
      <c r="BM42" s="463"/>
      <c r="BN42" s="463"/>
      <c r="BO42" s="463"/>
      <c r="BP42" s="463"/>
      <c r="BQ42" s="463"/>
      <c r="BR42" s="463"/>
      <c r="BS42" s="463"/>
      <c r="BT42" s="463"/>
      <c r="BU42" s="463"/>
      <c r="BV42" s="463"/>
      <c r="BW42" s="463"/>
      <c r="BX42" s="463"/>
      <c r="BY42" s="463"/>
      <c r="BZ42" s="463"/>
      <c r="CA42" s="463"/>
      <c r="CB42" s="463"/>
      <c r="CC42" s="463"/>
      <c r="CD42" s="463"/>
      <c r="CE42" s="463"/>
      <c r="CF42" s="463"/>
      <c r="CG42" s="463"/>
      <c r="CH42" s="463"/>
      <c r="CI42" s="463"/>
      <c r="CJ42" s="463"/>
      <c r="CK42" s="463"/>
      <c r="CL42" s="463"/>
      <c r="CM42" s="463"/>
      <c r="CN42" s="463"/>
      <c r="CO42" s="463"/>
      <c r="CP42" s="463"/>
      <c r="CQ42" s="463"/>
      <c r="CR42" s="463"/>
      <c r="CS42" s="463"/>
      <c r="CT42" s="463"/>
      <c r="CU42" s="463"/>
      <c r="CV42" s="463"/>
      <c r="CW42" s="463"/>
      <c r="CX42" s="463"/>
      <c r="CY42" s="463"/>
      <c r="CZ42" s="463"/>
      <c r="DA42" s="463"/>
      <c r="DB42" s="463"/>
      <c r="DC42" s="463"/>
      <c r="DD42" s="463"/>
      <c r="DE42" s="463"/>
      <c r="DF42" s="463"/>
      <c r="DG42" s="463"/>
      <c r="DH42" s="463"/>
      <c r="DI42" s="463"/>
      <c r="DJ42" s="463"/>
      <c r="DK42" s="463"/>
      <c r="DL42" s="463"/>
      <c r="DM42" s="463"/>
      <c r="DN42" s="463"/>
      <c r="DO42" s="463"/>
      <c r="DP42" s="463"/>
      <c r="DQ42" s="463"/>
      <c r="DR42" s="463"/>
      <c r="DS42" s="463"/>
      <c r="DT42" s="463"/>
      <c r="DU42" s="463"/>
      <c r="DV42" s="463"/>
      <c r="DW42" s="463"/>
      <c r="DX42" s="463"/>
      <c r="DY42" s="463"/>
      <c r="DZ42" s="463"/>
      <c r="EA42" s="463"/>
      <c r="EB42" s="463"/>
      <c r="EC42" s="463"/>
      <c r="ED42" s="463"/>
      <c r="EE42" s="463"/>
      <c r="EF42" s="463"/>
      <c r="EG42" s="463"/>
      <c r="EH42" s="463"/>
      <c r="EI42" s="463"/>
      <c r="EJ42" s="463"/>
      <c r="EK42" s="463"/>
      <c r="EL42" s="463"/>
      <c r="EM42" s="463"/>
      <c r="EN42" s="463"/>
      <c r="EO42" s="463"/>
      <c r="EP42" s="463"/>
      <c r="EQ42" s="463"/>
      <c r="ER42" s="463"/>
      <c r="ES42" s="463"/>
      <c r="ET42" s="463"/>
      <c r="EU42" s="463"/>
      <c r="EV42" s="463"/>
      <c r="EW42" s="463"/>
      <c r="EX42" s="463"/>
      <c r="EY42" s="463"/>
      <c r="EZ42" s="463"/>
      <c r="FA42" s="463"/>
      <c r="FB42" s="463"/>
      <c r="FC42" s="463"/>
      <c r="FD42" s="463"/>
      <c r="FE42" s="463"/>
      <c r="FF42" s="463"/>
      <c r="FG42" s="463"/>
      <c r="FH42" s="463"/>
      <c r="FI42" s="463"/>
      <c r="FJ42" s="463"/>
      <c r="FK42" s="463"/>
      <c r="FL42" s="463"/>
      <c r="FM42" s="463"/>
      <c r="FN42" s="463"/>
      <c r="FO42" s="463"/>
      <c r="FP42" s="463"/>
      <c r="FQ42" s="463"/>
      <c r="FR42" s="463"/>
      <c r="FS42" s="463"/>
      <c r="FT42" s="463"/>
      <c r="FU42" s="463"/>
      <c r="FV42" s="463"/>
      <c r="FW42" s="463"/>
      <c r="FX42" s="463"/>
      <c r="FY42" s="463"/>
      <c r="FZ42" s="463"/>
      <c r="GA42" s="463"/>
      <c r="GB42" s="463"/>
      <c r="GC42" s="463"/>
      <c r="GD42" s="463"/>
      <c r="GE42" s="463"/>
      <c r="GF42" s="463"/>
      <c r="GG42" s="463"/>
      <c r="GH42" s="463"/>
      <c r="GI42" s="463"/>
      <c r="GJ42" s="463"/>
      <c r="GK42" s="463"/>
      <c r="GL42" s="463"/>
      <c r="GM42" s="463"/>
      <c r="GN42" s="463"/>
      <c r="GO42" s="463"/>
      <c r="GP42" s="463"/>
      <c r="GQ42" s="463"/>
      <c r="GR42" s="463"/>
      <c r="GS42" s="463"/>
      <c r="GT42" s="463"/>
      <c r="GU42" s="463"/>
      <c r="GV42" s="463"/>
      <c r="GW42" s="463"/>
      <c r="GX42" s="463"/>
      <c r="GY42" s="463"/>
      <c r="GZ42" s="463"/>
      <c r="HA42" s="463"/>
      <c r="HB42" s="463"/>
      <c r="HC42" s="463"/>
      <c r="HD42" s="463"/>
      <c r="HE42" s="463"/>
      <c r="HF42" s="463"/>
      <c r="HG42" s="463"/>
      <c r="HH42" s="463"/>
      <c r="HI42" s="463"/>
      <c r="HJ42" s="463"/>
      <c r="HK42" s="463"/>
      <c r="HL42" s="463"/>
      <c r="HM42" s="463"/>
      <c r="HN42" s="463"/>
      <c r="HO42" s="463"/>
      <c r="HP42" s="463"/>
      <c r="HQ42" s="463"/>
      <c r="HR42" s="463"/>
      <c r="HS42" s="463"/>
      <c r="HT42" s="463"/>
      <c r="HU42" s="463"/>
      <c r="HV42" s="463"/>
      <c r="HW42" s="463"/>
      <c r="HX42" s="463"/>
      <c r="HY42" s="463"/>
      <c r="HZ42" s="463"/>
      <c r="IA42" s="463"/>
      <c r="IB42" s="463"/>
      <c r="IC42" s="463"/>
      <c r="ID42" s="463"/>
      <c r="IE42" s="463"/>
      <c r="IF42" s="463"/>
      <c r="IG42" s="463"/>
      <c r="IH42" s="463"/>
      <c r="II42" s="463"/>
      <c r="IJ42" s="463"/>
      <c r="IK42" s="463"/>
      <c r="IL42" s="463"/>
      <c r="IM42" s="463"/>
      <c r="IN42" s="463"/>
      <c r="IO42" s="463"/>
      <c r="IP42" s="463"/>
      <c r="IQ42" s="463"/>
      <c r="IR42" s="463"/>
      <c r="IS42" s="463"/>
    </row>
    <row r="43" spans="1:253" s="463" customFormat="1" ht="9.9499999999999993" customHeight="1">
      <c r="A43" s="444"/>
      <c r="B43" s="481"/>
      <c r="C43" s="482"/>
      <c r="D43" s="506"/>
      <c r="E43" s="506"/>
      <c r="F43" s="507"/>
      <c r="G43" s="461"/>
      <c r="H43" s="485"/>
      <c r="I43" s="483"/>
      <c r="J43" s="483"/>
      <c r="K43" s="483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0"/>
      <c r="AH43" s="390"/>
      <c r="AI43" s="390"/>
      <c r="AJ43" s="390"/>
      <c r="AK43" s="390"/>
      <c r="AL43" s="390"/>
      <c r="AM43" s="390"/>
      <c r="AN43" s="390"/>
      <c r="AO43" s="390"/>
      <c r="AP43" s="390"/>
      <c r="AQ43" s="390"/>
      <c r="AR43" s="390"/>
      <c r="AS43" s="390"/>
      <c r="AT43" s="390"/>
      <c r="AU43" s="390"/>
      <c r="AV43" s="390"/>
      <c r="AW43" s="390"/>
      <c r="AX43" s="390"/>
      <c r="AY43" s="390"/>
      <c r="AZ43" s="390"/>
      <c r="BA43" s="390"/>
      <c r="BB43" s="390"/>
      <c r="BC43" s="390"/>
      <c r="BD43" s="390"/>
      <c r="BE43" s="390"/>
      <c r="BF43" s="390"/>
      <c r="BG43" s="390"/>
      <c r="BH43" s="390"/>
      <c r="BI43" s="390"/>
      <c r="BJ43" s="390"/>
      <c r="BK43" s="390"/>
      <c r="BL43" s="390"/>
      <c r="BM43" s="390"/>
      <c r="BN43" s="390"/>
      <c r="BO43" s="390"/>
      <c r="BP43" s="390"/>
      <c r="BQ43" s="390"/>
      <c r="BR43" s="390"/>
      <c r="BS43" s="390"/>
      <c r="BT43" s="390"/>
      <c r="BU43" s="390"/>
      <c r="BV43" s="390"/>
      <c r="BW43" s="390"/>
      <c r="BX43" s="390"/>
      <c r="BY43" s="390"/>
      <c r="BZ43" s="390"/>
      <c r="CA43" s="390"/>
      <c r="CB43" s="390"/>
      <c r="CC43" s="390"/>
      <c r="CD43" s="390"/>
      <c r="CE43" s="390"/>
      <c r="CF43" s="390"/>
      <c r="CG43" s="390"/>
      <c r="CH43" s="390"/>
      <c r="CI43" s="390"/>
      <c r="CJ43" s="390"/>
      <c r="CK43" s="390"/>
      <c r="CL43" s="390"/>
      <c r="CM43" s="390"/>
      <c r="CN43" s="390"/>
      <c r="CO43" s="390"/>
      <c r="CP43" s="390"/>
      <c r="CQ43" s="390"/>
      <c r="CR43" s="390"/>
      <c r="CS43" s="390"/>
      <c r="CT43" s="390"/>
      <c r="CU43" s="390"/>
      <c r="CV43" s="390"/>
      <c r="CW43" s="390"/>
      <c r="CX43" s="390"/>
      <c r="CY43" s="390"/>
      <c r="CZ43" s="390"/>
      <c r="DA43" s="390"/>
      <c r="DB43" s="390"/>
      <c r="DC43" s="390"/>
      <c r="DD43" s="390"/>
      <c r="DE43" s="390"/>
      <c r="DF43" s="390"/>
      <c r="DG43" s="390"/>
      <c r="DH43" s="390"/>
      <c r="DI43" s="390"/>
      <c r="DJ43" s="390"/>
      <c r="DK43" s="390"/>
      <c r="DL43" s="390"/>
      <c r="DM43" s="390"/>
      <c r="DN43" s="390"/>
      <c r="DO43" s="390"/>
      <c r="DP43" s="390"/>
      <c r="DQ43" s="390"/>
      <c r="DR43" s="390"/>
      <c r="DS43" s="390"/>
      <c r="DT43" s="390"/>
      <c r="DU43" s="390"/>
      <c r="DV43" s="390"/>
      <c r="DW43" s="390"/>
      <c r="DX43" s="390"/>
      <c r="DY43" s="390"/>
      <c r="DZ43" s="390"/>
      <c r="EA43" s="390"/>
      <c r="EB43" s="390"/>
      <c r="EC43" s="390"/>
      <c r="ED43" s="390"/>
      <c r="EE43" s="390"/>
      <c r="EF43" s="390"/>
      <c r="EG43" s="390"/>
      <c r="EH43" s="390"/>
      <c r="EI43" s="390"/>
      <c r="EJ43" s="390"/>
      <c r="EK43" s="390"/>
      <c r="EL43" s="390"/>
      <c r="EM43" s="390"/>
      <c r="EN43" s="390"/>
      <c r="EO43" s="390"/>
      <c r="EP43" s="390"/>
      <c r="EQ43" s="390"/>
      <c r="ER43" s="390"/>
      <c r="ES43" s="390"/>
      <c r="ET43" s="390"/>
      <c r="EU43" s="390"/>
      <c r="EV43" s="390"/>
      <c r="EW43" s="390"/>
      <c r="EX43" s="390"/>
      <c r="EY43" s="390"/>
      <c r="EZ43" s="390"/>
      <c r="FA43" s="390"/>
      <c r="FB43" s="390"/>
      <c r="FC43" s="390"/>
      <c r="FD43" s="390"/>
      <c r="FE43" s="390"/>
      <c r="FF43" s="390"/>
      <c r="FG43" s="390"/>
      <c r="FH43" s="390"/>
      <c r="FI43" s="390"/>
      <c r="FJ43" s="390"/>
      <c r="FK43" s="390"/>
      <c r="FL43" s="390"/>
      <c r="FM43" s="390"/>
      <c r="FN43" s="390"/>
      <c r="FO43" s="390"/>
      <c r="FP43" s="390"/>
      <c r="FQ43" s="390"/>
      <c r="FR43" s="390"/>
      <c r="FS43" s="390"/>
      <c r="FT43" s="390"/>
      <c r="FU43" s="390"/>
      <c r="FV43" s="390"/>
      <c r="FW43" s="390"/>
      <c r="FX43" s="390"/>
      <c r="FY43" s="390"/>
      <c r="FZ43" s="390"/>
      <c r="GA43" s="390"/>
      <c r="GB43" s="390"/>
      <c r="GC43" s="390"/>
      <c r="GD43" s="390"/>
      <c r="GE43" s="390"/>
      <c r="GF43" s="390"/>
      <c r="GG43" s="390"/>
      <c r="GH43" s="390"/>
      <c r="GI43" s="390"/>
      <c r="GJ43" s="390"/>
      <c r="GK43" s="390"/>
      <c r="GL43" s="390"/>
      <c r="GM43" s="390"/>
      <c r="GN43" s="390"/>
      <c r="GO43" s="390"/>
      <c r="GP43" s="390"/>
      <c r="GQ43" s="390"/>
      <c r="GR43" s="390"/>
      <c r="GS43" s="390"/>
      <c r="GT43" s="390"/>
      <c r="GU43" s="390"/>
      <c r="GV43" s="390"/>
      <c r="GW43" s="390"/>
      <c r="GX43" s="390"/>
      <c r="GY43" s="390"/>
      <c r="GZ43" s="390"/>
      <c r="HA43" s="390"/>
      <c r="HB43" s="390"/>
      <c r="HC43" s="390"/>
      <c r="HD43" s="390"/>
      <c r="HE43" s="390"/>
      <c r="HF43" s="390"/>
      <c r="HG43" s="390"/>
      <c r="HH43" s="390"/>
      <c r="HI43" s="390"/>
      <c r="HJ43" s="390"/>
      <c r="HK43" s="390"/>
      <c r="HL43" s="390"/>
      <c r="HM43" s="390"/>
      <c r="HN43" s="390"/>
      <c r="HO43" s="390"/>
      <c r="HP43" s="390"/>
      <c r="HQ43" s="390"/>
      <c r="HR43" s="390"/>
      <c r="HS43" s="390"/>
      <c r="HT43" s="390"/>
      <c r="HU43" s="390"/>
      <c r="HV43" s="390"/>
      <c r="HW43" s="390"/>
      <c r="HX43" s="390"/>
      <c r="HY43" s="390"/>
      <c r="HZ43" s="390"/>
      <c r="IA43" s="390"/>
      <c r="IB43" s="390"/>
      <c r="IC43" s="390"/>
      <c r="ID43" s="390"/>
      <c r="IE43" s="390"/>
      <c r="IF43" s="390"/>
      <c r="IG43" s="390"/>
      <c r="IH43" s="390"/>
      <c r="II43" s="390"/>
      <c r="IJ43" s="390"/>
      <c r="IK43" s="390"/>
      <c r="IL43" s="390"/>
      <c r="IM43" s="390"/>
      <c r="IN43" s="390"/>
      <c r="IO43" s="390"/>
      <c r="IP43" s="390"/>
      <c r="IQ43" s="390"/>
      <c r="IR43" s="390"/>
      <c r="IS43" s="390"/>
    </row>
    <row r="44" spans="1:253">
      <c r="A44" s="487">
        <v>4</v>
      </c>
      <c r="B44" s="1197" t="s">
        <v>673</v>
      </c>
      <c r="C44" s="1197"/>
      <c r="D44" s="488">
        <f>D46</f>
        <v>189000</v>
      </c>
      <c r="E44" s="488">
        <f>E46</f>
        <v>189000</v>
      </c>
      <c r="F44" s="489">
        <f>F46</f>
        <v>0</v>
      </c>
      <c r="G44" s="461"/>
      <c r="H44" s="490" t="s">
        <v>673</v>
      </c>
      <c r="I44" s="488">
        <f>I46</f>
        <v>189000</v>
      </c>
      <c r="J44" s="488">
        <f>J46</f>
        <v>189000</v>
      </c>
      <c r="K44" s="488">
        <f>K46</f>
        <v>0</v>
      </c>
      <c r="L44" s="486"/>
      <c r="M44" s="486"/>
      <c r="N44" s="486"/>
      <c r="O44" s="486"/>
      <c r="P44" s="486"/>
      <c r="Q44" s="486"/>
      <c r="R44" s="486"/>
      <c r="S44" s="486"/>
      <c r="T44" s="486"/>
      <c r="U44" s="486"/>
      <c r="V44" s="486"/>
      <c r="W44" s="486"/>
      <c r="X44" s="486"/>
      <c r="Y44" s="486"/>
      <c r="Z44" s="486"/>
      <c r="AA44" s="486"/>
      <c r="AB44" s="486"/>
      <c r="AC44" s="486"/>
      <c r="AD44" s="486"/>
      <c r="AE44" s="486"/>
      <c r="AF44" s="486"/>
      <c r="AG44" s="486"/>
      <c r="AH44" s="486"/>
      <c r="AI44" s="486"/>
      <c r="AJ44" s="486"/>
      <c r="AK44" s="486"/>
      <c r="AL44" s="486"/>
      <c r="AM44" s="486"/>
      <c r="AN44" s="486"/>
      <c r="AO44" s="486"/>
      <c r="AP44" s="486"/>
      <c r="AQ44" s="486"/>
      <c r="AR44" s="486"/>
      <c r="AS44" s="486"/>
      <c r="AT44" s="486"/>
      <c r="AU44" s="486"/>
      <c r="AV44" s="486"/>
      <c r="AW44" s="486"/>
      <c r="AX44" s="486"/>
      <c r="AY44" s="486"/>
      <c r="AZ44" s="486"/>
      <c r="BA44" s="486"/>
      <c r="BB44" s="486"/>
      <c r="BC44" s="486"/>
      <c r="BD44" s="486"/>
      <c r="BE44" s="486"/>
      <c r="BF44" s="486"/>
      <c r="BG44" s="486"/>
      <c r="BH44" s="486"/>
      <c r="BI44" s="486"/>
      <c r="BJ44" s="486"/>
      <c r="BK44" s="486"/>
      <c r="BL44" s="486"/>
      <c r="BM44" s="486"/>
      <c r="BN44" s="486"/>
      <c r="BO44" s="486"/>
      <c r="BP44" s="486"/>
      <c r="BQ44" s="486"/>
      <c r="BR44" s="486"/>
      <c r="BS44" s="486"/>
      <c r="BT44" s="486"/>
      <c r="BU44" s="486"/>
      <c r="BV44" s="486"/>
      <c r="BW44" s="486"/>
      <c r="BX44" s="486"/>
      <c r="BY44" s="486"/>
      <c r="BZ44" s="486"/>
      <c r="CA44" s="486"/>
      <c r="CB44" s="486"/>
      <c r="CC44" s="486"/>
      <c r="CD44" s="486"/>
      <c r="CE44" s="486"/>
      <c r="CF44" s="486"/>
      <c r="CG44" s="486"/>
      <c r="CH44" s="486"/>
      <c r="CI44" s="486"/>
      <c r="CJ44" s="486"/>
      <c r="CK44" s="486"/>
      <c r="CL44" s="486"/>
      <c r="CM44" s="486"/>
      <c r="CN44" s="486"/>
      <c r="CO44" s="486"/>
      <c r="CP44" s="486"/>
      <c r="CQ44" s="486"/>
      <c r="CR44" s="486"/>
      <c r="CS44" s="486"/>
      <c r="CT44" s="486"/>
      <c r="CU44" s="486"/>
      <c r="CV44" s="486"/>
      <c r="CW44" s="486"/>
      <c r="CX44" s="486"/>
      <c r="CY44" s="486"/>
      <c r="CZ44" s="486"/>
      <c r="DA44" s="486"/>
      <c r="DB44" s="486"/>
      <c r="DC44" s="486"/>
      <c r="DD44" s="486"/>
      <c r="DE44" s="486"/>
      <c r="DF44" s="486"/>
      <c r="DG44" s="486"/>
      <c r="DH44" s="486"/>
      <c r="DI44" s="486"/>
      <c r="DJ44" s="486"/>
      <c r="DK44" s="486"/>
      <c r="DL44" s="486"/>
      <c r="DM44" s="486"/>
      <c r="DN44" s="486"/>
      <c r="DO44" s="486"/>
      <c r="DP44" s="486"/>
      <c r="DQ44" s="486"/>
      <c r="DR44" s="486"/>
      <c r="DS44" s="486"/>
      <c r="DT44" s="486"/>
      <c r="DU44" s="486"/>
      <c r="DV44" s="486"/>
      <c r="DW44" s="486"/>
      <c r="DX44" s="486"/>
      <c r="DY44" s="486"/>
      <c r="DZ44" s="486"/>
      <c r="EA44" s="486"/>
      <c r="EB44" s="486"/>
      <c r="EC44" s="486"/>
      <c r="ED44" s="486"/>
      <c r="EE44" s="486"/>
      <c r="EF44" s="486"/>
      <c r="EG44" s="486"/>
      <c r="EH44" s="486"/>
      <c r="EI44" s="486"/>
      <c r="EJ44" s="486"/>
      <c r="EK44" s="486"/>
      <c r="EL44" s="486"/>
      <c r="EM44" s="486"/>
      <c r="EN44" s="486"/>
      <c r="EO44" s="486"/>
      <c r="EP44" s="486"/>
      <c r="EQ44" s="486"/>
      <c r="ER44" s="486"/>
      <c r="ES44" s="486"/>
      <c r="ET44" s="486"/>
      <c r="EU44" s="486"/>
      <c r="EV44" s="486"/>
      <c r="EW44" s="486"/>
      <c r="EX44" s="486"/>
      <c r="EY44" s="486"/>
      <c r="EZ44" s="486"/>
      <c r="FA44" s="486"/>
      <c r="FB44" s="486"/>
      <c r="FC44" s="486"/>
      <c r="FD44" s="486"/>
      <c r="FE44" s="486"/>
      <c r="FF44" s="486"/>
      <c r="FG44" s="486"/>
      <c r="FH44" s="486"/>
      <c r="FI44" s="486"/>
      <c r="FJ44" s="486"/>
      <c r="FK44" s="486"/>
      <c r="FL44" s="486"/>
      <c r="FM44" s="486"/>
      <c r="FN44" s="486"/>
      <c r="FO44" s="486"/>
      <c r="FP44" s="486"/>
      <c r="FQ44" s="486"/>
      <c r="FR44" s="486"/>
      <c r="FS44" s="486"/>
      <c r="FT44" s="486"/>
      <c r="FU44" s="486"/>
      <c r="FV44" s="486"/>
      <c r="FW44" s="486"/>
      <c r="FX44" s="486"/>
      <c r="FY44" s="486"/>
      <c r="FZ44" s="486"/>
      <c r="GA44" s="486"/>
      <c r="GB44" s="486"/>
      <c r="GC44" s="486"/>
      <c r="GD44" s="486"/>
      <c r="GE44" s="486"/>
      <c r="GF44" s="486"/>
      <c r="GG44" s="486"/>
      <c r="GH44" s="486"/>
      <c r="GI44" s="486"/>
      <c r="GJ44" s="486"/>
      <c r="GK44" s="486"/>
      <c r="GL44" s="486"/>
      <c r="GM44" s="486"/>
      <c r="GN44" s="486"/>
      <c r="GO44" s="486"/>
      <c r="GP44" s="486"/>
      <c r="GQ44" s="486"/>
      <c r="GR44" s="486"/>
      <c r="GS44" s="486"/>
      <c r="GT44" s="486"/>
      <c r="GU44" s="486"/>
      <c r="GV44" s="486"/>
      <c r="GW44" s="486"/>
      <c r="GX44" s="486"/>
      <c r="GY44" s="486"/>
      <c r="GZ44" s="486"/>
      <c r="HA44" s="486"/>
      <c r="HB44" s="486"/>
      <c r="HC44" s="486"/>
      <c r="HD44" s="486"/>
      <c r="HE44" s="486"/>
      <c r="HF44" s="486"/>
      <c r="HG44" s="486"/>
      <c r="HH44" s="486"/>
      <c r="HI44" s="486"/>
      <c r="HJ44" s="486"/>
      <c r="HK44" s="486"/>
      <c r="HL44" s="486"/>
      <c r="HM44" s="486"/>
      <c r="HN44" s="486"/>
      <c r="HO44" s="486"/>
      <c r="HP44" s="486"/>
      <c r="HQ44" s="486"/>
      <c r="HR44" s="486"/>
      <c r="HS44" s="486"/>
      <c r="HT44" s="486"/>
      <c r="HU44" s="486"/>
      <c r="HV44" s="486"/>
      <c r="HW44" s="486"/>
      <c r="HX44" s="486"/>
      <c r="HY44" s="486"/>
      <c r="HZ44" s="486"/>
      <c r="IA44" s="486"/>
      <c r="IB44" s="486"/>
      <c r="IC44" s="486"/>
      <c r="ID44" s="486"/>
      <c r="IE44" s="486"/>
      <c r="IF44" s="486"/>
      <c r="IG44" s="486"/>
      <c r="IH44" s="486"/>
      <c r="II44" s="486"/>
      <c r="IJ44" s="486"/>
      <c r="IK44" s="486"/>
      <c r="IL44" s="486"/>
      <c r="IM44" s="486"/>
      <c r="IN44" s="486"/>
      <c r="IO44" s="486"/>
      <c r="IP44" s="486"/>
      <c r="IQ44" s="486"/>
      <c r="IR44" s="486"/>
      <c r="IS44" s="486"/>
    </row>
    <row r="45" spans="1:253" ht="9.9499999999999993" customHeight="1">
      <c r="A45" s="475"/>
      <c r="B45" s="476"/>
      <c r="C45" s="508"/>
      <c r="D45" s="478"/>
      <c r="E45" s="478"/>
      <c r="F45" s="479"/>
      <c r="G45" s="461"/>
      <c r="H45" s="509"/>
      <c r="I45" s="510"/>
      <c r="J45" s="510"/>
      <c r="K45" s="510"/>
      <c r="L45" s="463"/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63"/>
      <c r="Z45" s="463"/>
      <c r="AA45" s="463"/>
      <c r="AB45" s="463"/>
      <c r="AC45" s="463"/>
      <c r="AD45" s="463"/>
      <c r="AE45" s="463"/>
      <c r="AF45" s="463"/>
      <c r="AG45" s="463"/>
      <c r="AH45" s="463"/>
      <c r="AI45" s="463"/>
      <c r="AJ45" s="463"/>
      <c r="AK45" s="463"/>
      <c r="AL45" s="463"/>
      <c r="AM45" s="463"/>
      <c r="AN45" s="463"/>
      <c r="AO45" s="463"/>
      <c r="AP45" s="463"/>
      <c r="AQ45" s="463"/>
      <c r="AR45" s="463"/>
      <c r="AS45" s="463"/>
      <c r="AT45" s="463"/>
      <c r="AU45" s="463"/>
      <c r="AV45" s="463"/>
      <c r="AW45" s="463"/>
      <c r="AX45" s="463"/>
      <c r="AY45" s="463"/>
      <c r="AZ45" s="463"/>
      <c r="BA45" s="463"/>
      <c r="BB45" s="463"/>
      <c r="BC45" s="463"/>
      <c r="BD45" s="463"/>
      <c r="BE45" s="463"/>
      <c r="BF45" s="463"/>
      <c r="BG45" s="463"/>
      <c r="BH45" s="463"/>
      <c r="BI45" s="463"/>
      <c r="BJ45" s="463"/>
      <c r="BK45" s="463"/>
      <c r="BL45" s="463"/>
      <c r="BM45" s="463"/>
      <c r="BN45" s="463"/>
      <c r="BO45" s="463"/>
      <c r="BP45" s="463"/>
      <c r="BQ45" s="463"/>
      <c r="BR45" s="463"/>
      <c r="BS45" s="463"/>
      <c r="BT45" s="463"/>
      <c r="BU45" s="463"/>
      <c r="BV45" s="463"/>
      <c r="BW45" s="463"/>
      <c r="BX45" s="463"/>
      <c r="BY45" s="463"/>
      <c r="BZ45" s="463"/>
      <c r="CA45" s="463"/>
      <c r="CB45" s="463"/>
      <c r="CC45" s="463"/>
      <c r="CD45" s="463"/>
      <c r="CE45" s="463"/>
      <c r="CF45" s="463"/>
      <c r="CG45" s="463"/>
      <c r="CH45" s="463"/>
      <c r="CI45" s="463"/>
      <c r="CJ45" s="463"/>
      <c r="CK45" s="463"/>
      <c r="CL45" s="463"/>
      <c r="CM45" s="463"/>
      <c r="CN45" s="463"/>
      <c r="CO45" s="463"/>
      <c r="CP45" s="463"/>
      <c r="CQ45" s="463"/>
      <c r="CR45" s="463"/>
      <c r="CS45" s="463"/>
      <c r="CT45" s="463"/>
      <c r="CU45" s="463"/>
      <c r="CV45" s="463"/>
      <c r="CW45" s="463"/>
      <c r="CX45" s="463"/>
      <c r="CY45" s="463"/>
      <c r="CZ45" s="463"/>
      <c r="DA45" s="463"/>
      <c r="DB45" s="463"/>
      <c r="DC45" s="463"/>
      <c r="DD45" s="463"/>
      <c r="DE45" s="463"/>
      <c r="DF45" s="463"/>
      <c r="DG45" s="463"/>
      <c r="DH45" s="463"/>
      <c r="DI45" s="463"/>
      <c r="DJ45" s="463"/>
      <c r="DK45" s="463"/>
      <c r="DL45" s="463"/>
      <c r="DM45" s="463"/>
      <c r="DN45" s="463"/>
      <c r="DO45" s="463"/>
      <c r="DP45" s="463"/>
      <c r="DQ45" s="463"/>
      <c r="DR45" s="463"/>
      <c r="DS45" s="463"/>
      <c r="DT45" s="463"/>
      <c r="DU45" s="463"/>
      <c r="DV45" s="463"/>
      <c r="DW45" s="463"/>
      <c r="DX45" s="463"/>
      <c r="DY45" s="463"/>
      <c r="DZ45" s="463"/>
      <c r="EA45" s="463"/>
      <c r="EB45" s="463"/>
      <c r="EC45" s="463"/>
      <c r="ED45" s="463"/>
      <c r="EE45" s="463"/>
      <c r="EF45" s="463"/>
      <c r="EG45" s="463"/>
      <c r="EH45" s="463"/>
      <c r="EI45" s="463"/>
      <c r="EJ45" s="463"/>
      <c r="EK45" s="463"/>
      <c r="EL45" s="463"/>
      <c r="EM45" s="463"/>
      <c r="EN45" s="463"/>
      <c r="EO45" s="463"/>
      <c r="EP45" s="463"/>
      <c r="EQ45" s="463"/>
      <c r="ER45" s="463"/>
      <c r="ES45" s="463"/>
      <c r="ET45" s="463"/>
      <c r="EU45" s="463"/>
      <c r="EV45" s="463"/>
      <c r="EW45" s="463"/>
      <c r="EX45" s="463"/>
      <c r="EY45" s="463"/>
      <c r="EZ45" s="463"/>
      <c r="FA45" s="463"/>
      <c r="FB45" s="463"/>
      <c r="FC45" s="463"/>
      <c r="FD45" s="463"/>
      <c r="FE45" s="463"/>
      <c r="FF45" s="463"/>
      <c r="FG45" s="463"/>
      <c r="FH45" s="463"/>
      <c r="FI45" s="463"/>
      <c r="FJ45" s="463"/>
      <c r="FK45" s="463"/>
      <c r="FL45" s="463"/>
      <c r="FM45" s="463"/>
      <c r="FN45" s="463"/>
      <c r="FO45" s="463"/>
      <c r="FP45" s="463"/>
      <c r="FQ45" s="463"/>
      <c r="FR45" s="463"/>
      <c r="FS45" s="463"/>
      <c r="FT45" s="463"/>
      <c r="FU45" s="463"/>
      <c r="FV45" s="463"/>
      <c r="FW45" s="463"/>
      <c r="FX45" s="463"/>
      <c r="FY45" s="463"/>
      <c r="FZ45" s="463"/>
      <c r="GA45" s="463"/>
      <c r="GB45" s="463"/>
      <c r="GC45" s="463"/>
      <c r="GD45" s="463"/>
      <c r="GE45" s="463"/>
      <c r="GF45" s="463"/>
      <c r="GG45" s="463"/>
      <c r="GH45" s="463"/>
      <c r="GI45" s="463"/>
      <c r="GJ45" s="463"/>
      <c r="GK45" s="463"/>
      <c r="GL45" s="463"/>
      <c r="GM45" s="463"/>
      <c r="GN45" s="463"/>
      <c r="GO45" s="463"/>
      <c r="GP45" s="463"/>
      <c r="GQ45" s="463"/>
      <c r="GR45" s="463"/>
      <c r="GS45" s="463"/>
      <c r="GT45" s="463"/>
      <c r="GU45" s="463"/>
      <c r="GV45" s="463"/>
      <c r="GW45" s="463"/>
      <c r="GX45" s="463"/>
      <c r="GY45" s="463"/>
      <c r="GZ45" s="463"/>
      <c r="HA45" s="463"/>
      <c r="HB45" s="463"/>
      <c r="HC45" s="463"/>
      <c r="HD45" s="463"/>
      <c r="HE45" s="463"/>
      <c r="HF45" s="463"/>
      <c r="HG45" s="463"/>
      <c r="HH45" s="463"/>
      <c r="HI45" s="463"/>
      <c r="HJ45" s="463"/>
      <c r="HK45" s="463"/>
      <c r="HL45" s="463"/>
      <c r="HM45" s="463"/>
      <c r="HN45" s="463"/>
      <c r="HO45" s="463"/>
      <c r="HP45" s="463"/>
      <c r="HQ45" s="463"/>
      <c r="HR45" s="463"/>
      <c r="HS45" s="463"/>
      <c r="HT45" s="463"/>
      <c r="HU45" s="463"/>
      <c r="HV45" s="463"/>
      <c r="HW45" s="463"/>
      <c r="HX45" s="463"/>
      <c r="HY45" s="463"/>
      <c r="HZ45" s="463"/>
      <c r="IA45" s="463"/>
      <c r="IB45" s="463"/>
      <c r="IC45" s="463"/>
      <c r="ID45" s="463"/>
      <c r="IE45" s="463"/>
      <c r="IF45" s="463"/>
      <c r="IG45" s="463"/>
      <c r="IH45" s="463"/>
      <c r="II45" s="463"/>
      <c r="IJ45" s="463"/>
      <c r="IK45" s="463"/>
      <c r="IL45" s="463"/>
      <c r="IM45" s="463"/>
      <c r="IN45" s="463"/>
      <c r="IO45" s="463"/>
      <c r="IP45" s="463"/>
      <c r="IQ45" s="463"/>
      <c r="IR45" s="463"/>
      <c r="IS45" s="463"/>
    </row>
    <row r="46" spans="1:253">
      <c r="A46" s="444"/>
      <c r="B46" s="444"/>
      <c r="C46" s="497" t="s">
        <v>668</v>
      </c>
      <c r="D46" s="483">
        <f>E46+F46</f>
        <v>189000</v>
      </c>
      <c r="E46" s="483">
        <v>189000</v>
      </c>
      <c r="F46" s="484">
        <v>0</v>
      </c>
      <c r="G46" s="461"/>
      <c r="H46" s="498" t="s">
        <v>312</v>
      </c>
      <c r="I46" s="483">
        <f>J46+K46</f>
        <v>189000</v>
      </c>
      <c r="J46" s="483">
        <v>189000</v>
      </c>
      <c r="K46" s="483">
        <v>0</v>
      </c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0"/>
      <c r="AB46" s="390"/>
      <c r="AC46" s="390"/>
      <c r="AD46" s="390"/>
      <c r="AE46" s="390"/>
      <c r="AF46" s="390"/>
      <c r="AG46" s="390"/>
      <c r="AH46" s="390"/>
      <c r="AI46" s="390"/>
      <c r="AJ46" s="390"/>
      <c r="AK46" s="390"/>
      <c r="AL46" s="390"/>
      <c r="AM46" s="390"/>
      <c r="AN46" s="390"/>
      <c r="AO46" s="390"/>
      <c r="AP46" s="390"/>
      <c r="AQ46" s="390"/>
      <c r="AR46" s="390"/>
      <c r="AS46" s="390"/>
      <c r="AT46" s="390"/>
      <c r="AU46" s="390"/>
      <c r="AV46" s="390"/>
      <c r="AW46" s="390"/>
      <c r="AX46" s="390"/>
      <c r="AY46" s="390"/>
      <c r="AZ46" s="390"/>
      <c r="BA46" s="390"/>
      <c r="BB46" s="390"/>
      <c r="BC46" s="390"/>
      <c r="BD46" s="390"/>
      <c r="BE46" s="390"/>
      <c r="BF46" s="390"/>
      <c r="BG46" s="390"/>
      <c r="BH46" s="390"/>
      <c r="BI46" s="390"/>
      <c r="BJ46" s="390"/>
      <c r="BK46" s="390"/>
      <c r="BL46" s="390"/>
      <c r="BM46" s="390"/>
      <c r="BN46" s="390"/>
      <c r="BO46" s="390"/>
      <c r="BP46" s="390"/>
      <c r="BQ46" s="390"/>
      <c r="BR46" s="390"/>
      <c r="BS46" s="390"/>
      <c r="BT46" s="390"/>
      <c r="BU46" s="390"/>
      <c r="BV46" s="390"/>
      <c r="BW46" s="390"/>
      <c r="BX46" s="390"/>
      <c r="BY46" s="390"/>
      <c r="BZ46" s="390"/>
      <c r="CA46" s="390"/>
      <c r="CB46" s="390"/>
      <c r="CC46" s="390"/>
      <c r="CD46" s="390"/>
      <c r="CE46" s="390"/>
      <c r="CF46" s="390"/>
      <c r="CG46" s="390"/>
      <c r="CH46" s="390"/>
      <c r="CI46" s="390"/>
      <c r="CJ46" s="390"/>
      <c r="CK46" s="390"/>
      <c r="CL46" s="390"/>
      <c r="CM46" s="390"/>
      <c r="CN46" s="390"/>
      <c r="CO46" s="390"/>
      <c r="CP46" s="390"/>
      <c r="CQ46" s="390"/>
      <c r="CR46" s="390"/>
      <c r="CS46" s="390"/>
      <c r="CT46" s="390"/>
      <c r="CU46" s="390"/>
      <c r="CV46" s="390"/>
      <c r="CW46" s="390"/>
      <c r="CX46" s="390"/>
      <c r="CY46" s="390"/>
      <c r="CZ46" s="390"/>
      <c r="DA46" s="390"/>
      <c r="DB46" s="390"/>
      <c r="DC46" s="390"/>
      <c r="DD46" s="390"/>
      <c r="DE46" s="390"/>
      <c r="DF46" s="390"/>
      <c r="DG46" s="390"/>
      <c r="DH46" s="390"/>
      <c r="DI46" s="390"/>
      <c r="DJ46" s="390"/>
      <c r="DK46" s="390"/>
      <c r="DL46" s="390"/>
      <c r="DM46" s="390"/>
      <c r="DN46" s="390"/>
      <c r="DO46" s="390"/>
      <c r="DP46" s="390"/>
      <c r="DQ46" s="390"/>
      <c r="DR46" s="390"/>
      <c r="DS46" s="390"/>
      <c r="DT46" s="390"/>
      <c r="DU46" s="390"/>
      <c r="DV46" s="390"/>
      <c r="DW46" s="390"/>
      <c r="DX46" s="390"/>
      <c r="DY46" s="390"/>
      <c r="DZ46" s="390"/>
      <c r="EA46" s="390"/>
      <c r="EB46" s="390"/>
      <c r="EC46" s="390"/>
      <c r="ED46" s="390"/>
      <c r="EE46" s="390"/>
      <c r="EF46" s="390"/>
      <c r="EG46" s="390"/>
      <c r="EH46" s="390"/>
      <c r="EI46" s="390"/>
      <c r="EJ46" s="390"/>
      <c r="EK46" s="390"/>
      <c r="EL46" s="390"/>
      <c r="EM46" s="390"/>
      <c r="EN46" s="390"/>
      <c r="EO46" s="390"/>
      <c r="EP46" s="390"/>
      <c r="EQ46" s="390"/>
      <c r="ER46" s="390"/>
      <c r="ES46" s="390"/>
      <c r="ET46" s="390"/>
      <c r="EU46" s="390"/>
      <c r="EV46" s="390"/>
      <c r="EW46" s="390"/>
      <c r="EX46" s="390"/>
      <c r="EY46" s="390"/>
      <c r="EZ46" s="390"/>
      <c r="FA46" s="390"/>
      <c r="FB46" s="390"/>
      <c r="FC46" s="390"/>
      <c r="FD46" s="390"/>
      <c r="FE46" s="390"/>
      <c r="FF46" s="390"/>
      <c r="FG46" s="390"/>
      <c r="FH46" s="390"/>
      <c r="FI46" s="390"/>
      <c r="FJ46" s="390"/>
      <c r="FK46" s="390"/>
      <c r="FL46" s="390"/>
      <c r="FM46" s="390"/>
      <c r="FN46" s="390"/>
      <c r="FO46" s="390"/>
      <c r="FP46" s="390"/>
      <c r="FQ46" s="390"/>
      <c r="FR46" s="390"/>
      <c r="FS46" s="390"/>
      <c r="FT46" s="390"/>
      <c r="FU46" s="390"/>
      <c r="FV46" s="390"/>
      <c r="FW46" s="390"/>
      <c r="FX46" s="390"/>
      <c r="FY46" s="390"/>
      <c r="FZ46" s="390"/>
      <c r="GA46" s="390"/>
      <c r="GB46" s="390"/>
      <c r="GC46" s="390"/>
      <c r="GD46" s="390"/>
      <c r="GE46" s="390"/>
      <c r="GF46" s="390"/>
      <c r="GG46" s="390"/>
      <c r="GH46" s="390"/>
      <c r="GI46" s="390"/>
      <c r="GJ46" s="390"/>
      <c r="GK46" s="390"/>
      <c r="GL46" s="390"/>
      <c r="GM46" s="390"/>
      <c r="GN46" s="390"/>
      <c r="GO46" s="390"/>
      <c r="GP46" s="390"/>
      <c r="GQ46" s="390"/>
      <c r="GR46" s="390"/>
      <c r="GS46" s="390"/>
      <c r="GT46" s="390"/>
      <c r="GU46" s="390"/>
      <c r="GV46" s="390"/>
      <c r="GW46" s="390"/>
      <c r="GX46" s="390"/>
      <c r="GY46" s="390"/>
      <c r="GZ46" s="390"/>
      <c r="HA46" s="390"/>
      <c r="HB46" s="390"/>
      <c r="HC46" s="390"/>
      <c r="HD46" s="390"/>
      <c r="HE46" s="390"/>
      <c r="HF46" s="390"/>
      <c r="HG46" s="390"/>
      <c r="HH46" s="390"/>
      <c r="HI46" s="390"/>
      <c r="HJ46" s="390"/>
      <c r="HK46" s="390"/>
      <c r="HL46" s="390"/>
      <c r="HM46" s="390"/>
      <c r="HN46" s="390"/>
      <c r="HO46" s="390"/>
      <c r="HP46" s="390"/>
      <c r="HQ46" s="390"/>
      <c r="HR46" s="390"/>
      <c r="HS46" s="390"/>
      <c r="HT46" s="390"/>
      <c r="HU46" s="390"/>
      <c r="HV46" s="390"/>
      <c r="HW46" s="390"/>
      <c r="HX46" s="390"/>
      <c r="HY46" s="390"/>
      <c r="HZ46" s="390"/>
      <c r="IA46" s="390"/>
      <c r="IB46" s="390"/>
      <c r="IC46" s="390"/>
      <c r="ID46" s="390"/>
      <c r="IE46" s="390"/>
      <c r="IF46" s="390"/>
      <c r="IG46" s="390"/>
      <c r="IH46" s="390"/>
      <c r="II46" s="390"/>
      <c r="IJ46" s="390"/>
      <c r="IK46" s="390"/>
      <c r="IL46" s="390"/>
      <c r="IM46" s="390"/>
      <c r="IN46" s="390"/>
      <c r="IO46" s="390"/>
      <c r="IP46" s="390"/>
      <c r="IQ46" s="390"/>
      <c r="IR46" s="390"/>
      <c r="IS46" s="390"/>
    </row>
    <row r="47" spans="1:253" s="486" customFormat="1" ht="9.9499999999999993" customHeight="1">
      <c r="A47" s="444"/>
      <c r="B47" s="513"/>
      <c r="C47" s="446"/>
      <c r="D47" s="514"/>
      <c r="E47" s="514"/>
      <c r="F47" s="515"/>
      <c r="G47" s="461"/>
      <c r="H47" s="516"/>
      <c r="I47" s="447"/>
      <c r="J47" s="447"/>
      <c r="K47" s="447"/>
      <c r="L47" s="390"/>
      <c r="M47" s="390"/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Y47" s="390"/>
      <c r="Z47" s="390"/>
      <c r="AA47" s="390"/>
      <c r="AB47" s="390"/>
      <c r="AC47" s="390"/>
      <c r="AD47" s="390"/>
      <c r="AE47" s="390"/>
      <c r="AF47" s="390"/>
      <c r="AG47" s="390"/>
      <c r="AH47" s="390"/>
      <c r="AI47" s="390"/>
      <c r="AJ47" s="390"/>
      <c r="AK47" s="390"/>
      <c r="AL47" s="390"/>
      <c r="AM47" s="390"/>
      <c r="AN47" s="390"/>
      <c r="AO47" s="390"/>
      <c r="AP47" s="390"/>
      <c r="AQ47" s="390"/>
      <c r="AR47" s="390"/>
      <c r="AS47" s="390"/>
      <c r="AT47" s="390"/>
      <c r="AU47" s="390"/>
      <c r="AV47" s="390"/>
      <c r="AW47" s="390"/>
      <c r="AX47" s="390"/>
      <c r="AY47" s="390"/>
      <c r="AZ47" s="390"/>
      <c r="BA47" s="390"/>
      <c r="BB47" s="390"/>
      <c r="BC47" s="390"/>
      <c r="BD47" s="390"/>
      <c r="BE47" s="390"/>
      <c r="BF47" s="390"/>
      <c r="BG47" s="390"/>
      <c r="BH47" s="390"/>
      <c r="BI47" s="390"/>
      <c r="BJ47" s="390"/>
      <c r="BK47" s="390"/>
      <c r="BL47" s="390"/>
      <c r="BM47" s="390"/>
      <c r="BN47" s="390"/>
      <c r="BO47" s="390"/>
      <c r="BP47" s="390"/>
      <c r="BQ47" s="390"/>
      <c r="BR47" s="390"/>
      <c r="BS47" s="390"/>
      <c r="BT47" s="390"/>
      <c r="BU47" s="390"/>
      <c r="BV47" s="390"/>
      <c r="BW47" s="390"/>
      <c r="BX47" s="390"/>
      <c r="BY47" s="390"/>
      <c r="BZ47" s="390"/>
      <c r="CA47" s="390"/>
      <c r="CB47" s="390"/>
      <c r="CC47" s="390"/>
      <c r="CD47" s="390"/>
      <c r="CE47" s="390"/>
      <c r="CF47" s="390"/>
      <c r="CG47" s="390"/>
      <c r="CH47" s="390"/>
      <c r="CI47" s="390"/>
      <c r="CJ47" s="390"/>
      <c r="CK47" s="390"/>
      <c r="CL47" s="390"/>
      <c r="CM47" s="390"/>
      <c r="CN47" s="390"/>
      <c r="CO47" s="390"/>
      <c r="CP47" s="390"/>
      <c r="CQ47" s="390"/>
      <c r="CR47" s="390"/>
      <c r="CS47" s="390"/>
      <c r="CT47" s="390"/>
      <c r="CU47" s="390"/>
      <c r="CV47" s="390"/>
      <c r="CW47" s="390"/>
      <c r="CX47" s="390"/>
      <c r="CY47" s="390"/>
      <c r="CZ47" s="390"/>
      <c r="DA47" s="390"/>
      <c r="DB47" s="390"/>
      <c r="DC47" s="390"/>
      <c r="DD47" s="390"/>
      <c r="DE47" s="390"/>
      <c r="DF47" s="390"/>
      <c r="DG47" s="390"/>
      <c r="DH47" s="390"/>
      <c r="DI47" s="390"/>
      <c r="DJ47" s="390"/>
      <c r="DK47" s="390"/>
      <c r="DL47" s="390"/>
      <c r="DM47" s="390"/>
      <c r="DN47" s="390"/>
      <c r="DO47" s="390"/>
      <c r="DP47" s="390"/>
      <c r="DQ47" s="390"/>
      <c r="DR47" s="390"/>
      <c r="DS47" s="390"/>
      <c r="DT47" s="390"/>
      <c r="DU47" s="390"/>
      <c r="DV47" s="390"/>
      <c r="DW47" s="390"/>
      <c r="DX47" s="390"/>
      <c r="DY47" s="390"/>
      <c r="DZ47" s="390"/>
      <c r="EA47" s="390"/>
      <c r="EB47" s="390"/>
      <c r="EC47" s="390"/>
      <c r="ED47" s="390"/>
      <c r="EE47" s="390"/>
      <c r="EF47" s="390"/>
      <c r="EG47" s="390"/>
      <c r="EH47" s="390"/>
      <c r="EI47" s="390"/>
      <c r="EJ47" s="390"/>
      <c r="EK47" s="390"/>
      <c r="EL47" s="390"/>
      <c r="EM47" s="390"/>
      <c r="EN47" s="390"/>
      <c r="EO47" s="390"/>
      <c r="EP47" s="390"/>
      <c r="EQ47" s="390"/>
      <c r="ER47" s="390"/>
      <c r="ES47" s="390"/>
      <c r="ET47" s="390"/>
      <c r="EU47" s="390"/>
      <c r="EV47" s="390"/>
      <c r="EW47" s="390"/>
      <c r="EX47" s="390"/>
      <c r="EY47" s="390"/>
      <c r="EZ47" s="390"/>
      <c r="FA47" s="390"/>
      <c r="FB47" s="390"/>
      <c r="FC47" s="390"/>
      <c r="FD47" s="390"/>
      <c r="FE47" s="390"/>
      <c r="FF47" s="390"/>
      <c r="FG47" s="390"/>
      <c r="FH47" s="390"/>
      <c r="FI47" s="390"/>
      <c r="FJ47" s="390"/>
      <c r="FK47" s="390"/>
      <c r="FL47" s="390"/>
      <c r="FM47" s="390"/>
      <c r="FN47" s="390"/>
      <c r="FO47" s="390"/>
      <c r="FP47" s="390"/>
      <c r="FQ47" s="390"/>
      <c r="FR47" s="390"/>
      <c r="FS47" s="390"/>
      <c r="FT47" s="390"/>
      <c r="FU47" s="390"/>
      <c r="FV47" s="390"/>
      <c r="FW47" s="390"/>
      <c r="FX47" s="390"/>
      <c r="FY47" s="390"/>
      <c r="FZ47" s="390"/>
      <c r="GA47" s="390"/>
      <c r="GB47" s="390"/>
      <c r="GC47" s="390"/>
      <c r="GD47" s="390"/>
      <c r="GE47" s="390"/>
      <c r="GF47" s="390"/>
      <c r="GG47" s="390"/>
      <c r="GH47" s="390"/>
      <c r="GI47" s="390"/>
      <c r="GJ47" s="390"/>
      <c r="GK47" s="390"/>
      <c r="GL47" s="390"/>
      <c r="GM47" s="390"/>
      <c r="GN47" s="390"/>
      <c r="GO47" s="390"/>
      <c r="GP47" s="390"/>
      <c r="GQ47" s="390"/>
      <c r="GR47" s="390"/>
      <c r="GS47" s="390"/>
      <c r="GT47" s="390"/>
      <c r="GU47" s="390"/>
      <c r="GV47" s="390"/>
      <c r="GW47" s="390"/>
      <c r="GX47" s="390"/>
      <c r="GY47" s="390"/>
      <c r="GZ47" s="390"/>
      <c r="HA47" s="390"/>
      <c r="HB47" s="390"/>
      <c r="HC47" s="390"/>
      <c r="HD47" s="390"/>
      <c r="HE47" s="390"/>
      <c r="HF47" s="390"/>
      <c r="HG47" s="390"/>
      <c r="HH47" s="390"/>
      <c r="HI47" s="390"/>
      <c r="HJ47" s="390"/>
      <c r="HK47" s="390"/>
      <c r="HL47" s="390"/>
      <c r="HM47" s="390"/>
      <c r="HN47" s="390"/>
      <c r="HO47" s="390"/>
      <c r="HP47" s="390"/>
      <c r="HQ47" s="390"/>
      <c r="HR47" s="390"/>
      <c r="HS47" s="390"/>
      <c r="HT47" s="390"/>
      <c r="HU47" s="390"/>
      <c r="HV47" s="390"/>
      <c r="HW47" s="390"/>
      <c r="HX47" s="390"/>
      <c r="HY47" s="390"/>
      <c r="HZ47" s="390"/>
      <c r="IA47" s="390"/>
      <c r="IB47" s="390"/>
      <c r="IC47" s="390"/>
      <c r="ID47" s="390"/>
      <c r="IE47" s="390"/>
      <c r="IF47" s="390"/>
      <c r="IG47" s="390"/>
      <c r="IH47" s="390"/>
      <c r="II47" s="390"/>
      <c r="IJ47" s="390"/>
      <c r="IK47" s="390"/>
      <c r="IL47" s="390"/>
      <c r="IM47" s="390"/>
      <c r="IN47" s="390"/>
      <c r="IO47" s="390"/>
      <c r="IP47" s="390"/>
      <c r="IQ47" s="390"/>
      <c r="IR47" s="390"/>
      <c r="IS47" s="390"/>
    </row>
    <row r="48" spans="1:253" s="463" customFormat="1" ht="15">
      <c r="A48" s="464"/>
      <c r="B48" s="465" t="s">
        <v>27</v>
      </c>
      <c r="C48" s="466" t="s">
        <v>28</v>
      </c>
      <c r="D48" s="314">
        <f>D50+D56</f>
        <v>437000</v>
      </c>
      <c r="E48" s="314">
        <f>E50+E56</f>
        <v>437000</v>
      </c>
      <c r="F48" s="467">
        <f>F50+F56</f>
        <v>0</v>
      </c>
      <c r="G48" s="455"/>
      <c r="H48" s="468" t="s">
        <v>28</v>
      </c>
      <c r="I48" s="314">
        <f>I50+I56</f>
        <v>437000</v>
      </c>
      <c r="J48" s="314">
        <f>J50+J56</f>
        <v>437000</v>
      </c>
      <c r="K48" s="314">
        <f>K50+K56</f>
        <v>0</v>
      </c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69"/>
      <c r="Z48" s="469"/>
      <c r="AA48" s="469"/>
      <c r="AB48" s="469"/>
      <c r="AC48" s="469"/>
      <c r="AD48" s="469"/>
      <c r="AE48" s="469"/>
      <c r="AF48" s="469"/>
      <c r="AG48" s="469"/>
      <c r="AH48" s="469"/>
      <c r="AI48" s="469"/>
      <c r="AJ48" s="469"/>
      <c r="AK48" s="469"/>
      <c r="AL48" s="469"/>
      <c r="AM48" s="469"/>
      <c r="AN48" s="469"/>
      <c r="AO48" s="469"/>
      <c r="AP48" s="469"/>
      <c r="AQ48" s="469"/>
      <c r="AR48" s="469"/>
      <c r="AS48" s="469"/>
      <c r="AT48" s="469"/>
      <c r="AU48" s="469"/>
      <c r="AV48" s="469"/>
      <c r="AW48" s="469"/>
      <c r="AX48" s="469"/>
      <c r="AY48" s="469"/>
      <c r="AZ48" s="469"/>
      <c r="BA48" s="469"/>
      <c r="BB48" s="469"/>
      <c r="BC48" s="469"/>
      <c r="BD48" s="469"/>
      <c r="BE48" s="469"/>
      <c r="BF48" s="469"/>
      <c r="BG48" s="469"/>
      <c r="BH48" s="469"/>
      <c r="BI48" s="469"/>
      <c r="BJ48" s="469"/>
      <c r="BK48" s="469"/>
      <c r="BL48" s="469"/>
      <c r="BM48" s="469"/>
      <c r="BN48" s="469"/>
      <c r="BO48" s="469"/>
      <c r="BP48" s="469"/>
      <c r="BQ48" s="469"/>
      <c r="BR48" s="469"/>
      <c r="BS48" s="469"/>
      <c r="BT48" s="469"/>
      <c r="BU48" s="469"/>
      <c r="BV48" s="469"/>
      <c r="BW48" s="469"/>
      <c r="BX48" s="469"/>
      <c r="BY48" s="469"/>
      <c r="BZ48" s="469"/>
      <c r="CA48" s="469"/>
      <c r="CB48" s="469"/>
      <c r="CC48" s="469"/>
      <c r="CD48" s="469"/>
      <c r="CE48" s="469"/>
      <c r="CF48" s="469"/>
      <c r="CG48" s="469"/>
      <c r="CH48" s="469"/>
      <c r="CI48" s="469"/>
      <c r="CJ48" s="469"/>
      <c r="CK48" s="469"/>
      <c r="CL48" s="469"/>
      <c r="CM48" s="469"/>
      <c r="CN48" s="469"/>
      <c r="CO48" s="469"/>
      <c r="CP48" s="469"/>
      <c r="CQ48" s="469"/>
      <c r="CR48" s="469"/>
      <c r="CS48" s="469"/>
      <c r="CT48" s="469"/>
      <c r="CU48" s="469"/>
      <c r="CV48" s="469"/>
      <c r="CW48" s="469"/>
      <c r="CX48" s="469"/>
      <c r="CY48" s="469"/>
      <c r="CZ48" s="469"/>
      <c r="DA48" s="469"/>
      <c r="DB48" s="469"/>
      <c r="DC48" s="469"/>
      <c r="DD48" s="469"/>
      <c r="DE48" s="469"/>
      <c r="DF48" s="469"/>
      <c r="DG48" s="469"/>
      <c r="DH48" s="469"/>
      <c r="DI48" s="469"/>
      <c r="DJ48" s="469"/>
      <c r="DK48" s="469"/>
      <c r="DL48" s="469"/>
      <c r="DM48" s="469"/>
      <c r="DN48" s="469"/>
      <c r="DO48" s="469"/>
      <c r="DP48" s="469"/>
      <c r="DQ48" s="469"/>
      <c r="DR48" s="469"/>
      <c r="DS48" s="469"/>
      <c r="DT48" s="469"/>
      <c r="DU48" s="469"/>
      <c r="DV48" s="469"/>
      <c r="DW48" s="469"/>
      <c r="DX48" s="469"/>
      <c r="DY48" s="469"/>
      <c r="DZ48" s="469"/>
      <c r="EA48" s="469"/>
      <c r="EB48" s="469"/>
      <c r="EC48" s="469"/>
      <c r="ED48" s="469"/>
      <c r="EE48" s="469"/>
      <c r="EF48" s="469"/>
      <c r="EG48" s="469"/>
      <c r="EH48" s="469"/>
      <c r="EI48" s="469"/>
      <c r="EJ48" s="469"/>
      <c r="EK48" s="469"/>
      <c r="EL48" s="469"/>
      <c r="EM48" s="469"/>
      <c r="EN48" s="469"/>
      <c r="EO48" s="469"/>
      <c r="EP48" s="469"/>
      <c r="EQ48" s="469"/>
      <c r="ER48" s="469"/>
      <c r="ES48" s="469"/>
      <c r="ET48" s="469"/>
      <c r="EU48" s="469"/>
      <c r="EV48" s="469"/>
      <c r="EW48" s="469"/>
      <c r="EX48" s="469"/>
      <c r="EY48" s="469"/>
      <c r="EZ48" s="469"/>
      <c r="FA48" s="469"/>
      <c r="FB48" s="469"/>
      <c r="FC48" s="469"/>
      <c r="FD48" s="469"/>
      <c r="FE48" s="469"/>
      <c r="FF48" s="469"/>
      <c r="FG48" s="469"/>
      <c r="FH48" s="469"/>
      <c r="FI48" s="469"/>
      <c r="FJ48" s="469"/>
      <c r="FK48" s="469"/>
      <c r="FL48" s="469"/>
      <c r="FM48" s="469"/>
      <c r="FN48" s="469"/>
      <c r="FO48" s="469"/>
      <c r="FP48" s="469"/>
      <c r="FQ48" s="469"/>
      <c r="FR48" s="469"/>
      <c r="FS48" s="469"/>
      <c r="FT48" s="469"/>
      <c r="FU48" s="469"/>
      <c r="FV48" s="469"/>
      <c r="FW48" s="469"/>
      <c r="FX48" s="469"/>
      <c r="FY48" s="469"/>
      <c r="FZ48" s="469"/>
      <c r="GA48" s="469"/>
      <c r="GB48" s="469"/>
      <c r="GC48" s="469"/>
      <c r="GD48" s="469"/>
      <c r="GE48" s="469"/>
      <c r="GF48" s="469"/>
      <c r="GG48" s="469"/>
      <c r="GH48" s="469"/>
      <c r="GI48" s="469"/>
      <c r="GJ48" s="469"/>
      <c r="GK48" s="469"/>
      <c r="GL48" s="469"/>
      <c r="GM48" s="469"/>
      <c r="GN48" s="469"/>
      <c r="GO48" s="469"/>
      <c r="GP48" s="469"/>
      <c r="GQ48" s="469"/>
      <c r="GR48" s="469"/>
      <c r="GS48" s="469"/>
      <c r="GT48" s="469"/>
      <c r="GU48" s="469"/>
      <c r="GV48" s="469"/>
      <c r="GW48" s="469"/>
      <c r="GX48" s="469"/>
      <c r="GY48" s="469"/>
      <c r="GZ48" s="469"/>
      <c r="HA48" s="469"/>
      <c r="HB48" s="469"/>
      <c r="HC48" s="469"/>
      <c r="HD48" s="469"/>
      <c r="HE48" s="469"/>
      <c r="HF48" s="469"/>
      <c r="HG48" s="469"/>
      <c r="HH48" s="469"/>
      <c r="HI48" s="469"/>
      <c r="HJ48" s="469"/>
      <c r="HK48" s="469"/>
      <c r="HL48" s="469"/>
      <c r="HM48" s="469"/>
      <c r="HN48" s="469"/>
      <c r="HO48" s="469"/>
      <c r="HP48" s="469"/>
      <c r="HQ48" s="469"/>
      <c r="HR48" s="469"/>
      <c r="HS48" s="469"/>
      <c r="HT48" s="469"/>
      <c r="HU48" s="469"/>
      <c r="HV48" s="469"/>
      <c r="HW48" s="469"/>
      <c r="HX48" s="469"/>
      <c r="HY48" s="469"/>
      <c r="HZ48" s="469"/>
      <c r="IA48" s="469"/>
      <c r="IB48" s="469"/>
      <c r="IC48" s="469"/>
      <c r="ID48" s="469"/>
      <c r="IE48" s="469"/>
      <c r="IF48" s="469"/>
      <c r="IG48" s="469"/>
      <c r="IH48" s="469"/>
      <c r="II48" s="469"/>
      <c r="IJ48" s="469"/>
      <c r="IK48" s="469"/>
      <c r="IL48" s="469"/>
      <c r="IM48" s="469"/>
      <c r="IN48" s="469"/>
      <c r="IO48" s="469"/>
      <c r="IP48" s="469"/>
      <c r="IQ48" s="469"/>
      <c r="IR48" s="469"/>
      <c r="IS48" s="469"/>
    </row>
    <row r="49" spans="1:253" s="463" customFormat="1" ht="9.9499999999999993" customHeight="1">
      <c r="A49" s="444"/>
      <c r="B49" s="470"/>
      <c r="C49" s="471"/>
      <c r="D49" s="503"/>
      <c r="E49" s="503"/>
      <c r="F49" s="504"/>
      <c r="G49" s="461"/>
      <c r="H49" s="474"/>
      <c r="I49" s="472"/>
      <c r="J49" s="472"/>
      <c r="K49" s="472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0"/>
      <c r="AH49" s="390"/>
      <c r="AI49" s="390"/>
      <c r="AJ49" s="390"/>
      <c r="AK49" s="390"/>
      <c r="AL49" s="390"/>
      <c r="AM49" s="390"/>
      <c r="AN49" s="390"/>
      <c r="AO49" s="390"/>
      <c r="AP49" s="390"/>
      <c r="AQ49" s="390"/>
      <c r="AR49" s="390"/>
      <c r="AS49" s="390"/>
      <c r="AT49" s="390"/>
      <c r="AU49" s="390"/>
      <c r="AV49" s="390"/>
      <c r="AW49" s="390"/>
      <c r="AX49" s="390"/>
      <c r="AY49" s="390"/>
      <c r="AZ49" s="390"/>
      <c r="BA49" s="390"/>
      <c r="BB49" s="390"/>
      <c r="BC49" s="390"/>
      <c r="BD49" s="390"/>
      <c r="BE49" s="390"/>
      <c r="BF49" s="390"/>
      <c r="BG49" s="390"/>
      <c r="BH49" s="390"/>
      <c r="BI49" s="390"/>
      <c r="BJ49" s="390"/>
      <c r="BK49" s="390"/>
      <c r="BL49" s="390"/>
      <c r="BM49" s="390"/>
      <c r="BN49" s="390"/>
      <c r="BO49" s="390"/>
      <c r="BP49" s="390"/>
      <c r="BQ49" s="390"/>
      <c r="BR49" s="390"/>
      <c r="BS49" s="390"/>
      <c r="BT49" s="390"/>
      <c r="BU49" s="390"/>
      <c r="BV49" s="390"/>
      <c r="BW49" s="390"/>
      <c r="BX49" s="390"/>
      <c r="BY49" s="390"/>
      <c r="BZ49" s="390"/>
      <c r="CA49" s="390"/>
      <c r="CB49" s="390"/>
      <c r="CC49" s="390"/>
      <c r="CD49" s="390"/>
      <c r="CE49" s="390"/>
      <c r="CF49" s="390"/>
      <c r="CG49" s="390"/>
      <c r="CH49" s="390"/>
      <c r="CI49" s="390"/>
      <c r="CJ49" s="390"/>
      <c r="CK49" s="390"/>
      <c r="CL49" s="390"/>
      <c r="CM49" s="390"/>
      <c r="CN49" s="390"/>
      <c r="CO49" s="390"/>
      <c r="CP49" s="390"/>
      <c r="CQ49" s="390"/>
      <c r="CR49" s="390"/>
      <c r="CS49" s="390"/>
      <c r="CT49" s="390"/>
      <c r="CU49" s="390"/>
      <c r="CV49" s="390"/>
      <c r="CW49" s="390"/>
      <c r="CX49" s="390"/>
      <c r="CY49" s="390"/>
      <c r="CZ49" s="390"/>
      <c r="DA49" s="390"/>
      <c r="DB49" s="390"/>
      <c r="DC49" s="390"/>
      <c r="DD49" s="390"/>
      <c r="DE49" s="390"/>
      <c r="DF49" s="390"/>
      <c r="DG49" s="390"/>
      <c r="DH49" s="390"/>
      <c r="DI49" s="390"/>
      <c r="DJ49" s="390"/>
      <c r="DK49" s="390"/>
      <c r="DL49" s="390"/>
      <c r="DM49" s="390"/>
      <c r="DN49" s="390"/>
      <c r="DO49" s="390"/>
      <c r="DP49" s="390"/>
      <c r="DQ49" s="390"/>
      <c r="DR49" s="390"/>
      <c r="DS49" s="390"/>
      <c r="DT49" s="390"/>
      <c r="DU49" s="390"/>
      <c r="DV49" s="390"/>
      <c r="DW49" s="390"/>
      <c r="DX49" s="390"/>
      <c r="DY49" s="390"/>
      <c r="DZ49" s="390"/>
      <c r="EA49" s="390"/>
      <c r="EB49" s="390"/>
      <c r="EC49" s="390"/>
      <c r="ED49" s="390"/>
      <c r="EE49" s="390"/>
      <c r="EF49" s="390"/>
      <c r="EG49" s="390"/>
      <c r="EH49" s="390"/>
      <c r="EI49" s="390"/>
      <c r="EJ49" s="390"/>
      <c r="EK49" s="390"/>
      <c r="EL49" s="390"/>
      <c r="EM49" s="390"/>
      <c r="EN49" s="390"/>
      <c r="EO49" s="390"/>
      <c r="EP49" s="390"/>
      <c r="EQ49" s="390"/>
      <c r="ER49" s="390"/>
      <c r="ES49" s="390"/>
      <c r="ET49" s="390"/>
      <c r="EU49" s="390"/>
      <c r="EV49" s="390"/>
      <c r="EW49" s="390"/>
      <c r="EX49" s="390"/>
      <c r="EY49" s="390"/>
      <c r="EZ49" s="390"/>
      <c r="FA49" s="390"/>
      <c r="FB49" s="390"/>
      <c r="FC49" s="390"/>
      <c r="FD49" s="390"/>
      <c r="FE49" s="390"/>
      <c r="FF49" s="390"/>
      <c r="FG49" s="390"/>
      <c r="FH49" s="390"/>
      <c r="FI49" s="390"/>
      <c r="FJ49" s="390"/>
      <c r="FK49" s="390"/>
      <c r="FL49" s="390"/>
      <c r="FM49" s="390"/>
      <c r="FN49" s="390"/>
      <c r="FO49" s="390"/>
      <c r="FP49" s="390"/>
      <c r="FQ49" s="390"/>
      <c r="FR49" s="390"/>
      <c r="FS49" s="390"/>
      <c r="FT49" s="390"/>
      <c r="FU49" s="390"/>
      <c r="FV49" s="390"/>
      <c r="FW49" s="390"/>
      <c r="FX49" s="390"/>
      <c r="FY49" s="390"/>
      <c r="FZ49" s="390"/>
      <c r="GA49" s="390"/>
      <c r="GB49" s="390"/>
      <c r="GC49" s="390"/>
      <c r="GD49" s="390"/>
      <c r="GE49" s="390"/>
      <c r="GF49" s="390"/>
      <c r="GG49" s="390"/>
      <c r="GH49" s="390"/>
      <c r="GI49" s="390"/>
      <c r="GJ49" s="390"/>
      <c r="GK49" s="390"/>
      <c r="GL49" s="390"/>
      <c r="GM49" s="390"/>
      <c r="GN49" s="390"/>
      <c r="GO49" s="390"/>
      <c r="GP49" s="390"/>
      <c r="GQ49" s="390"/>
      <c r="GR49" s="390"/>
      <c r="GS49" s="390"/>
      <c r="GT49" s="390"/>
      <c r="GU49" s="390"/>
      <c r="GV49" s="390"/>
      <c r="GW49" s="390"/>
      <c r="GX49" s="390"/>
      <c r="GY49" s="390"/>
      <c r="GZ49" s="390"/>
      <c r="HA49" s="390"/>
      <c r="HB49" s="390"/>
      <c r="HC49" s="390"/>
      <c r="HD49" s="390"/>
      <c r="HE49" s="390"/>
      <c r="HF49" s="390"/>
      <c r="HG49" s="390"/>
      <c r="HH49" s="390"/>
      <c r="HI49" s="390"/>
      <c r="HJ49" s="390"/>
      <c r="HK49" s="390"/>
      <c r="HL49" s="390"/>
      <c r="HM49" s="390"/>
      <c r="HN49" s="390"/>
      <c r="HO49" s="390"/>
      <c r="HP49" s="390"/>
      <c r="HQ49" s="390"/>
      <c r="HR49" s="390"/>
      <c r="HS49" s="390"/>
      <c r="HT49" s="390"/>
      <c r="HU49" s="390"/>
      <c r="HV49" s="390"/>
      <c r="HW49" s="390"/>
      <c r="HX49" s="390"/>
      <c r="HY49" s="390"/>
      <c r="HZ49" s="390"/>
      <c r="IA49" s="390"/>
      <c r="IB49" s="390"/>
      <c r="IC49" s="390"/>
      <c r="ID49" s="390"/>
      <c r="IE49" s="390"/>
      <c r="IF49" s="390"/>
      <c r="IG49" s="390"/>
      <c r="IH49" s="390"/>
      <c r="II49" s="390"/>
      <c r="IJ49" s="390"/>
      <c r="IK49" s="390"/>
      <c r="IL49" s="390"/>
      <c r="IM49" s="390"/>
      <c r="IN49" s="390"/>
      <c r="IO49" s="390"/>
      <c r="IP49" s="390"/>
      <c r="IQ49" s="390"/>
      <c r="IR49" s="390"/>
      <c r="IS49" s="390"/>
    </row>
    <row r="50" spans="1:253">
      <c r="A50" s="475"/>
      <c r="B50" s="476" t="s">
        <v>341</v>
      </c>
      <c r="C50" s="477" t="s">
        <v>50</v>
      </c>
      <c r="D50" s="478">
        <f>D52</f>
        <v>287000</v>
      </c>
      <c r="E50" s="478">
        <f>E52</f>
        <v>287000</v>
      </c>
      <c r="F50" s="479">
        <f>F52</f>
        <v>0</v>
      </c>
      <c r="G50" s="461"/>
      <c r="H50" s="505" t="s">
        <v>50</v>
      </c>
      <c r="I50" s="478">
        <f>I52</f>
        <v>287000</v>
      </c>
      <c r="J50" s="478">
        <f>J52</f>
        <v>287000</v>
      </c>
      <c r="K50" s="478">
        <f>K52</f>
        <v>0</v>
      </c>
      <c r="L50" s="463"/>
      <c r="M50" s="463"/>
      <c r="N50" s="463"/>
      <c r="O50" s="463"/>
      <c r="P50" s="463"/>
      <c r="Q50" s="463"/>
      <c r="R50" s="463"/>
      <c r="S50" s="463"/>
      <c r="T50" s="463"/>
      <c r="U50" s="463"/>
      <c r="V50" s="463"/>
      <c r="W50" s="463"/>
      <c r="X50" s="463"/>
      <c r="Y50" s="463"/>
      <c r="Z50" s="463"/>
      <c r="AA50" s="463"/>
      <c r="AB50" s="463"/>
      <c r="AC50" s="463"/>
      <c r="AD50" s="463"/>
      <c r="AE50" s="463"/>
      <c r="AF50" s="463"/>
      <c r="AG50" s="463"/>
      <c r="AH50" s="463"/>
      <c r="AI50" s="463"/>
      <c r="AJ50" s="463"/>
      <c r="AK50" s="463"/>
      <c r="AL50" s="463"/>
      <c r="AM50" s="463"/>
      <c r="AN50" s="463"/>
      <c r="AO50" s="463"/>
      <c r="AP50" s="463"/>
      <c r="AQ50" s="463"/>
      <c r="AR50" s="463"/>
      <c r="AS50" s="463"/>
      <c r="AT50" s="463"/>
      <c r="AU50" s="463"/>
      <c r="AV50" s="463"/>
      <c r="AW50" s="463"/>
      <c r="AX50" s="463"/>
      <c r="AY50" s="463"/>
      <c r="AZ50" s="463"/>
      <c r="BA50" s="463"/>
      <c r="BB50" s="463"/>
      <c r="BC50" s="463"/>
      <c r="BD50" s="463"/>
      <c r="BE50" s="463"/>
      <c r="BF50" s="463"/>
      <c r="BG50" s="463"/>
      <c r="BH50" s="463"/>
      <c r="BI50" s="463"/>
      <c r="BJ50" s="463"/>
      <c r="BK50" s="463"/>
      <c r="BL50" s="463"/>
      <c r="BM50" s="463"/>
      <c r="BN50" s="463"/>
      <c r="BO50" s="463"/>
      <c r="BP50" s="463"/>
      <c r="BQ50" s="463"/>
      <c r="BR50" s="463"/>
      <c r="BS50" s="463"/>
      <c r="BT50" s="463"/>
      <c r="BU50" s="463"/>
      <c r="BV50" s="463"/>
      <c r="BW50" s="463"/>
      <c r="BX50" s="463"/>
      <c r="BY50" s="463"/>
      <c r="BZ50" s="463"/>
      <c r="CA50" s="463"/>
      <c r="CB50" s="463"/>
      <c r="CC50" s="463"/>
      <c r="CD50" s="463"/>
      <c r="CE50" s="463"/>
      <c r="CF50" s="463"/>
      <c r="CG50" s="463"/>
      <c r="CH50" s="463"/>
      <c r="CI50" s="463"/>
      <c r="CJ50" s="463"/>
      <c r="CK50" s="463"/>
      <c r="CL50" s="463"/>
      <c r="CM50" s="463"/>
      <c r="CN50" s="463"/>
      <c r="CO50" s="463"/>
      <c r="CP50" s="463"/>
      <c r="CQ50" s="463"/>
      <c r="CR50" s="463"/>
      <c r="CS50" s="463"/>
      <c r="CT50" s="463"/>
      <c r="CU50" s="463"/>
      <c r="CV50" s="463"/>
      <c r="CW50" s="463"/>
      <c r="CX50" s="463"/>
      <c r="CY50" s="463"/>
      <c r="CZ50" s="463"/>
      <c r="DA50" s="463"/>
      <c r="DB50" s="463"/>
      <c r="DC50" s="463"/>
      <c r="DD50" s="463"/>
      <c r="DE50" s="463"/>
      <c r="DF50" s="463"/>
      <c r="DG50" s="463"/>
      <c r="DH50" s="463"/>
      <c r="DI50" s="463"/>
      <c r="DJ50" s="463"/>
      <c r="DK50" s="463"/>
      <c r="DL50" s="463"/>
      <c r="DM50" s="463"/>
      <c r="DN50" s="463"/>
      <c r="DO50" s="463"/>
      <c r="DP50" s="463"/>
      <c r="DQ50" s="463"/>
      <c r="DR50" s="463"/>
      <c r="DS50" s="463"/>
      <c r="DT50" s="463"/>
      <c r="DU50" s="463"/>
      <c r="DV50" s="463"/>
      <c r="DW50" s="463"/>
      <c r="DX50" s="463"/>
      <c r="DY50" s="463"/>
      <c r="DZ50" s="463"/>
      <c r="EA50" s="463"/>
      <c r="EB50" s="463"/>
      <c r="EC50" s="463"/>
      <c r="ED50" s="463"/>
      <c r="EE50" s="463"/>
      <c r="EF50" s="463"/>
      <c r="EG50" s="463"/>
      <c r="EH50" s="463"/>
      <c r="EI50" s="463"/>
      <c r="EJ50" s="463"/>
      <c r="EK50" s="463"/>
      <c r="EL50" s="463"/>
      <c r="EM50" s="463"/>
      <c r="EN50" s="463"/>
      <c r="EO50" s="463"/>
      <c r="EP50" s="463"/>
      <c r="EQ50" s="463"/>
      <c r="ER50" s="463"/>
      <c r="ES50" s="463"/>
      <c r="ET50" s="463"/>
      <c r="EU50" s="463"/>
      <c r="EV50" s="463"/>
      <c r="EW50" s="463"/>
      <c r="EX50" s="463"/>
      <c r="EY50" s="463"/>
      <c r="EZ50" s="463"/>
      <c r="FA50" s="463"/>
      <c r="FB50" s="463"/>
      <c r="FC50" s="463"/>
      <c r="FD50" s="463"/>
      <c r="FE50" s="463"/>
      <c r="FF50" s="463"/>
      <c r="FG50" s="463"/>
      <c r="FH50" s="463"/>
      <c r="FI50" s="463"/>
      <c r="FJ50" s="463"/>
      <c r="FK50" s="463"/>
      <c r="FL50" s="463"/>
      <c r="FM50" s="463"/>
      <c r="FN50" s="463"/>
      <c r="FO50" s="463"/>
      <c r="FP50" s="463"/>
      <c r="FQ50" s="463"/>
      <c r="FR50" s="463"/>
      <c r="FS50" s="463"/>
      <c r="FT50" s="463"/>
      <c r="FU50" s="463"/>
      <c r="FV50" s="463"/>
      <c r="FW50" s="463"/>
      <c r="FX50" s="463"/>
      <c r="FY50" s="463"/>
      <c r="FZ50" s="463"/>
      <c r="GA50" s="463"/>
      <c r="GB50" s="463"/>
      <c r="GC50" s="463"/>
      <c r="GD50" s="463"/>
      <c r="GE50" s="463"/>
      <c r="GF50" s="463"/>
      <c r="GG50" s="463"/>
      <c r="GH50" s="463"/>
      <c r="GI50" s="463"/>
      <c r="GJ50" s="463"/>
      <c r="GK50" s="463"/>
      <c r="GL50" s="463"/>
      <c r="GM50" s="463"/>
      <c r="GN50" s="463"/>
      <c r="GO50" s="463"/>
      <c r="GP50" s="463"/>
      <c r="GQ50" s="463"/>
      <c r="GR50" s="463"/>
      <c r="GS50" s="463"/>
      <c r="GT50" s="463"/>
      <c r="GU50" s="463"/>
      <c r="GV50" s="463"/>
      <c r="GW50" s="463"/>
      <c r="GX50" s="463"/>
      <c r="GY50" s="463"/>
      <c r="GZ50" s="463"/>
      <c r="HA50" s="463"/>
      <c r="HB50" s="463"/>
      <c r="HC50" s="463"/>
      <c r="HD50" s="463"/>
      <c r="HE50" s="463"/>
      <c r="HF50" s="463"/>
      <c r="HG50" s="463"/>
      <c r="HH50" s="463"/>
      <c r="HI50" s="463"/>
      <c r="HJ50" s="463"/>
      <c r="HK50" s="463"/>
      <c r="HL50" s="463"/>
      <c r="HM50" s="463"/>
      <c r="HN50" s="463"/>
      <c r="HO50" s="463"/>
      <c r="HP50" s="463"/>
      <c r="HQ50" s="463"/>
      <c r="HR50" s="463"/>
      <c r="HS50" s="463"/>
      <c r="HT50" s="463"/>
      <c r="HU50" s="463"/>
      <c r="HV50" s="463"/>
      <c r="HW50" s="463"/>
      <c r="HX50" s="463"/>
      <c r="HY50" s="463"/>
      <c r="HZ50" s="463"/>
      <c r="IA50" s="463"/>
      <c r="IB50" s="463"/>
      <c r="IC50" s="463"/>
      <c r="ID50" s="463"/>
      <c r="IE50" s="463"/>
      <c r="IF50" s="463"/>
      <c r="IG50" s="463"/>
      <c r="IH50" s="463"/>
      <c r="II50" s="463"/>
      <c r="IJ50" s="463"/>
      <c r="IK50" s="463"/>
      <c r="IL50" s="463"/>
      <c r="IM50" s="463"/>
      <c r="IN50" s="463"/>
      <c r="IO50" s="463"/>
      <c r="IP50" s="463"/>
      <c r="IQ50" s="463"/>
      <c r="IR50" s="463"/>
      <c r="IS50" s="463"/>
    </row>
    <row r="51" spans="1:253" ht="9.9499999999999993" customHeight="1">
      <c r="A51" s="444"/>
      <c r="B51" s="481"/>
      <c r="C51" s="482"/>
      <c r="D51" s="506"/>
      <c r="E51" s="506"/>
      <c r="F51" s="507"/>
      <c r="G51" s="461"/>
      <c r="H51" s="485"/>
      <c r="I51" s="483"/>
      <c r="J51" s="483"/>
      <c r="K51" s="483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  <c r="AF51" s="390"/>
      <c r="AG51" s="390"/>
      <c r="AH51" s="390"/>
      <c r="AI51" s="390"/>
      <c r="AJ51" s="390"/>
      <c r="AK51" s="390"/>
      <c r="AL51" s="390"/>
      <c r="AM51" s="390"/>
      <c r="AN51" s="390"/>
      <c r="AO51" s="390"/>
      <c r="AP51" s="390"/>
      <c r="AQ51" s="390"/>
      <c r="AR51" s="390"/>
      <c r="AS51" s="390"/>
      <c r="AT51" s="390"/>
      <c r="AU51" s="390"/>
      <c r="AV51" s="390"/>
      <c r="AW51" s="390"/>
      <c r="AX51" s="390"/>
      <c r="AY51" s="390"/>
      <c r="AZ51" s="390"/>
      <c r="BA51" s="390"/>
      <c r="BB51" s="390"/>
      <c r="BC51" s="390"/>
      <c r="BD51" s="390"/>
      <c r="BE51" s="390"/>
      <c r="BF51" s="390"/>
      <c r="BG51" s="390"/>
      <c r="BH51" s="390"/>
      <c r="BI51" s="390"/>
      <c r="BJ51" s="390"/>
      <c r="BK51" s="390"/>
      <c r="BL51" s="390"/>
      <c r="BM51" s="390"/>
      <c r="BN51" s="390"/>
      <c r="BO51" s="390"/>
      <c r="BP51" s="390"/>
      <c r="BQ51" s="390"/>
      <c r="BR51" s="390"/>
      <c r="BS51" s="390"/>
      <c r="BT51" s="390"/>
      <c r="BU51" s="390"/>
      <c r="BV51" s="390"/>
      <c r="BW51" s="390"/>
      <c r="BX51" s="390"/>
      <c r="BY51" s="390"/>
      <c r="BZ51" s="390"/>
      <c r="CA51" s="390"/>
      <c r="CB51" s="390"/>
      <c r="CC51" s="390"/>
      <c r="CD51" s="390"/>
      <c r="CE51" s="390"/>
      <c r="CF51" s="390"/>
      <c r="CG51" s="390"/>
      <c r="CH51" s="390"/>
      <c r="CI51" s="390"/>
      <c r="CJ51" s="390"/>
      <c r="CK51" s="390"/>
      <c r="CL51" s="390"/>
      <c r="CM51" s="390"/>
      <c r="CN51" s="390"/>
      <c r="CO51" s="390"/>
      <c r="CP51" s="390"/>
      <c r="CQ51" s="390"/>
      <c r="CR51" s="390"/>
      <c r="CS51" s="390"/>
      <c r="CT51" s="390"/>
      <c r="CU51" s="390"/>
      <c r="CV51" s="390"/>
      <c r="CW51" s="390"/>
      <c r="CX51" s="390"/>
      <c r="CY51" s="390"/>
      <c r="CZ51" s="390"/>
      <c r="DA51" s="390"/>
      <c r="DB51" s="390"/>
      <c r="DC51" s="390"/>
      <c r="DD51" s="390"/>
      <c r="DE51" s="390"/>
      <c r="DF51" s="390"/>
      <c r="DG51" s="390"/>
      <c r="DH51" s="390"/>
      <c r="DI51" s="390"/>
      <c r="DJ51" s="390"/>
      <c r="DK51" s="390"/>
      <c r="DL51" s="390"/>
      <c r="DM51" s="390"/>
      <c r="DN51" s="390"/>
      <c r="DO51" s="390"/>
      <c r="DP51" s="390"/>
      <c r="DQ51" s="390"/>
      <c r="DR51" s="390"/>
      <c r="DS51" s="390"/>
      <c r="DT51" s="390"/>
      <c r="DU51" s="390"/>
      <c r="DV51" s="390"/>
      <c r="DW51" s="390"/>
      <c r="DX51" s="390"/>
      <c r="DY51" s="390"/>
      <c r="DZ51" s="390"/>
      <c r="EA51" s="390"/>
      <c r="EB51" s="390"/>
      <c r="EC51" s="390"/>
      <c r="ED51" s="390"/>
      <c r="EE51" s="390"/>
      <c r="EF51" s="390"/>
      <c r="EG51" s="390"/>
      <c r="EH51" s="390"/>
      <c r="EI51" s="390"/>
      <c r="EJ51" s="390"/>
      <c r="EK51" s="390"/>
      <c r="EL51" s="390"/>
      <c r="EM51" s="390"/>
      <c r="EN51" s="390"/>
      <c r="EO51" s="390"/>
      <c r="EP51" s="390"/>
      <c r="EQ51" s="390"/>
      <c r="ER51" s="390"/>
      <c r="ES51" s="390"/>
      <c r="ET51" s="390"/>
      <c r="EU51" s="390"/>
      <c r="EV51" s="390"/>
      <c r="EW51" s="390"/>
      <c r="EX51" s="390"/>
      <c r="EY51" s="390"/>
      <c r="EZ51" s="390"/>
      <c r="FA51" s="390"/>
      <c r="FB51" s="390"/>
      <c r="FC51" s="390"/>
      <c r="FD51" s="390"/>
      <c r="FE51" s="390"/>
      <c r="FF51" s="390"/>
      <c r="FG51" s="390"/>
      <c r="FH51" s="390"/>
      <c r="FI51" s="390"/>
      <c r="FJ51" s="390"/>
      <c r="FK51" s="390"/>
      <c r="FL51" s="390"/>
      <c r="FM51" s="390"/>
      <c r="FN51" s="390"/>
      <c r="FO51" s="390"/>
      <c r="FP51" s="390"/>
      <c r="FQ51" s="390"/>
      <c r="FR51" s="390"/>
      <c r="FS51" s="390"/>
      <c r="FT51" s="390"/>
      <c r="FU51" s="390"/>
      <c r="FV51" s="390"/>
      <c r="FW51" s="390"/>
      <c r="FX51" s="390"/>
      <c r="FY51" s="390"/>
      <c r="FZ51" s="390"/>
      <c r="GA51" s="390"/>
      <c r="GB51" s="390"/>
      <c r="GC51" s="390"/>
      <c r="GD51" s="390"/>
      <c r="GE51" s="390"/>
      <c r="GF51" s="390"/>
      <c r="GG51" s="390"/>
      <c r="GH51" s="390"/>
      <c r="GI51" s="390"/>
      <c r="GJ51" s="390"/>
      <c r="GK51" s="390"/>
      <c r="GL51" s="390"/>
      <c r="GM51" s="390"/>
      <c r="GN51" s="390"/>
      <c r="GO51" s="390"/>
      <c r="GP51" s="390"/>
      <c r="GQ51" s="390"/>
      <c r="GR51" s="390"/>
      <c r="GS51" s="390"/>
      <c r="GT51" s="390"/>
      <c r="GU51" s="390"/>
      <c r="GV51" s="390"/>
      <c r="GW51" s="390"/>
      <c r="GX51" s="390"/>
      <c r="GY51" s="390"/>
      <c r="GZ51" s="390"/>
      <c r="HA51" s="390"/>
      <c r="HB51" s="390"/>
      <c r="HC51" s="390"/>
      <c r="HD51" s="390"/>
      <c r="HE51" s="390"/>
      <c r="HF51" s="390"/>
      <c r="HG51" s="390"/>
      <c r="HH51" s="390"/>
      <c r="HI51" s="390"/>
      <c r="HJ51" s="390"/>
      <c r="HK51" s="390"/>
      <c r="HL51" s="390"/>
      <c r="HM51" s="390"/>
      <c r="HN51" s="390"/>
      <c r="HO51" s="390"/>
      <c r="HP51" s="390"/>
      <c r="HQ51" s="390"/>
      <c r="HR51" s="390"/>
      <c r="HS51" s="390"/>
      <c r="HT51" s="390"/>
      <c r="HU51" s="390"/>
      <c r="HV51" s="390"/>
      <c r="HW51" s="390"/>
      <c r="HX51" s="390"/>
      <c r="HY51" s="390"/>
      <c r="HZ51" s="390"/>
      <c r="IA51" s="390"/>
      <c r="IB51" s="390"/>
      <c r="IC51" s="390"/>
      <c r="ID51" s="390"/>
      <c r="IE51" s="390"/>
      <c r="IF51" s="390"/>
      <c r="IG51" s="390"/>
      <c r="IH51" s="390"/>
      <c r="II51" s="390"/>
      <c r="IJ51" s="390"/>
      <c r="IK51" s="390"/>
      <c r="IL51" s="390"/>
      <c r="IM51" s="390"/>
      <c r="IN51" s="390"/>
      <c r="IO51" s="390"/>
      <c r="IP51" s="390"/>
      <c r="IQ51" s="390"/>
      <c r="IR51" s="390"/>
      <c r="IS51" s="390"/>
    </row>
    <row r="52" spans="1:253">
      <c r="A52" s="487">
        <v>5</v>
      </c>
      <c r="B52" s="1196" t="s">
        <v>674</v>
      </c>
      <c r="C52" s="1196"/>
      <c r="D52" s="488">
        <f>D54</f>
        <v>287000</v>
      </c>
      <c r="E52" s="488">
        <f>E54</f>
        <v>287000</v>
      </c>
      <c r="F52" s="489">
        <f>F54</f>
        <v>0</v>
      </c>
      <c r="G52" s="461"/>
      <c r="H52" s="490" t="s">
        <v>674</v>
      </c>
      <c r="I52" s="488">
        <f>I54</f>
        <v>287000</v>
      </c>
      <c r="J52" s="488">
        <f>J54</f>
        <v>287000</v>
      </c>
      <c r="K52" s="488">
        <f>K54</f>
        <v>0</v>
      </c>
      <c r="L52" s="486"/>
      <c r="M52" s="486"/>
      <c r="N52" s="486"/>
      <c r="O52" s="486"/>
      <c r="P52" s="486"/>
      <c r="Q52" s="486"/>
      <c r="R52" s="486"/>
      <c r="S52" s="486"/>
      <c r="T52" s="486"/>
      <c r="U52" s="486"/>
      <c r="V52" s="486"/>
      <c r="W52" s="486"/>
      <c r="X52" s="486"/>
      <c r="Y52" s="486"/>
      <c r="Z52" s="486"/>
      <c r="AA52" s="486"/>
      <c r="AB52" s="486"/>
      <c r="AC52" s="486"/>
      <c r="AD52" s="486"/>
      <c r="AE52" s="486"/>
      <c r="AF52" s="486"/>
      <c r="AG52" s="486"/>
      <c r="AH52" s="486"/>
      <c r="AI52" s="486"/>
      <c r="AJ52" s="486"/>
      <c r="AK52" s="486"/>
      <c r="AL52" s="486"/>
      <c r="AM52" s="486"/>
      <c r="AN52" s="486"/>
      <c r="AO52" s="486"/>
      <c r="AP52" s="486"/>
      <c r="AQ52" s="486"/>
      <c r="AR52" s="486"/>
      <c r="AS52" s="486"/>
      <c r="AT52" s="486"/>
      <c r="AU52" s="486"/>
      <c r="AV52" s="486"/>
      <c r="AW52" s="486"/>
      <c r="AX52" s="486"/>
      <c r="AY52" s="486"/>
      <c r="AZ52" s="486"/>
      <c r="BA52" s="486"/>
      <c r="BB52" s="486"/>
      <c r="BC52" s="486"/>
      <c r="BD52" s="486"/>
      <c r="BE52" s="486"/>
      <c r="BF52" s="486"/>
      <c r="BG52" s="486"/>
      <c r="BH52" s="486"/>
      <c r="BI52" s="486"/>
      <c r="BJ52" s="486"/>
      <c r="BK52" s="486"/>
      <c r="BL52" s="486"/>
      <c r="BM52" s="486"/>
      <c r="BN52" s="486"/>
      <c r="BO52" s="486"/>
      <c r="BP52" s="486"/>
      <c r="BQ52" s="486"/>
      <c r="BR52" s="486"/>
      <c r="BS52" s="486"/>
      <c r="BT52" s="486"/>
      <c r="BU52" s="486"/>
      <c r="BV52" s="486"/>
      <c r="BW52" s="486"/>
      <c r="BX52" s="486"/>
      <c r="BY52" s="486"/>
      <c r="BZ52" s="486"/>
      <c r="CA52" s="486"/>
      <c r="CB52" s="486"/>
      <c r="CC52" s="486"/>
      <c r="CD52" s="486"/>
      <c r="CE52" s="486"/>
      <c r="CF52" s="486"/>
      <c r="CG52" s="486"/>
      <c r="CH52" s="486"/>
      <c r="CI52" s="486"/>
      <c r="CJ52" s="486"/>
      <c r="CK52" s="486"/>
      <c r="CL52" s="486"/>
      <c r="CM52" s="486"/>
      <c r="CN52" s="486"/>
      <c r="CO52" s="486"/>
      <c r="CP52" s="486"/>
      <c r="CQ52" s="486"/>
      <c r="CR52" s="486"/>
      <c r="CS52" s="486"/>
      <c r="CT52" s="486"/>
      <c r="CU52" s="486"/>
      <c r="CV52" s="486"/>
      <c r="CW52" s="486"/>
      <c r="CX52" s="486"/>
      <c r="CY52" s="486"/>
      <c r="CZ52" s="486"/>
      <c r="DA52" s="486"/>
      <c r="DB52" s="486"/>
      <c r="DC52" s="486"/>
      <c r="DD52" s="486"/>
      <c r="DE52" s="486"/>
      <c r="DF52" s="486"/>
      <c r="DG52" s="486"/>
      <c r="DH52" s="486"/>
      <c r="DI52" s="486"/>
      <c r="DJ52" s="486"/>
      <c r="DK52" s="486"/>
      <c r="DL52" s="486"/>
      <c r="DM52" s="486"/>
      <c r="DN52" s="486"/>
      <c r="DO52" s="486"/>
      <c r="DP52" s="486"/>
      <c r="DQ52" s="486"/>
      <c r="DR52" s="486"/>
      <c r="DS52" s="486"/>
      <c r="DT52" s="486"/>
      <c r="DU52" s="486"/>
      <c r="DV52" s="486"/>
      <c r="DW52" s="486"/>
      <c r="DX52" s="486"/>
      <c r="DY52" s="486"/>
      <c r="DZ52" s="486"/>
      <c r="EA52" s="486"/>
      <c r="EB52" s="486"/>
      <c r="EC52" s="486"/>
      <c r="ED52" s="486"/>
      <c r="EE52" s="486"/>
      <c r="EF52" s="486"/>
      <c r="EG52" s="486"/>
      <c r="EH52" s="486"/>
      <c r="EI52" s="486"/>
      <c r="EJ52" s="486"/>
      <c r="EK52" s="486"/>
      <c r="EL52" s="486"/>
      <c r="EM52" s="486"/>
      <c r="EN52" s="486"/>
      <c r="EO52" s="486"/>
      <c r="EP52" s="486"/>
      <c r="EQ52" s="486"/>
      <c r="ER52" s="486"/>
      <c r="ES52" s="486"/>
      <c r="ET52" s="486"/>
      <c r="EU52" s="486"/>
      <c r="EV52" s="486"/>
      <c r="EW52" s="486"/>
      <c r="EX52" s="486"/>
      <c r="EY52" s="486"/>
      <c r="EZ52" s="486"/>
      <c r="FA52" s="486"/>
      <c r="FB52" s="486"/>
      <c r="FC52" s="486"/>
      <c r="FD52" s="486"/>
      <c r="FE52" s="486"/>
      <c r="FF52" s="486"/>
      <c r="FG52" s="486"/>
      <c r="FH52" s="486"/>
      <c r="FI52" s="486"/>
      <c r="FJ52" s="486"/>
      <c r="FK52" s="486"/>
      <c r="FL52" s="486"/>
      <c r="FM52" s="486"/>
      <c r="FN52" s="486"/>
      <c r="FO52" s="486"/>
      <c r="FP52" s="486"/>
      <c r="FQ52" s="486"/>
      <c r="FR52" s="486"/>
      <c r="FS52" s="486"/>
      <c r="FT52" s="486"/>
      <c r="FU52" s="486"/>
      <c r="FV52" s="486"/>
      <c r="FW52" s="486"/>
      <c r="FX52" s="486"/>
      <c r="FY52" s="486"/>
      <c r="FZ52" s="486"/>
      <c r="GA52" s="486"/>
      <c r="GB52" s="486"/>
      <c r="GC52" s="486"/>
      <c r="GD52" s="486"/>
      <c r="GE52" s="486"/>
      <c r="GF52" s="486"/>
      <c r="GG52" s="486"/>
      <c r="GH52" s="486"/>
      <c r="GI52" s="486"/>
      <c r="GJ52" s="486"/>
      <c r="GK52" s="486"/>
      <c r="GL52" s="486"/>
      <c r="GM52" s="486"/>
      <c r="GN52" s="486"/>
      <c r="GO52" s="486"/>
      <c r="GP52" s="486"/>
      <c r="GQ52" s="486"/>
      <c r="GR52" s="486"/>
      <c r="GS52" s="486"/>
      <c r="GT52" s="486"/>
      <c r="GU52" s="486"/>
      <c r="GV52" s="486"/>
      <c r="GW52" s="486"/>
      <c r="GX52" s="486"/>
      <c r="GY52" s="486"/>
      <c r="GZ52" s="486"/>
      <c r="HA52" s="486"/>
      <c r="HB52" s="486"/>
      <c r="HC52" s="486"/>
      <c r="HD52" s="486"/>
      <c r="HE52" s="486"/>
      <c r="HF52" s="486"/>
      <c r="HG52" s="486"/>
      <c r="HH52" s="486"/>
      <c r="HI52" s="486"/>
      <c r="HJ52" s="486"/>
      <c r="HK52" s="486"/>
      <c r="HL52" s="486"/>
      <c r="HM52" s="486"/>
      <c r="HN52" s="486"/>
      <c r="HO52" s="486"/>
      <c r="HP52" s="486"/>
      <c r="HQ52" s="486"/>
      <c r="HR52" s="486"/>
      <c r="HS52" s="486"/>
      <c r="HT52" s="486"/>
      <c r="HU52" s="486"/>
      <c r="HV52" s="486"/>
      <c r="HW52" s="486"/>
      <c r="HX52" s="486"/>
      <c r="HY52" s="486"/>
      <c r="HZ52" s="486"/>
      <c r="IA52" s="486"/>
      <c r="IB52" s="486"/>
      <c r="IC52" s="486"/>
      <c r="ID52" s="486"/>
      <c r="IE52" s="486"/>
      <c r="IF52" s="486"/>
      <c r="IG52" s="486"/>
      <c r="IH52" s="486"/>
      <c r="II52" s="486"/>
      <c r="IJ52" s="486"/>
      <c r="IK52" s="486"/>
      <c r="IL52" s="486"/>
      <c r="IM52" s="486"/>
      <c r="IN52" s="486"/>
      <c r="IO52" s="486"/>
      <c r="IP52" s="486"/>
      <c r="IQ52" s="486"/>
      <c r="IR52" s="486"/>
      <c r="IS52" s="486"/>
    </row>
    <row r="53" spans="1:253" s="463" customFormat="1" ht="9.9499999999999993" customHeight="1">
      <c r="A53" s="475"/>
      <c r="B53" s="476"/>
      <c r="C53" s="508"/>
      <c r="D53" s="478"/>
      <c r="E53" s="478"/>
      <c r="F53" s="479"/>
      <c r="G53" s="461"/>
      <c r="H53" s="509"/>
      <c r="I53" s="510"/>
      <c r="J53" s="510"/>
      <c r="K53" s="510"/>
    </row>
    <row r="54" spans="1:253">
      <c r="A54" s="444"/>
      <c r="B54" s="444"/>
      <c r="C54" s="497" t="s">
        <v>668</v>
      </c>
      <c r="D54" s="483">
        <f>E54+F54</f>
        <v>287000</v>
      </c>
      <c r="E54" s="483">
        <v>287000</v>
      </c>
      <c r="F54" s="484">
        <v>0</v>
      </c>
      <c r="G54" s="461"/>
      <c r="H54" s="498" t="s">
        <v>312</v>
      </c>
      <c r="I54" s="483">
        <f>J54+K54</f>
        <v>287000</v>
      </c>
      <c r="J54" s="483">
        <v>287000</v>
      </c>
      <c r="K54" s="483">
        <v>0</v>
      </c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0"/>
      <c r="Y54" s="390"/>
      <c r="Z54" s="390"/>
      <c r="AA54" s="390"/>
      <c r="AB54" s="390"/>
      <c r="AC54" s="390"/>
      <c r="AD54" s="390"/>
      <c r="AE54" s="390"/>
      <c r="AF54" s="390"/>
      <c r="AG54" s="390"/>
      <c r="AH54" s="390"/>
      <c r="AI54" s="390"/>
      <c r="AJ54" s="390"/>
      <c r="AK54" s="390"/>
      <c r="AL54" s="390"/>
      <c r="AM54" s="390"/>
      <c r="AN54" s="390"/>
      <c r="AO54" s="390"/>
      <c r="AP54" s="390"/>
      <c r="AQ54" s="390"/>
      <c r="AR54" s="390"/>
      <c r="AS54" s="390"/>
      <c r="AT54" s="390"/>
      <c r="AU54" s="390"/>
      <c r="AV54" s="390"/>
      <c r="AW54" s="390"/>
      <c r="AX54" s="390"/>
      <c r="AY54" s="390"/>
      <c r="AZ54" s="390"/>
      <c r="BA54" s="390"/>
      <c r="BB54" s="390"/>
      <c r="BC54" s="390"/>
      <c r="BD54" s="390"/>
      <c r="BE54" s="390"/>
      <c r="BF54" s="390"/>
      <c r="BG54" s="390"/>
      <c r="BH54" s="390"/>
      <c r="BI54" s="390"/>
      <c r="BJ54" s="390"/>
      <c r="BK54" s="390"/>
      <c r="BL54" s="390"/>
      <c r="BM54" s="390"/>
      <c r="BN54" s="390"/>
      <c r="BO54" s="390"/>
      <c r="BP54" s="390"/>
      <c r="BQ54" s="390"/>
      <c r="BR54" s="390"/>
      <c r="BS54" s="390"/>
      <c r="BT54" s="390"/>
      <c r="BU54" s="390"/>
      <c r="BV54" s="390"/>
      <c r="BW54" s="390"/>
      <c r="BX54" s="390"/>
      <c r="BY54" s="390"/>
      <c r="BZ54" s="390"/>
      <c r="CA54" s="390"/>
      <c r="CB54" s="390"/>
      <c r="CC54" s="390"/>
      <c r="CD54" s="390"/>
      <c r="CE54" s="390"/>
      <c r="CF54" s="390"/>
      <c r="CG54" s="390"/>
      <c r="CH54" s="390"/>
      <c r="CI54" s="390"/>
      <c r="CJ54" s="390"/>
      <c r="CK54" s="390"/>
      <c r="CL54" s="390"/>
      <c r="CM54" s="390"/>
      <c r="CN54" s="390"/>
      <c r="CO54" s="390"/>
      <c r="CP54" s="390"/>
      <c r="CQ54" s="390"/>
      <c r="CR54" s="390"/>
      <c r="CS54" s="390"/>
      <c r="CT54" s="390"/>
      <c r="CU54" s="390"/>
      <c r="CV54" s="390"/>
      <c r="CW54" s="390"/>
      <c r="CX54" s="390"/>
      <c r="CY54" s="390"/>
      <c r="CZ54" s="390"/>
      <c r="DA54" s="390"/>
      <c r="DB54" s="390"/>
      <c r="DC54" s="390"/>
      <c r="DD54" s="390"/>
      <c r="DE54" s="390"/>
      <c r="DF54" s="390"/>
      <c r="DG54" s="390"/>
      <c r="DH54" s="390"/>
      <c r="DI54" s="390"/>
      <c r="DJ54" s="390"/>
      <c r="DK54" s="390"/>
      <c r="DL54" s="390"/>
      <c r="DM54" s="390"/>
      <c r="DN54" s="390"/>
      <c r="DO54" s="390"/>
      <c r="DP54" s="390"/>
      <c r="DQ54" s="390"/>
      <c r="DR54" s="390"/>
      <c r="DS54" s="390"/>
      <c r="DT54" s="390"/>
      <c r="DU54" s="390"/>
      <c r="DV54" s="390"/>
      <c r="DW54" s="390"/>
      <c r="DX54" s="390"/>
      <c r="DY54" s="390"/>
      <c r="DZ54" s="390"/>
      <c r="EA54" s="390"/>
      <c r="EB54" s="390"/>
      <c r="EC54" s="390"/>
      <c r="ED54" s="390"/>
      <c r="EE54" s="390"/>
      <c r="EF54" s="390"/>
      <c r="EG54" s="390"/>
      <c r="EH54" s="390"/>
      <c r="EI54" s="390"/>
      <c r="EJ54" s="390"/>
      <c r="EK54" s="390"/>
      <c r="EL54" s="390"/>
      <c r="EM54" s="390"/>
      <c r="EN54" s="390"/>
      <c r="EO54" s="390"/>
      <c r="EP54" s="390"/>
      <c r="EQ54" s="390"/>
      <c r="ER54" s="390"/>
      <c r="ES54" s="390"/>
      <c r="ET54" s="390"/>
      <c r="EU54" s="390"/>
      <c r="EV54" s="390"/>
      <c r="EW54" s="390"/>
      <c r="EX54" s="390"/>
      <c r="EY54" s="390"/>
      <c r="EZ54" s="390"/>
      <c r="FA54" s="390"/>
      <c r="FB54" s="390"/>
      <c r="FC54" s="390"/>
      <c r="FD54" s="390"/>
      <c r="FE54" s="390"/>
      <c r="FF54" s="390"/>
      <c r="FG54" s="390"/>
      <c r="FH54" s="390"/>
      <c r="FI54" s="390"/>
      <c r="FJ54" s="390"/>
      <c r="FK54" s="390"/>
      <c r="FL54" s="390"/>
      <c r="FM54" s="390"/>
      <c r="FN54" s="390"/>
      <c r="FO54" s="390"/>
      <c r="FP54" s="390"/>
      <c r="FQ54" s="390"/>
      <c r="FR54" s="390"/>
      <c r="FS54" s="390"/>
      <c r="FT54" s="390"/>
      <c r="FU54" s="390"/>
      <c r="FV54" s="390"/>
      <c r="FW54" s="390"/>
      <c r="FX54" s="390"/>
      <c r="FY54" s="390"/>
      <c r="FZ54" s="390"/>
      <c r="GA54" s="390"/>
      <c r="GB54" s="390"/>
      <c r="GC54" s="390"/>
      <c r="GD54" s="390"/>
      <c r="GE54" s="390"/>
      <c r="GF54" s="390"/>
      <c r="GG54" s="390"/>
      <c r="GH54" s="390"/>
      <c r="GI54" s="390"/>
      <c r="GJ54" s="390"/>
      <c r="GK54" s="390"/>
      <c r="GL54" s="390"/>
      <c r="GM54" s="390"/>
      <c r="GN54" s="390"/>
      <c r="GO54" s="390"/>
      <c r="GP54" s="390"/>
      <c r="GQ54" s="390"/>
      <c r="GR54" s="390"/>
      <c r="GS54" s="390"/>
      <c r="GT54" s="390"/>
      <c r="GU54" s="390"/>
      <c r="GV54" s="390"/>
      <c r="GW54" s="390"/>
      <c r="GX54" s="390"/>
      <c r="GY54" s="390"/>
      <c r="GZ54" s="390"/>
      <c r="HA54" s="390"/>
      <c r="HB54" s="390"/>
      <c r="HC54" s="390"/>
      <c r="HD54" s="390"/>
      <c r="HE54" s="390"/>
      <c r="HF54" s="390"/>
      <c r="HG54" s="390"/>
      <c r="HH54" s="390"/>
      <c r="HI54" s="390"/>
      <c r="HJ54" s="390"/>
      <c r="HK54" s="390"/>
      <c r="HL54" s="390"/>
      <c r="HM54" s="390"/>
      <c r="HN54" s="390"/>
      <c r="HO54" s="390"/>
      <c r="HP54" s="390"/>
      <c r="HQ54" s="390"/>
      <c r="HR54" s="390"/>
      <c r="HS54" s="390"/>
      <c r="HT54" s="390"/>
      <c r="HU54" s="390"/>
      <c r="HV54" s="390"/>
      <c r="HW54" s="390"/>
      <c r="HX54" s="390"/>
      <c r="HY54" s="390"/>
      <c r="HZ54" s="390"/>
      <c r="IA54" s="390"/>
      <c r="IB54" s="390"/>
      <c r="IC54" s="390"/>
      <c r="ID54" s="390"/>
      <c r="IE54" s="390"/>
      <c r="IF54" s="390"/>
      <c r="IG54" s="390"/>
      <c r="IH54" s="390"/>
      <c r="II54" s="390"/>
      <c r="IJ54" s="390"/>
      <c r="IK54" s="390"/>
      <c r="IL54" s="390"/>
      <c r="IM54" s="390"/>
      <c r="IN54" s="390"/>
      <c r="IO54" s="390"/>
      <c r="IP54" s="390"/>
      <c r="IQ54" s="390"/>
      <c r="IR54" s="390"/>
      <c r="IS54" s="390"/>
    </row>
    <row r="55" spans="1:253" ht="9.9499999999999993" customHeight="1">
      <c r="A55" s="444"/>
      <c r="B55" s="444"/>
      <c r="C55" s="497"/>
      <c r="D55" s="483"/>
      <c r="E55" s="483"/>
      <c r="F55" s="484"/>
      <c r="G55" s="461"/>
      <c r="H55" s="498"/>
      <c r="I55" s="483"/>
      <c r="J55" s="483"/>
      <c r="K55" s="483"/>
      <c r="L55" s="390"/>
      <c r="M55" s="390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90"/>
      <c r="AA55" s="390"/>
      <c r="AB55" s="390"/>
      <c r="AC55" s="390"/>
      <c r="AD55" s="390"/>
      <c r="AE55" s="390"/>
      <c r="AF55" s="390"/>
      <c r="AG55" s="390"/>
      <c r="AH55" s="390"/>
      <c r="AI55" s="390"/>
      <c r="AJ55" s="390"/>
      <c r="AK55" s="390"/>
      <c r="AL55" s="390"/>
      <c r="AM55" s="390"/>
      <c r="AN55" s="390"/>
      <c r="AO55" s="390"/>
      <c r="AP55" s="390"/>
      <c r="AQ55" s="390"/>
      <c r="AR55" s="390"/>
      <c r="AS55" s="390"/>
      <c r="AT55" s="390"/>
      <c r="AU55" s="390"/>
      <c r="AV55" s="390"/>
      <c r="AW55" s="390"/>
      <c r="AX55" s="390"/>
      <c r="AY55" s="390"/>
      <c r="AZ55" s="390"/>
      <c r="BA55" s="390"/>
      <c r="BB55" s="390"/>
      <c r="BC55" s="390"/>
      <c r="BD55" s="390"/>
      <c r="BE55" s="390"/>
      <c r="BF55" s="390"/>
      <c r="BG55" s="390"/>
      <c r="BH55" s="390"/>
      <c r="BI55" s="390"/>
      <c r="BJ55" s="390"/>
      <c r="BK55" s="390"/>
      <c r="BL55" s="390"/>
      <c r="BM55" s="390"/>
      <c r="BN55" s="390"/>
      <c r="BO55" s="390"/>
      <c r="BP55" s="390"/>
      <c r="BQ55" s="390"/>
      <c r="BR55" s="390"/>
      <c r="BS55" s="390"/>
      <c r="BT55" s="390"/>
      <c r="BU55" s="390"/>
      <c r="BV55" s="390"/>
      <c r="BW55" s="390"/>
      <c r="BX55" s="390"/>
      <c r="BY55" s="390"/>
      <c r="BZ55" s="390"/>
      <c r="CA55" s="390"/>
      <c r="CB55" s="390"/>
      <c r="CC55" s="390"/>
      <c r="CD55" s="390"/>
      <c r="CE55" s="390"/>
      <c r="CF55" s="390"/>
      <c r="CG55" s="390"/>
      <c r="CH55" s="390"/>
      <c r="CI55" s="390"/>
      <c r="CJ55" s="390"/>
      <c r="CK55" s="390"/>
      <c r="CL55" s="390"/>
      <c r="CM55" s="390"/>
      <c r="CN55" s="390"/>
      <c r="CO55" s="390"/>
      <c r="CP55" s="390"/>
      <c r="CQ55" s="390"/>
      <c r="CR55" s="390"/>
      <c r="CS55" s="390"/>
      <c r="CT55" s="390"/>
      <c r="CU55" s="390"/>
      <c r="CV55" s="390"/>
      <c r="CW55" s="390"/>
      <c r="CX55" s="390"/>
      <c r="CY55" s="390"/>
      <c r="CZ55" s="390"/>
      <c r="DA55" s="390"/>
      <c r="DB55" s="390"/>
      <c r="DC55" s="390"/>
      <c r="DD55" s="390"/>
      <c r="DE55" s="390"/>
      <c r="DF55" s="390"/>
      <c r="DG55" s="390"/>
      <c r="DH55" s="390"/>
      <c r="DI55" s="390"/>
      <c r="DJ55" s="390"/>
      <c r="DK55" s="390"/>
      <c r="DL55" s="390"/>
      <c r="DM55" s="390"/>
      <c r="DN55" s="390"/>
      <c r="DO55" s="390"/>
      <c r="DP55" s="390"/>
      <c r="DQ55" s="390"/>
      <c r="DR55" s="390"/>
      <c r="DS55" s="390"/>
      <c r="DT55" s="390"/>
      <c r="DU55" s="390"/>
      <c r="DV55" s="390"/>
      <c r="DW55" s="390"/>
      <c r="DX55" s="390"/>
      <c r="DY55" s="390"/>
      <c r="DZ55" s="390"/>
      <c r="EA55" s="390"/>
      <c r="EB55" s="390"/>
      <c r="EC55" s="390"/>
      <c r="ED55" s="390"/>
      <c r="EE55" s="390"/>
      <c r="EF55" s="390"/>
      <c r="EG55" s="390"/>
      <c r="EH55" s="390"/>
      <c r="EI55" s="390"/>
      <c r="EJ55" s="390"/>
      <c r="EK55" s="390"/>
      <c r="EL55" s="390"/>
      <c r="EM55" s="390"/>
      <c r="EN55" s="390"/>
      <c r="EO55" s="390"/>
      <c r="EP55" s="390"/>
      <c r="EQ55" s="390"/>
      <c r="ER55" s="390"/>
      <c r="ES55" s="390"/>
      <c r="ET55" s="390"/>
      <c r="EU55" s="390"/>
      <c r="EV55" s="390"/>
      <c r="EW55" s="390"/>
      <c r="EX55" s="390"/>
      <c r="EY55" s="390"/>
      <c r="EZ55" s="390"/>
      <c r="FA55" s="390"/>
      <c r="FB55" s="390"/>
      <c r="FC55" s="390"/>
      <c r="FD55" s="390"/>
      <c r="FE55" s="390"/>
      <c r="FF55" s="390"/>
      <c r="FG55" s="390"/>
      <c r="FH55" s="390"/>
      <c r="FI55" s="390"/>
      <c r="FJ55" s="390"/>
      <c r="FK55" s="390"/>
      <c r="FL55" s="390"/>
      <c r="FM55" s="390"/>
      <c r="FN55" s="390"/>
      <c r="FO55" s="390"/>
      <c r="FP55" s="390"/>
      <c r="FQ55" s="390"/>
      <c r="FR55" s="390"/>
      <c r="FS55" s="390"/>
      <c r="FT55" s="390"/>
      <c r="FU55" s="390"/>
      <c r="FV55" s="390"/>
      <c r="FW55" s="390"/>
      <c r="FX55" s="390"/>
      <c r="FY55" s="390"/>
      <c r="FZ55" s="390"/>
      <c r="GA55" s="390"/>
      <c r="GB55" s="390"/>
      <c r="GC55" s="390"/>
      <c r="GD55" s="390"/>
      <c r="GE55" s="390"/>
      <c r="GF55" s="390"/>
      <c r="GG55" s="390"/>
      <c r="GH55" s="390"/>
      <c r="GI55" s="390"/>
      <c r="GJ55" s="390"/>
      <c r="GK55" s="390"/>
      <c r="GL55" s="390"/>
      <c r="GM55" s="390"/>
      <c r="GN55" s="390"/>
      <c r="GO55" s="390"/>
      <c r="GP55" s="390"/>
      <c r="GQ55" s="390"/>
      <c r="GR55" s="390"/>
      <c r="GS55" s="390"/>
      <c r="GT55" s="390"/>
      <c r="GU55" s="390"/>
      <c r="GV55" s="390"/>
      <c r="GW55" s="390"/>
      <c r="GX55" s="390"/>
      <c r="GY55" s="390"/>
      <c r="GZ55" s="390"/>
      <c r="HA55" s="390"/>
      <c r="HB55" s="390"/>
      <c r="HC55" s="390"/>
      <c r="HD55" s="390"/>
      <c r="HE55" s="390"/>
      <c r="HF55" s="390"/>
      <c r="HG55" s="390"/>
      <c r="HH55" s="390"/>
      <c r="HI55" s="390"/>
      <c r="HJ55" s="390"/>
      <c r="HK55" s="390"/>
      <c r="HL55" s="390"/>
      <c r="HM55" s="390"/>
      <c r="HN55" s="390"/>
      <c r="HO55" s="390"/>
      <c r="HP55" s="390"/>
      <c r="HQ55" s="390"/>
      <c r="HR55" s="390"/>
      <c r="HS55" s="390"/>
      <c r="HT55" s="390"/>
      <c r="HU55" s="390"/>
      <c r="HV55" s="390"/>
      <c r="HW55" s="390"/>
      <c r="HX55" s="390"/>
      <c r="HY55" s="390"/>
      <c r="HZ55" s="390"/>
      <c r="IA55" s="390"/>
      <c r="IB55" s="390"/>
      <c r="IC55" s="390"/>
      <c r="ID55" s="390"/>
      <c r="IE55" s="390"/>
      <c r="IF55" s="390"/>
      <c r="IG55" s="390"/>
      <c r="IH55" s="390"/>
      <c r="II55" s="390"/>
      <c r="IJ55" s="390"/>
      <c r="IK55" s="390"/>
      <c r="IL55" s="390"/>
      <c r="IM55" s="390"/>
      <c r="IN55" s="390"/>
      <c r="IO55" s="390"/>
      <c r="IP55" s="390"/>
      <c r="IQ55" s="390"/>
      <c r="IR55" s="390"/>
      <c r="IS55" s="390"/>
    </row>
    <row r="56" spans="1:253">
      <c r="A56" s="475"/>
      <c r="B56" s="476" t="s">
        <v>342</v>
      </c>
      <c r="C56" s="477" t="s">
        <v>51</v>
      </c>
      <c r="D56" s="478">
        <f>D58</f>
        <v>150000</v>
      </c>
      <c r="E56" s="478">
        <f>E58</f>
        <v>150000</v>
      </c>
      <c r="F56" s="479">
        <f>F58</f>
        <v>0</v>
      </c>
      <c r="G56" s="461"/>
      <c r="H56" s="505" t="s">
        <v>51</v>
      </c>
      <c r="I56" s="478">
        <f>I58</f>
        <v>150000</v>
      </c>
      <c r="J56" s="478">
        <f>J58</f>
        <v>150000</v>
      </c>
      <c r="K56" s="478">
        <f>K58</f>
        <v>0</v>
      </c>
      <c r="L56" s="463"/>
      <c r="M56" s="463"/>
      <c r="N56" s="463"/>
      <c r="O56" s="463"/>
      <c r="P56" s="463"/>
      <c r="Q56" s="463"/>
      <c r="R56" s="463"/>
      <c r="S56" s="463"/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3"/>
      <c r="AH56" s="463"/>
      <c r="AI56" s="463"/>
      <c r="AJ56" s="463"/>
      <c r="AK56" s="463"/>
      <c r="AL56" s="463"/>
      <c r="AM56" s="463"/>
      <c r="AN56" s="463"/>
      <c r="AO56" s="463"/>
      <c r="AP56" s="463"/>
      <c r="AQ56" s="463"/>
      <c r="AR56" s="463"/>
      <c r="AS56" s="463"/>
      <c r="AT56" s="463"/>
      <c r="AU56" s="463"/>
      <c r="AV56" s="463"/>
      <c r="AW56" s="463"/>
      <c r="AX56" s="463"/>
      <c r="AY56" s="463"/>
      <c r="AZ56" s="463"/>
      <c r="BA56" s="463"/>
      <c r="BB56" s="463"/>
      <c r="BC56" s="463"/>
      <c r="BD56" s="463"/>
      <c r="BE56" s="463"/>
      <c r="BF56" s="463"/>
      <c r="BG56" s="463"/>
      <c r="BH56" s="463"/>
      <c r="BI56" s="463"/>
      <c r="BJ56" s="463"/>
      <c r="BK56" s="463"/>
      <c r="BL56" s="463"/>
      <c r="BM56" s="463"/>
      <c r="BN56" s="463"/>
      <c r="BO56" s="463"/>
      <c r="BP56" s="463"/>
      <c r="BQ56" s="463"/>
      <c r="BR56" s="463"/>
      <c r="BS56" s="463"/>
      <c r="BT56" s="463"/>
      <c r="BU56" s="463"/>
      <c r="BV56" s="463"/>
      <c r="BW56" s="463"/>
      <c r="BX56" s="463"/>
      <c r="BY56" s="463"/>
      <c r="BZ56" s="463"/>
      <c r="CA56" s="463"/>
      <c r="CB56" s="463"/>
      <c r="CC56" s="463"/>
      <c r="CD56" s="463"/>
      <c r="CE56" s="463"/>
      <c r="CF56" s="463"/>
      <c r="CG56" s="463"/>
      <c r="CH56" s="463"/>
      <c r="CI56" s="463"/>
      <c r="CJ56" s="463"/>
      <c r="CK56" s="463"/>
      <c r="CL56" s="463"/>
      <c r="CM56" s="463"/>
      <c r="CN56" s="463"/>
      <c r="CO56" s="463"/>
      <c r="CP56" s="463"/>
      <c r="CQ56" s="463"/>
      <c r="CR56" s="463"/>
      <c r="CS56" s="463"/>
      <c r="CT56" s="463"/>
      <c r="CU56" s="463"/>
      <c r="CV56" s="463"/>
      <c r="CW56" s="463"/>
      <c r="CX56" s="463"/>
      <c r="CY56" s="463"/>
      <c r="CZ56" s="463"/>
      <c r="DA56" s="463"/>
      <c r="DB56" s="463"/>
      <c r="DC56" s="463"/>
      <c r="DD56" s="463"/>
      <c r="DE56" s="463"/>
      <c r="DF56" s="463"/>
      <c r="DG56" s="463"/>
      <c r="DH56" s="463"/>
      <c r="DI56" s="463"/>
      <c r="DJ56" s="463"/>
      <c r="DK56" s="463"/>
      <c r="DL56" s="463"/>
      <c r="DM56" s="463"/>
      <c r="DN56" s="463"/>
      <c r="DO56" s="463"/>
      <c r="DP56" s="463"/>
      <c r="DQ56" s="463"/>
      <c r="DR56" s="463"/>
      <c r="DS56" s="463"/>
      <c r="DT56" s="463"/>
      <c r="DU56" s="463"/>
      <c r="DV56" s="463"/>
      <c r="DW56" s="463"/>
      <c r="DX56" s="463"/>
      <c r="DY56" s="463"/>
      <c r="DZ56" s="463"/>
      <c r="EA56" s="463"/>
      <c r="EB56" s="463"/>
      <c r="EC56" s="463"/>
      <c r="ED56" s="463"/>
      <c r="EE56" s="463"/>
      <c r="EF56" s="463"/>
      <c r="EG56" s="463"/>
      <c r="EH56" s="463"/>
      <c r="EI56" s="463"/>
      <c r="EJ56" s="463"/>
      <c r="EK56" s="463"/>
      <c r="EL56" s="463"/>
      <c r="EM56" s="463"/>
      <c r="EN56" s="463"/>
      <c r="EO56" s="463"/>
      <c r="EP56" s="463"/>
      <c r="EQ56" s="463"/>
      <c r="ER56" s="463"/>
      <c r="ES56" s="463"/>
      <c r="ET56" s="463"/>
      <c r="EU56" s="463"/>
      <c r="EV56" s="463"/>
      <c r="EW56" s="463"/>
      <c r="EX56" s="463"/>
      <c r="EY56" s="463"/>
      <c r="EZ56" s="463"/>
      <c r="FA56" s="463"/>
      <c r="FB56" s="463"/>
      <c r="FC56" s="463"/>
      <c r="FD56" s="463"/>
      <c r="FE56" s="463"/>
      <c r="FF56" s="463"/>
      <c r="FG56" s="463"/>
      <c r="FH56" s="463"/>
      <c r="FI56" s="463"/>
      <c r="FJ56" s="463"/>
      <c r="FK56" s="463"/>
      <c r="FL56" s="463"/>
      <c r="FM56" s="463"/>
      <c r="FN56" s="463"/>
      <c r="FO56" s="463"/>
      <c r="FP56" s="463"/>
      <c r="FQ56" s="463"/>
      <c r="FR56" s="463"/>
      <c r="FS56" s="463"/>
      <c r="FT56" s="463"/>
      <c r="FU56" s="463"/>
      <c r="FV56" s="463"/>
      <c r="FW56" s="463"/>
      <c r="FX56" s="463"/>
      <c r="FY56" s="463"/>
      <c r="FZ56" s="463"/>
      <c r="GA56" s="463"/>
      <c r="GB56" s="463"/>
      <c r="GC56" s="463"/>
      <c r="GD56" s="463"/>
      <c r="GE56" s="463"/>
      <c r="GF56" s="463"/>
      <c r="GG56" s="463"/>
      <c r="GH56" s="463"/>
      <c r="GI56" s="463"/>
      <c r="GJ56" s="463"/>
      <c r="GK56" s="463"/>
      <c r="GL56" s="463"/>
      <c r="GM56" s="463"/>
      <c r="GN56" s="463"/>
      <c r="GO56" s="463"/>
      <c r="GP56" s="463"/>
      <c r="GQ56" s="463"/>
      <c r="GR56" s="463"/>
      <c r="GS56" s="463"/>
      <c r="GT56" s="463"/>
      <c r="GU56" s="463"/>
      <c r="GV56" s="463"/>
      <c r="GW56" s="463"/>
      <c r="GX56" s="463"/>
      <c r="GY56" s="463"/>
      <c r="GZ56" s="463"/>
      <c r="HA56" s="463"/>
      <c r="HB56" s="463"/>
      <c r="HC56" s="463"/>
      <c r="HD56" s="463"/>
      <c r="HE56" s="463"/>
      <c r="HF56" s="463"/>
      <c r="HG56" s="463"/>
      <c r="HH56" s="463"/>
      <c r="HI56" s="463"/>
      <c r="HJ56" s="463"/>
      <c r="HK56" s="463"/>
      <c r="HL56" s="463"/>
      <c r="HM56" s="463"/>
      <c r="HN56" s="463"/>
      <c r="HO56" s="463"/>
      <c r="HP56" s="463"/>
      <c r="HQ56" s="463"/>
      <c r="HR56" s="463"/>
      <c r="HS56" s="463"/>
      <c r="HT56" s="463"/>
      <c r="HU56" s="463"/>
      <c r="HV56" s="463"/>
      <c r="HW56" s="463"/>
      <c r="HX56" s="463"/>
      <c r="HY56" s="463"/>
      <c r="HZ56" s="463"/>
      <c r="IA56" s="463"/>
      <c r="IB56" s="463"/>
      <c r="IC56" s="463"/>
      <c r="ID56" s="463"/>
      <c r="IE56" s="463"/>
      <c r="IF56" s="463"/>
      <c r="IG56" s="463"/>
      <c r="IH56" s="463"/>
      <c r="II56" s="463"/>
      <c r="IJ56" s="463"/>
      <c r="IK56" s="463"/>
      <c r="IL56" s="463"/>
      <c r="IM56" s="463"/>
      <c r="IN56" s="463"/>
      <c r="IO56" s="463"/>
      <c r="IP56" s="463"/>
      <c r="IQ56" s="463"/>
      <c r="IR56" s="463"/>
      <c r="IS56" s="463"/>
    </row>
    <row r="57" spans="1:253" s="469" customFormat="1" ht="9.9499999999999993" customHeight="1">
      <c r="A57" s="444"/>
      <c r="B57" s="511"/>
      <c r="C57" s="511"/>
      <c r="D57" s="506"/>
      <c r="E57" s="506"/>
      <c r="F57" s="507"/>
      <c r="G57" s="461"/>
      <c r="H57" s="485"/>
      <c r="I57" s="483"/>
      <c r="J57" s="483"/>
      <c r="K57" s="483"/>
      <c r="L57" s="390"/>
      <c r="M57" s="390"/>
      <c r="N57" s="390"/>
      <c r="O57" s="390"/>
      <c r="P57" s="390"/>
      <c r="Q57" s="390"/>
      <c r="R57" s="390"/>
      <c r="S57" s="390"/>
      <c r="T57" s="390"/>
      <c r="U57" s="390"/>
      <c r="V57" s="390"/>
      <c r="W57" s="390"/>
      <c r="X57" s="390"/>
      <c r="Y57" s="390"/>
      <c r="Z57" s="390"/>
      <c r="AA57" s="390"/>
      <c r="AB57" s="390"/>
      <c r="AC57" s="390"/>
      <c r="AD57" s="390"/>
      <c r="AE57" s="390"/>
      <c r="AF57" s="390"/>
      <c r="AG57" s="390"/>
      <c r="AH57" s="390"/>
      <c r="AI57" s="390"/>
      <c r="AJ57" s="390"/>
      <c r="AK57" s="390"/>
      <c r="AL57" s="390"/>
      <c r="AM57" s="390"/>
      <c r="AN57" s="390"/>
      <c r="AO57" s="390"/>
      <c r="AP57" s="390"/>
      <c r="AQ57" s="390"/>
      <c r="AR57" s="390"/>
      <c r="AS57" s="390"/>
      <c r="AT57" s="390"/>
      <c r="AU57" s="390"/>
      <c r="AV57" s="390"/>
      <c r="AW57" s="390"/>
      <c r="AX57" s="390"/>
      <c r="AY57" s="390"/>
      <c r="AZ57" s="390"/>
      <c r="BA57" s="390"/>
      <c r="BB57" s="390"/>
      <c r="BC57" s="390"/>
      <c r="BD57" s="390"/>
      <c r="BE57" s="390"/>
      <c r="BF57" s="390"/>
      <c r="BG57" s="390"/>
      <c r="BH57" s="390"/>
      <c r="BI57" s="390"/>
      <c r="BJ57" s="390"/>
      <c r="BK57" s="390"/>
      <c r="BL57" s="390"/>
      <c r="BM57" s="390"/>
      <c r="BN57" s="390"/>
      <c r="BO57" s="390"/>
      <c r="BP57" s="390"/>
      <c r="BQ57" s="390"/>
      <c r="BR57" s="390"/>
      <c r="BS57" s="390"/>
      <c r="BT57" s="390"/>
      <c r="BU57" s="390"/>
      <c r="BV57" s="390"/>
      <c r="BW57" s="390"/>
      <c r="BX57" s="390"/>
      <c r="BY57" s="390"/>
      <c r="BZ57" s="390"/>
      <c r="CA57" s="390"/>
      <c r="CB57" s="390"/>
      <c r="CC57" s="390"/>
      <c r="CD57" s="390"/>
      <c r="CE57" s="390"/>
      <c r="CF57" s="390"/>
      <c r="CG57" s="390"/>
      <c r="CH57" s="390"/>
      <c r="CI57" s="390"/>
      <c r="CJ57" s="390"/>
      <c r="CK57" s="390"/>
      <c r="CL57" s="390"/>
      <c r="CM57" s="390"/>
      <c r="CN57" s="390"/>
      <c r="CO57" s="390"/>
      <c r="CP57" s="390"/>
      <c r="CQ57" s="390"/>
      <c r="CR57" s="390"/>
      <c r="CS57" s="390"/>
      <c r="CT57" s="390"/>
      <c r="CU57" s="390"/>
      <c r="CV57" s="390"/>
      <c r="CW57" s="390"/>
      <c r="CX57" s="390"/>
      <c r="CY57" s="390"/>
      <c r="CZ57" s="390"/>
      <c r="DA57" s="390"/>
      <c r="DB57" s="390"/>
      <c r="DC57" s="390"/>
      <c r="DD57" s="390"/>
      <c r="DE57" s="390"/>
      <c r="DF57" s="390"/>
      <c r="DG57" s="390"/>
      <c r="DH57" s="390"/>
      <c r="DI57" s="390"/>
      <c r="DJ57" s="390"/>
      <c r="DK57" s="390"/>
      <c r="DL57" s="390"/>
      <c r="DM57" s="390"/>
      <c r="DN57" s="390"/>
      <c r="DO57" s="390"/>
      <c r="DP57" s="390"/>
      <c r="DQ57" s="390"/>
      <c r="DR57" s="390"/>
      <c r="DS57" s="390"/>
      <c r="DT57" s="390"/>
      <c r="DU57" s="390"/>
      <c r="DV57" s="390"/>
      <c r="DW57" s="390"/>
      <c r="DX57" s="390"/>
      <c r="DY57" s="390"/>
      <c r="DZ57" s="390"/>
      <c r="EA57" s="390"/>
      <c r="EB57" s="390"/>
      <c r="EC57" s="390"/>
      <c r="ED57" s="390"/>
      <c r="EE57" s="390"/>
      <c r="EF57" s="390"/>
      <c r="EG57" s="390"/>
      <c r="EH57" s="390"/>
      <c r="EI57" s="390"/>
      <c r="EJ57" s="390"/>
      <c r="EK57" s="390"/>
      <c r="EL57" s="390"/>
      <c r="EM57" s="390"/>
      <c r="EN57" s="390"/>
      <c r="EO57" s="390"/>
      <c r="EP57" s="390"/>
      <c r="EQ57" s="390"/>
      <c r="ER57" s="390"/>
      <c r="ES57" s="390"/>
      <c r="ET57" s="390"/>
      <c r="EU57" s="390"/>
      <c r="EV57" s="390"/>
      <c r="EW57" s="390"/>
      <c r="EX57" s="390"/>
      <c r="EY57" s="390"/>
      <c r="EZ57" s="390"/>
      <c r="FA57" s="390"/>
      <c r="FB57" s="390"/>
      <c r="FC57" s="390"/>
      <c r="FD57" s="390"/>
      <c r="FE57" s="390"/>
      <c r="FF57" s="390"/>
      <c r="FG57" s="390"/>
      <c r="FH57" s="390"/>
      <c r="FI57" s="390"/>
      <c r="FJ57" s="390"/>
      <c r="FK57" s="390"/>
      <c r="FL57" s="390"/>
      <c r="FM57" s="390"/>
      <c r="FN57" s="390"/>
      <c r="FO57" s="390"/>
      <c r="FP57" s="390"/>
      <c r="FQ57" s="390"/>
      <c r="FR57" s="390"/>
      <c r="FS57" s="390"/>
      <c r="FT57" s="390"/>
      <c r="FU57" s="390"/>
      <c r="FV57" s="390"/>
      <c r="FW57" s="390"/>
      <c r="FX57" s="390"/>
      <c r="FY57" s="390"/>
      <c r="FZ57" s="390"/>
      <c r="GA57" s="390"/>
      <c r="GB57" s="390"/>
      <c r="GC57" s="390"/>
      <c r="GD57" s="390"/>
      <c r="GE57" s="390"/>
      <c r="GF57" s="390"/>
      <c r="GG57" s="390"/>
      <c r="GH57" s="390"/>
      <c r="GI57" s="390"/>
      <c r="GJ57" s="390"/>
      <c r="GK57" s="390"/>
      <c r="GL57" s="390"/>
      <c r="GM57" s="390"/>
      <c r="GN57" s="390"/>
      <c r="GO57" s="390"/>
      <c r="GP57" s="390"/>
      <c r="GQ57" s="390"/>
      <c r="GR57" s="390"/>
      <c r="GS57" s="390"/>
      <c r="GT57" s="390"/>
      <c r="GU57" s="390"/>
      <c r="GV57" s="390"/>
      <c r="GW57" s="390"/>
      <c r="GX57" s="390"/>
      <c r="GY57" s="390"/>
      <c r="GZ57" s="390"/>
      <c r="HA57" s="390"/>
      <c r="HB57" s="390"/>
      <c r="HC57" s="390"/>
      <c r="HD57" s="390"/>
      <c r="HE57" s="390"/>
      <c r="HF57" s="390"/>
      <c r="HG57" s="390"/>
      <c r="HH57" s="390"/>
      <c r="HI57" s="390"/>
      <c r="HJ57" s="390"/>
      <c r="HK57" s="390"/>
      <c r="HL57" s="390"/>
      <c r="HM57" s="390"/>
      <c r="HN57" s="390"/>
      <c r="HO57" s="390"/>
      <c r="HP57" s="390"/>
      <c r="HQ57" s="390"/>
      <c r="HR57" s="390"/>
      <c r="HS57" s="390"/>
      <c r="HT57" s="390"/>
      <c r="HU57" s="390"/>
      <c r="HV57" s="390"/>
      <c r="HW57" s="390"/>
      <c r="HX57" s="390"/>
      <c r="HY57" s="390"/>
      <c r="HZ57" s="390"/>
      <c r="IA57" s="390"/>
      <c r="IB57" s="390"/>
      <c r="IC57" s="390"/>
      <c r="ID57" s="390"/>
      <c r="IE57" s="390"/>
      <c r="IF57" s="390"/>
      <c r="IG57" s="390"/>
      <c r="IH57" s="390"/>
      <c r="II57" s="390"/>
      <c r="IJ57" s="390"/>
      <c r="IK57" s="390"/>
      <c r="IL57" s="390"/>
      <c r="IM57" s="390"/>
      <c r="IN57" s="390"/>
      <c r="IO57" s="390"/>
      <c r="IP57" s="390"/>
      <c r="IQ57" s="390"/>
      <c r="IR57" s="390"/>
      <c r="IS57" s="390"/>
    </row>
    <row r="58" spans="1:253">
      <c r="A58" s="487">
        <v>6</v>
      </c>
      <c r="B58" s="1196" t="s">
        <v>675</v>
      </c>
      <c r="C58" s="1196"/>
      <c r="D58" s="488">
        <f>D60</f>
        <v>150000</v>
      </c>
      <c r="E58" s="488">
        <f>E60</f>
        <v>150000</v>
      </c>
      <c r="F58" s="489">
        <f>F60</f>
        <v>0</v>
      </c>
      <c r="G58" s="461"/>
      <c r="H58" s="517" t="s">
        <v>675</v>
      </c>
      <c r="I58" s="488">
        <f>I60</f>
        <v>150000</v>
      </c>
      <c r="J58" s="488">
        <f>J60</f>
        <v>150000</v>
      </c>
      <c r="K58" s="488">
        <f>K60</f>
        <v>0</v>
      </c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6"/>
      <c r="AB58" s="486"/>
      <c r="AC58" s="486"/>
      <c r="AD58" s="486"/>
      <c r="AE58" s="486"/>
      <c r="AF58" s="486"/>
      <c r="AG58" s="486"/>
      <c r="AH58" s="486"/>
      <c r="AI58" s="486"/>
      <c r="AJ58" s="486"/>
      <c r="AK58" s="486"/>
      <c r="AL58" s="486"/>
      <c r="AM58" s="486"/>
      <c r="AN58" s="486"/>
      <c r="AO58" s="486"/>
      <c r="AP58" s="486"/>
      <c r="AQ58" s="486"/>
      <c r="AR58" s="486"/>
      <c r="AS58" s="486"/>
      <c r="AT58" s="486"/>
      <c r="AU58" s="486"/>
      <c r="AV58" s="486"/>
      <c r="AW58" s="486"/>
      <c r="AX58" s="486"/>
      <c r="AY58" s="486"/>
      <c r="AZ58" s="486"/>
      <c r="BA58" s="486"/>
      <c r="BB58" s="486"/>
      <c r="BC58" s="486"/>
      <c r="BD58" s="486"/>
      <c r="BE58" s="486"/>
      <c r="BF58" s="486"/>
      <c r="BG58" s="486"/>
      <c r="BH58" s="486"/>
      <c r="BI58" s="486"/>
      <c r="BJ58" s="486"/>
      <c r="BK58" s="486"/>
      <c r="BL58" s="486"/>
      <c r="BM58" s="486"/>
      <c r="BN58" s="486"/>
      <c r="BO58" s="486"/>
      <c r="BP58" s="486"/>
      <c r="BQ58" s="486"/>
      <c r="BR58" s="486"/>
      <c r="BS58" s="486"/>
      <c r="BT58" s="486"/>
      <c r="BU58" s="486"/>
      <c r="BV58" s="486"/>
      <c r="BW58" s="486"/>
      <c r="BX58" s="486"/>
      <c r="BY58" s="486"/>
      <c r="BZ58" s="486"/>
      <c r="CA58" s="486"/>
      <c r="CB58" s="486"/>
      <c r="CC58" s="486"/>
      <c r="CD58" s="486"/>
      <c r="CE58" s="486"/>
      <c r="CF58" s="486"/>
      <c r="CG58" s="486"/>
      <c r="CH58" s="486"/>
      <c r="CI58" s="486"/>
      <c r="CJ58" s="486"/>
      <c r="CK58" s="486"/>
      <c r="CL58" s="486"/>
      <c r="CM58" s="486"/>
      <c r="CN58" s="486"/>
      <c r="CO58" s="486"/>
      <c r="CP58" s="486"/>
      <c r="CQ58" s="486"/>
      <c r="CR58" s="486"/>
      <c r="CS58" s="486"/>
      <c r="CT58" s="486"/>
      <c r="CU58" s="486"/>
      <c r="CV58" s="486"/>
      <c r="CW58" s="486"/>
      <c r="CX58" s="486"/>
      <c r="CY58" s="486"/>
      <c r="CZ58" s="486"/>
      <c r="DA58" s="486"/>
      <c r="DB58" s="486"/>
      <c r="DC58" s="486"/>
      <c r="DD58" s="486"/>
      <c r="DE58" s="486"/>
      <c r="DF58" s="486"/>
      <c r="DG58" s="486"/>
      <c r="DH58" s="486"/>
      <c r="DI58" s="486"/>
      <c r="DJ58" s="486"/>
      <c r="DK58" s="486"/>
      <c r="DL58" s="486"/>
      <c r="DM58" s="486"/>
      <c r="DN58" s="486"/>
      <c r="DO58" s="486"/>
      <c r="DP58" s="486"/>
      <c r="DQ58" s="486"/>
      <c r="DR58" s="486"/>
      <c r="DS58" s="486"/>
      <c r="DT58" s="486"/>
      <c r="DU58" s="486"/>
      <c r="DV58" s="486"/>
      <c r="DW58" s="486"/>
      <c r="DX58" s="486"/>
      <c r="DY58" s="486"/>
      <c r="DZ58" s="486"/>
      <c r="EA58" s="486"/>
      <c r="EB58" s="486"/>
      <c r="EC58" s="486"/>
      <c r="ED58" s="486"/>
      <c r="EE58" s="486"/>
      <c r="EF58" s="486"/>
      <c r="EG58" s="486"/>
      <c r="EH58" s="486"/>
      <c r="EI58" s="486"/>
      <c r="EJ58" s="486"/>
      <c r="EK58" s="486"/>
      <c r="EL58" s="486"/>
      <c r="EM58" s="486"/>
      <c r="EN58" s="486"/>
      <c r="EO58" s="486"/>
      <c r="EP58" s="486"/>
      <c r="EQ58" s="486"/>
      <c r="ER58" s="486"/>
      <c r="ES58" s="486"/>
      <c r="ET58" s="486"/>
      <c r="EU58" s="486"/>
      <c r="EV58" s="486"/>
      <c r="EW58" s="486"/>
      <c r="EX58" s="486"/>
      <c r="EY58" s="486"/>
      <c r="EZ58" s="486"/>
      <c r="FA58" s="486"/>
      <c r="FB58" s="486"/>
      <c r="FC58" s="486"/>
      <c r="FD58" s="486"/>
      <c r="FE58" s="486"/>
      <c r="FF58" s="486"/>
      <c r="FG58" s="486"/>
      <c r="FH58" s="486"/>
      <c r="FI58" s="486"/>
      <c r="FJ58" s="486"/>
      <c r="FK58" s="486"/>
      <c r="FL58" s="486"/>
      <c r="FM58" s="486"/>
      <c r="FN58" s="486"/>
      <c r="FO58" s="486"/>
      <c r="FP58" s="486"/>
      <c r="FQ58" s="486"/>
      <c r="FR58" s="486"/>
      <c r="FS58" s="486"/>
      <c r="FT58" s="486"/>
      <c r="FU58" s="486"/>
      <c r="FV58" s="486"/>
      <c r="FW58" s="486"/>
      <c r="FX58" s="486"/>
      <c r="FY58" s="486"/>
      <c r="FZ58" s="486"/>
      <c r="GA58" s="486"/>
      <c r="GB58" s="486"/>
      <c r="GC58" s="486"/>
      <c r="GD58" s="486"/>
      <c r="GE58" s="486"/>
      <c r="GF58" s="486"/>
      <c r="GG58" s="486"/>
      <c r="GH58" s="486"/>
      <c r="GI58" s="486"/>
      <c r="GJ58" s="486"/>
      <c r="GK58" s="486"/>
      <c r="GL58" s="486"/>
      <c r="GM58" s="486"/>
      <c r="GN58" s="486"/>
      <c r="GO58" s="486"/>
      <c r="GP58" s="486"/>
      <c r="GQ58" s="486"/>
      <c r="GR58" s="486"/>
      <c r="GS58" s="486"/>
      <c r="GT58" s="486"/>
      <c r="GU58" s="486"/>
      <c r="GV58" s="486"/>
      <c r="GW58" s="486"/>
      <c r="GX58" s="486"/>
      <c r="GY58" s="486"/>
      <c r="GZ58" s="486"/>
      <c r="HA58" s="486"/>
      <c r="HB58" s="486"/>
      <c r="HC58" s="486"/>
      <c r="HD58" s="486"/>
      <c r="HE58" s="486"/>
      <c r="HF58" s="486"/>
      <c r="HG58" s="486"/>
      <c r="HH58" s="486"/>
      <c r="HI58" s="486"/>
      <c r="HJ58" s="486"/>
      <c r="HK58" s="486"/>
      <c r="HL58" s="486"/>
      <c r="HM58" s="486"/>
      <c r="HN58" s="486"/>
      <c r="HO58" s="486"/>
      <c r="HP58" s="486"/>
      <c r="HQ58" s="486"/>
      <c r="HR58" s="486"/>
      <c r="HS58" s="486"/>
      <c r="HT58" s="486"/>
      <c r="HU58" s="486"/>
      <c r="HV58" s="486"/>
      <c r="HW58" s="486"/>
      <c r="HX58" s="486"/>
      <c r="HY58" s="486"/>
      <c r="HZ58" s="486"/>
      <c r="IA58" s="486"/>
      <c r="IB58" s="486"/>
      <c r="IC58" s="486"/>
      <c r="ID58" s="486"/>
      <c r="IE58" s="486"/>
      <c r="IF58" s="486"/>
      <c r="IG58" s="486"/>
      <c r="IH58" s="486"/>
      <c r="II58" s="486"/>
      <c r="IJ58" s="486"/>
      <c r="IK58" s="486"/>
      <c r="IL58" s="486"/>
      <c r="IM58" s="486"/>
      <c r="IN58" s="486"/>
      <c r="IO58" s="486"/>
      <c r="IP58" s="486"/>
      <c r="IQ58" s="486"/>
      <c r="IR58" s="486"/>
      <c r="IS58" s="486"/>
    </row>
    <row r="59" spans="1:253" s="486" customFormat="1" ht="9.9499999999999993" customHeight="1">
      <c r="A59" s="475"/>
      <c r="B59" s="476"/>
      <c r="C59" s="508"/>
      <c r="D59" s="478"/>
      <c r="E59" s="478"/>
      <c r="F59" s="479"/>
      <c r="G59" s="461"/>
      <c r="H59" s="509"/>
      <c r="I59" s="510"/>
      <c r="J59" s="510"/>
      <c r="K59" s="510"/>
      <c r="L59" s="463"/>
      <c r="M59" s="463"/>
      <c r="N59" s="463"/>
      <c r="O59" s="463"/>
      <c r="P59" s="463"/>
      <c r="Q59" s="463"/>
      <c r="R59" s="463"/>
      <c r="S59" s="463"/>
      <c r="T59" s="463"/>
      <c r="U59" s="463"/>
      <c r="V59" s="463"/>
      <c r="W59" s="463"/>
      <c r="X59" s="463"/>
      <c r="Y59" s="463"/>
      <c r="Z59" s="463"/>
      <c r="AA59" s="463"/>
      <c r="AB59" s="463"/>
      <c r="AC59" s="463"/>
      <c r="AD59" s="463"/>
      <c r="AE59" s="463"/>
      <c r="AF59" s="463"/>
      <c r="AG59" s="463"/>
      <c r="AH59" s="463"/>
      <c r="AI59" s="463"/>
      <c r="AJ59" s="463"/>
      <c r="AK59" s="463"/>
      <c r="AL59" s="463"/>
      <c r="AM59" s="463"/>
      <c r="AN59" s="463"/>
      <c r="AO59" s="463"/>
      <c r="AP59" s="463"/>
      <c r="AQ59" s="463"/>
      <c r="AR59" s="463"/>
      <c r="AS59" s="463"/>
      <c r="AT59" s="463"/>
      <c r="AU59" s="463"/>
      <c r="AV59" s="463"/>
      <c r="AW59" s="463"/>
      <c r="AX59" s="463"/>
      <c r="AY59" s="463"/>
      <c r="AZ59" s="463"/>
      <c r="BA59" s="463"/>
      <c r="BB59" s="463"/>
      <c r="BC59" s="463"/>
      <c r="BD59" s="463"/>
      <c r="BE59" s="463"/>
      <c r="BF59" s="463"/>
      <c r="BG59" s="463"/>
      <c r="BH59" s="463"/>
      <c r="BI59" s="463"/>
      <c r="BJ59" s="463"/>
      <c r="BK59" s="463"/>
      <c r="BL59" s="463"/>
      <c r="BM59" s="463"/>
      <c r="BN59" s="463"/>
      <c r="BO59" s="463"/>
      <c r="BP59" s="463"/>
      <c r="BQ59" s="463"/>
      <c r="BR59" s="463"/>
      <c r="BS59" s="463"/>
      <c r="BT59" s="463"/>
      <c r="BU59" s="463"/>
      <c r="BV59" s="463"/>
      <c r="BW59" s="463"/>
      <c r="BX59" s="463"/>
      <c r="BY59" s="463"/>
      <c r="BZ59" s="463"/>
      <c r="CA59" s="463"/>
      <c r="CB59" s="463"/>
      <c r="CC59" s="463"/>
      <c r="CD59" s="463"/>
      <c r="CE59" s="463"/>
      <c r="CF59" s="463"/>
      <c r="CG59" s="463"/>
      <c r="CH59" s="463"/>
      <c r="CI59" s="463"/>
      <c r="CJ59" s="463"/>
      <c r="CK59" s="463"/>
      <c r="CL59" s="463"/>
      <c r="CM59" s="463"/>
      <c r="CN59" s="463"/>
      <c r="CO59" s="463"/>
      <c r="CP59" s="463"/>
      <c r="CQ59" s="463"/>
      <c r="CR59" s="463"/>
      <c r="CS59" s="463"/>
      <c r="CT59" s="463"/>
      <c r="CU59" s="463"/>
      <c r="CV59" s="463"/>
      <c r="CW59" s="463"/>
      <c r="CX59" s="463"/>
      <c r="CY59" s="463"/>
      <c r="CZ59" s="463"/>
      <c r="DA59" s="463"/>
      <c r="DB59" s="463"/>
      <c r="DC59" s="463"/>
      <c r="DD59" s="463"/>
      <c r="DE59" s="463"/>
      <c r="DF59" s="463"/>
      <c r="DG59" s="463"/>
      <c r="DH59" s="463"/>
      <c r="DI59" s="463"/>
      <c r="DJ59" s="463"/>
      <c r="DK59" s="463"/>
      <c r="DL59" s="463"/>
      <c r="DM59" s="463"/>
      <c r="DN59" s="463"/>
      <c r="DO59" s="463"/>
      <c r="DP59" s="463"/>
      <c r="DQ59" s="463"/>
      <c r="DR59" s="463"/>
      <c r="DS59" s="463"/>
      <c r="DT59" s="463"/>
      <c r="DU59" s="463"/>
      <c r="DV59" s="463"/>
      <c r="DW59" s="463"/>
      <c r="DX59" s="463"/>
      <c r="DY59" s="463"/>
      <c r="DZ59" s="463"/>
      <c r="EA59" s="463"/>
      <c r="EB59" s="463"/>
      <c r="EC59" s="463"/>
      <c r="ED59" s="463"/>
      <c r="EE59" s="463"/>
      <c r="EF59" s="463"/>
      <c r="EG59" s="463"/>
      <c r="EH59" s="463"/>
      <c r="EI59" s="463"/>
      <c r="EJ59" s="463"/>
      <c r="EK59" s="463"/>
      <c r="EL59" s="463"/>
      <c r="EM59" s="463"/>
      <c r="EN59" s="463"/>
      <c r="EO59" s="463"/>
      <c r="EP59" s="463"/>
      <c r="EQ59" s="463"/>
      <c r="ER59" s="463"/>
      <c r="ES59" s="463"/>
      <c r="ET59" s="463"/>
      <c r="EU59" s="463"/>
      <c r="EV59" s="463"/>
      <c r="EW59" s="463"/>
      <c r="EX59" s="463"/>
      <c r="EY59" s="463"/>
      <c r="EZ59" s="463"/>
      <c r="FA59" s="463"/>
      <c r="FB59" s="463"/>
      <c r="FC59" s="463"/>
      <c r="FD59" s="463"/>
      <c r="FE59" s="463"/>
      <c r="FF59" s="463"/>
      <c r="FG59" s="463"/>
      <c r="FH59" s="463"/>
      <c r="FI59" s="463"/>
      <c r="FJ59" s="463"/>
      <c r="FK59" s="463"/>
      <c r="FL59" s="463"/>
      <c r="FM59" s="463"/>
      <c r="FN59" s="463"/>
      <c r="FO59" s="463"/>
      <c r="FP59" s="463"/>
      <c r="FQ59" s="463"/>
      <c r="FR59" s="463"/>
      <c r="FS59" s="463"/>
      <c r="FT59" s="463"/>
      <c r="FU59" s="463"/>
      <c r="FV59" s="463"/>
      <c r="FW59" s="463"/>
      <c r="FX59" s="463"/>
      <c r="FY59" s="463"/>
      <c r="FZ59" s="463"/>
      <c r="GA59" s="463"/>
      <c r="GB59" s="463"/>
      <c r="GC59" s="463"/>
      <c r="GD59" s="463"/>
      <c r="GE59" s="463"/>
      <c r="GF59" s="463"/>
      <c r="GG59" s="463"/>
      <c r="GH59" s="463"/>
      <c r="GI59" s="463"/>
      <c r="GJ59" s="463"/>
      <c r="GK59" s="463"/>
      <c r="GL59" s="463"/>
      <c r="GM59" s="463"/>
      <c r="GN59" s="463"/>
      <c r="GO59" s="463"/>
      <c r="GP59" s="463"/>
      <c r="GQ59" s="463"/>
      <c r="GR59" s="463"/>
      <c r="GS59" s="463"/>
      <c r="GT59" s="463"/>
      <c r="GU59" s="463"/>
      <c r="GV59" s="463"/>
      <c r="GW59" s="463"/>
      <c r="GX59" s="463"/>
      <c r="GY59" s="463"/>
      <c r="GZ59" s="463"/>
      <c r="HA59" s="463"/>
      <c r="HB59" s="463"/>
      <c r="HC59" s="463"/>
      <c r="HD59" s="463"/>
      <c r="HE59" s="463"/>
      <c r="HF59" s="463"/>
      <c r="HG59" s="463"/>
      <c r="HH59" s="463"/>
      <c r="HI59" s="463"/>
      <c r="HJ59" s="463"/>
      <c r="HK59" s="463"/>
      <c r="HL59" s="463"/>
      <c r="HM59" s="463"/>
      <c r="HN59" s="463"/>
      <c r="HO59" s="463"/>
      <c r="HP59" s="463"/>
      <c r="HQ59" s="463"/>
      <c r="HR59" s="463"/>
      <c r="HS59" s="463"/>
      <c r="HT59" s="463"/>
      <c r="HU59" s="463"/>
      <c r="HV59" s="463"/>
      <c r="HW59" s="463"/>
      <c r="HX59" s="463"/>
      <c r="HY59" s="463"/>
      <c r="HZ59" s="463"/>
      <c r="IA59" s="463"/>
      <c r="IB59" s="463"/>
      <c r="IC59" s="463"/>
      <c r="ID59" s="463"/>
      <c r="IE59" s="463"/>
      <c r="IF59" s="463"/>
      <c r="IG59" s="463"/>
      <c r="IH59" s="463"/>
      <c r="II59" s="463"/>
      <c r="IJ59" s="463"/>
      <c r="IK59" s="463"/>
      <c r="IL59" s="463"/>
      <c r="IM59" s="463"/>
      <c r="IN59" s="463"/>
      <c r="IO59" s="463"/>
      <c r="IP59" s="463"/>
      <c r="IQ59" s="463"/>
      <c r="IR59" s="463"/>
      <c r="IS59" s="463"/>
    </row>
    <row r="60" spans="1:253" s="463" customFormat="1">
      <c r="A60" s="444"/>
      <c r="B60" s="444"/>
      <c r="C60" s="497" t="s">
        <v>668</v>
      </c>
      <c r="D60" s="483">
        <f>E60+F60</f>
        <v>150000</v>
      </c>
      <c r="E60" s="483">
        <v>150000</v>
      </c>
      <c r="F60" s="484">
        <v>0</v>
      </c>
      <c r="G60" s="461"/>
      <c r="H60" s="498" t="s">
        <v>672</v>
      </c>
      <c r="I60" s="483">
        <f>J60+K60</f>
        <v>150000</v>
      </c>
      <c r="J60" s="483">
        <v>150000</v>
      </c>
      <c r="K60" s="483">
        <v>0</v>
      </c>
      <c r="L60" s="390"/>
      <c r="M60" s="390"/>
      <c r="N60" s="390"/>
      <c r="O60" s="390"/>
      <c r="P60" s="390"/>
      <c r="Q60" s="390"/>
      <c r="R60" s="390"/>
      <c r="S60" s="390"/>
      <c r="T60" s="390"/>
      <c r="U60" s="390"/>
      <c r="V60" s="390"/>
      <c r="W60" s="390"/>
      <c r="X60" s="390"/>
      <c r="Y60" s="390"/>
      <c r="Z60" s="390"/>
      <c r="AA60" s="390"/>
      <c r="AB60" s="390"/>
      <c r="AC60" s="390"/>
      <c r="AD60" s="390"/>
      <c r="AE60" s="390"/>
      <c r="AF60" s="390"/>
      <c r="AG60" s="390"/>
      <c r="AH60" s="390"/>
      <c r="AI60" s="390"/>
      <c r="AJ60" s="390"/>
      <c r="AK60" s="390"/>
      <c r="AL60" s="390"/>
      <c r="AM60" s="390"/>
      <c r="AN60" s="390"/>
      <c r="AO60" s="390"/>
      <c r="AP60" s="390"/>
      <c r="AQ60" s="390"/>
      <c r="AR60" s="390"/>
      <c r="AS60" s="390"/>
      <c r="AT60" s="390"/>
      <c r="AU60" s="390"/>
      <c r="AV60" s="390"/>
      <c r="AW60" s="390"/>
      <c r="AX60" s="390"/>
      <c r="AY60" s="390"/>
      <c r="AZ60" s="390"/>
      <c r="BA60" s="390"/>
      <c r="BB60" s="390"/>
      <c r="BC60" s="390"/>
      <c r="BD60" s="390"/>
      <c r="BE60" s="390"/>
      <c r="BF60" s="390"/>
      <c r="BG60" s="390"/>
      <c r="BH60" s="390"/>
      <c r="BI60" s="390"/>
      <c r="BJ60" s="390"/>
      <c r="BK60" s="390"/>
      <c r="BL60" s="390"/>
      <c r="BM60" s="390"/>
      <c r="BN60" s="390"/>
      <c r="BO60" s="390"/>
      <c r="BP60" s="390"/>
      <c r="BQ60" s="390"/>
      <c r="BR60" s="390"/>
      <c r="BS60" s="390"/>
      <c r="BT60" s="390"/>
      <c r="BU60" s="390"/>
      <c r="BV60" s="390"/>
      <c r="BW60" s="390"/>
      <c r="BX60" s="390"/>
      <c r="BY60" s="390"/>
      <c r="BZ60" s="390"/>
      <c r="CA60" s="390"/>
      <c r="CB60" s="390"/>
      <c r="CC60" s="390"/>
      <c r="CD60" s="390"/>
      <c r="CE60" s="390"/>
      <c r="CF60" s="390"/>
      <c r="CG60" s="390"/>
      <c r="CH60" s="390"/>
      <c r="CI60" s="390"/>
      <c r="CJ60" s="390"/>
      <c r="CK60" s="390"/>
      <c r="CL60" s="390"/>
      <c r="CM60" s="390"/>
      <c r="CN60" s="390"/>
      <c r="CO60" s="390"/>
      <c r="CP60" s="390"/>
      <c r="CQ60" s="390"/>
      <c r="CR60" s="390"/>
      <c r="CS60" s="390"/>
      <c r="CT60" s="390"/>
      <c r="CU60" s="390"/>
      <c r="CV60" s="390"/>
      <c r="CW60" s="390"/>
      <c r="CX60" s="390"/>
      <c r="CY60" s="390"/>
      <c r="CZ60" s="390"/>
      <c r="DA60" s="390"/>
      <c r="DB60" s="390"/>
      <c r="DC60" s="390"/>
      <c r="DD60" s="390"/>
      <c r="DE60" s="390"/>
      <c r="DF60" s="390"/>
      <c r="DG60" s="390"/>
      <c r="DH60" s="390"/>
      <c r="DI60" s="390"/>
      <c r="DJ60" s="390"/>
      <c r="DK60" s="390"/>
      <c r="DL60" s="390"/>
      <c r="DM60" s="390"/>
      <c r="DN60" s="390"/>
      <c r="DO60" s="390"/>
      <c r="DP60" s="390"/>
      <c r="DQ60" s="390"/>
      <c r="DR60" s="390"/>
      <c r="DS60" s="390"/>
      <c r="DT60" s="390"/>
      <c r="DU60" s="390"/>
      <c r="DV60" s="390"/>
      <c r="DW60" s="390"/>
      <c r="DX60" s="390"/>
      <c r="DY60" s="390"/>
      <c r="DZ60" s="390"/>
      <c r="EA60" s="390"/>
      <c r="EB60" s="390"/>
      <c r="EC60" s="390"/>
      <c r="ED60" s="390"/>
      <c r="EE60" s="390"/>
      <c r="EF60" s="390"/>
      <c r="EG60" s="390"/>
      <c r="EH60" s="390"/>
      <c r="EI60" s="390"/>
      <c r="EJ60" s="390"/>
      <c r="EK60" s="390"/>
      <c r="EL60" s="390"/>
      <c r="EM60" s="390"/>
      <c r="EN60" s="390"/>
      <c r="EO60" s="390"/>
      <c r="EP60" s="390"/>
      <c r="EQ60" s="390"/>
      <c r="ER60" s="390"/>
      <c r="ES60" s="390"/>
      <c r="ET60" s="390"/>
      <c r="EU60" s="390"/>
      <c r="EV60" s="390"/>
      <c r="EW60" s="390"/>
      <c r="EX60" s="390"/>
      <c r="EY60" s="390"/>
      <c r="EZ60" s="390"/>
      <c r="FA60" s="390"/>
      <c r="FB60" s="390"/>
      <c r="FC60" s="390"/>
      <c r="FD60" s="390"/>
      <c r="FE60" s="390"/>
      <c r="FF60" s="390"/>
      <c r="FG60" s="390"/>
      <c r="FH60" s="390"/>
      <c r="FI60" s="390"/>
      <c r="FJ60" s="390"/>
      <c r="FK60" s="390"/>
      <c r="FL60" s="390"/>
      <c r="FM60" s="390"/>
      <c r="FN60" s="390"/>
      <c r="FO60" s="390"/>
      <c r="FP60" s="390"/>
      <c r="FQ60" s="390"/>
      <c r="FR60" s="390"/>
      <c r="FS60" s="390"/>
      <c r="FT60" s="390"/>
      <c r="FU60" s="390"/>
      <c r="FV60" s="390"/>
      <c r="FW60" s="390"/>
      <c r="FX60" s="390"/>
      <c r="FY60" s="390"/>
      <c r="FZ60" s="390"/>
      <c r="GA60" s="390"/>
      <c r="GB60" s="390"/>
      <c r="GC60" s="390"/>
      <c r="GD60" s="390"/>
      <c r="GE60" s="390"/>
      <c r="GF60" s="390"/>
      <c r="GG60" s="390"/>
      <c r="GH60" s="390"/>
      <c r="GI60" s="390"/>
      <c r="GJ60" s="390"/>
      <c r="GK60" s="390"/>
      <c r="GL60" s="390"/>
      <c r="GM60" s="390"/>
      <c r="GN60" s="390"/>
      <c r="GO60" s="390"/>
      <c r="GP60" s="390"/>
      <c r="GQ60" s="390"/>
      <c r="GR60" s="390"/>
      <c r="GS60" s="390"/>
      <c r="GT60" s="390"/>
      <c r="GU60" s="390"/>
      <c r="GV60" s="390"/>
      <c r="GW60" s="390"/>
      <c r="GX60" s="390"/>
      <c r="GY60" s="390"/>
      <c r="GZ60" s="390"/>
      <c r="HA60" s="390"/>
      <c r="HB60" s="390"/>
      <c r="HC60" s="390"/>
      <c r="HD60" s="390"/>
      <c r="HE60" s="390"/>
      <c r="HF60" s="390"/>
      <c r="HG60" s="390"/>
      <c r="HH60" s="390"/>
      <c r="HI60" s="390"/>
      <c r="HJ60" s="390"/>
      <c r="HK60" s="390"/>
      <c r="HL60" s="390"/>
      <c r="HM60" s="390"/>
      <c r="HN60" s="390"/>
      <c r="HO60" s="390"/>
      <c r="HP60" s="390"/>
      <c r="HQ60" s="390"/>
      <c r="HR60" s="390"/>
      <c r="HS60" s="390"/>
      <c r="HT60" s="390"/>
      <c r="HU60" s="390"/>
      <c r="HV60" s="390"/>
      <c r="HW60" s="390"/>
      <c r="HX60" s="390"/>
      <c r="HY60" s="390"/>
      <c r="HZ60" s="390"/>
      <c r="IA60" s="390"/>
      <c r="IB60" s="390"/>
      <c r="IC60" s="390"/>
      <c r="ID60" s="390"/>
      <c r="IE60" s="390"/>
      <c r="IF60" s="390"/>
      <c r="IG60" s="390"/>
      <c r="IH60" s="390"/>
      <c r="II60" s="390"/>
      <c r="IJ60" s="390"/>
      <c r="IK60" s="390"/>
      <c r="IL60" s="390"/>
      <c r="IM60" s="390"/>
      <c r="IN60" s="390"/>
      <c r="IO60" s="390"/>
      <c r="IP60" s="390"/>
      <c r="IQ60" s="390"/>
      <c r="IR60" s="390"/>
      <c r="IS60" s="390"/>
    </row>
    <row r="61" spans="1:253" s="486" customFormat="1" ht="9.9499999999999993" customHeight="1">
      <c r="A61" s="444"/>
      <c r="B61" s="481"/>
      <c r="C61" s="482"/>
      <c r="D61" s="506"/>
      <c r="E61" s="506"/>
      <c r="F61" s="507"/>
      <c r="G61" s="867"/>
      <c r="H61" s="485"/>
      <c r="I61" s="483"/>
      <c r="J61" s="483"/>
      <c r="K61" s="483"/>
      <c r="L61" s="390"/>
      <c r="M61" s="390"/>
      <c r="N61" s="390"/>
      <c r="O61" s="390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0"/>
      <c r="AA61" s="390"/>
      <c r="AB61" s="390"/>
      <c r="AC61" s="390"/>
      <c r="AD61" s="390"/>
      <c r="AE61" s="390"/>
      <c r="AF61" s="390"/>
      <c r="AG61" s="390"/>
      <c r="AH61" s="390"/>
      <c r="AI61" s="390"/>
      <c r="AJ61" s="390"/>
      <c r="AK61" s="390"/>
      <c r="AL61" s="390"/>
      <c r="AM61" s="390"/>
      <c r="AN61" s="390"/>
      <c r="AO61" s="390"/>
      <c r="AP61" s="390"/>
      <c r="AQ61" s="390"/>
      <c r="AR61" s="390"/>
      <c r="AS61" s="390"/>
      <c r="AT61" s="390"/>
      <c r="AU61" s="390"/>
      <c r="AV61" s="390"/>
      <c r="AW61" s="390"/>
      <c r="AX61" s="390"/>
      <c r="AY61" s="390"/>
      <c r="AZ61" s="390"/>
      <c r="BA61" s="390"/>
      <c r="BB61" s="390"/>
      <c r="BC61" s="390"/>
      <c r="BD61" s="390"/>
      <c r="BE61" s="390"/>
      <c r="BF61" s="390"/>
      <c r="BG61" s="390"/>
      <c r="BH61" s="390"/>
      <c r="BI61" s="390"/>
      <c r="BJ61" s="390"/>
      <c r="BK61" s="390"/>
      <c r="BL61" s="390"/>
      <c r="BM61" s="390"/>
      <c r="BN61" s="390"/>
      <c r="BO61" s="390"/>
      <c r="BP61" s="390"/>
      <c r="BQ61" s="390"/>
      <c r="BR61" s="390"/>
      <c r="BS61" s="390"/>
      <c r="BT61" s="390"/>
      <c r="BU61" s="390"/>
      <c r="BV61" s="390"/>
      <c r="BW61" s="390"/>
      <c r="BX61" s="390"/>
      <c r="BY61" s="390"/>
      <c r="BZ61" s="390"/>
      <c r="CA61" s="390"/>
      <c r="CB61" s="390"/>
      <c r="CC61" s="390"/>
      <c r="CD61" s="390"/>
      <c r="CE61" s="390"/>
      <c r="CF61" s="390"/>
      <c r="CG61" s="390"/>
      <c r="CH61" s="390"/>
      <c r="CI61" s="390"/>
      <c r="CJ61" s="390"/>
      <c r="CK61" s="390"/>
      <c r="CL61" s="390"/>
      <c r="CM61" s="390"/>
      <c r="CN61" s="390"/>
      <c r="CO61" s="390"/>
      <c r="CP61" s="390"/>
      <c r="CQ61" s="390"/>
      <c r="CR61" s="390"/>
      <c r="CS61" s="390"/>
      <c r="CT61" s="390"/>
      <c r="CU61" s="390"/>
      <c r="CV61" s="390"/>
      <c r="CW61" s="390"/>
      <c r="CX61" s="390"/>
      <c r="CY61" s="390"/>
      <c r="CZ61" s="390"/>
      <c r="DA61" s="390"/>
      <c r="DB61" s="390"/>
      <c r="DC61" s="390"/>
      <c r="DD61" s="390"/>
      <c r="DE61" s="390"/>
      <c r="DF61" s="390"/>
      <c r="DG61" s="390"/>
      <c r="DH61" s="390"/>
      <c r="DI61" s="390"/>
      <c r="DJ61" s="390"/>
      <c r="DK61" s="390"/>
      <c r="DL61" s="390"/>
      <c r="DM61" s="390"/>
      <c r="DN61" s="390"/>
      <c r="DO61" s="390"/>
      <c r="DP61" s="390"/>
      <c r="DQ61" s="390"/>
      <c r="DR61" s="390"/>
      <c r="DS61" s="390"/>
      <c r="DT61" s="390"/>
      <c r="DU61" s="390"/>
      <c r="DV61" s="390"/>
      <c r="DW61" s="390"/>
      <c r="DX61" s="390"/>
      <c r="DY61" s="390"/>
      <c r="DZ61" s="390"/>
      <c r="EA61" s="390"/>
      <c r="EB61" s="390"/>
      <c r="EC61" s="390"/>
      <c r="ED61" s="390"/>
      <c r="EE61" s="390"/>
      <c r="EF61" s="390"/>
      <c r="EG61" s="390"/>
      <c r="EH61" s="390"/>
      <c r="EI61" s="390"/>
      <c r="EJ61" s="390"/>
      <c r="EK61" s="390"/>
      <c r="EL61" s="390"/>
      <c r="EM61" s="390"/>
      <c r="EN61" s="390"/>
      <c r="EO61" s="390"/>
      <c r="EP61" s="390"/>
      <c r="EQ61" s="390"/>
      <c r="ER61" s="390"/>
      <c r="ES61" s="390"/>
      <c r="ET61" s="390"/>
      <c r="EU61" s="390"/>
      <c r="EV61" s="390"/>
      <c r="EW61" s="390"/>
      <c r="EX61" s="390"/>
      <c r="EY61" s="390"/>
      <c r="EZ61" s="390"/>
      <c r="FA61" s="390"/>
      <c r="FB61" s="390"/>
      <c r="FC61" s="390"/>
      <c r="FD61" s="390"/>
      <c r="FE61" s="390"/>
      <c r="FF61" s="390"/>
      <c r="FG61" s="390"/>
      <c r="FH61" s="390"/>
      <c r="FI61" s="390"/>
      <c r="FJ61" s="390"/>
      <c r="FK61" s="390"/>
      <c r="FL61" s="390"/>
      <c r="FM61" s="390"/>
      <c r="FN61" s="390"/>
      <c r="FO61" s="390"/>
      <c r="FP61" s="390"/>
      <c r="FQ61" s="390"/>
      <c r="FR61" s="390"/>
      <c r="FS61" s="390"/>
      <c r="FT61" s="390"/>
      <c r="FU61" s="390"/>
      <c r="FV61" s="390"/>
      <c r="FW61" s="390"/>
      <c r="FX61" s="390"/>
      <c r="FY61" s="390"/>
      <c r="FZ61" s="390"/>
      <c r="GA61" s="390"/>
      <c r="GB61" s="390"/>
      <c r="GC61" s="390"/>
      <c r="GD61" s="390"/>
      <c r="GE61" s="390"/>
      <c r="GF61" s="390"/>
      <c r="GG61" s="390"/>
      <c r="GH61" s="390"/>
      <c r="GI61" s="390"/>
      <c r="GJ61" s="390"/>
      <c r="GK61" s="390"/>
      <c r="GL61" s="390"/>
      <c r="GM61" s="390"/>
      <c r="GN61" s="390"/>
      <c r="GO61" s="390"/>
      <c r="GP61" s="390"/>
      <c r="GQ61" s="390"/>
      <c r="GR61" s="390"/>
      <c r="GS61" s="390"/>
      <c r="GT61" s="390"/>
      <c r="GU61" s="390"/>
      <c r="GV61" s="390"/>
      <c r="GW61" s="390"/>
      <c r="GX61" s="390"/>
      <c r="GY61" s="390"/>
      <c r="GZ61" s="390"/>
      <c r="HA61" s="390"/>
      <c r="HB61" s="390"/>
      <c r="HC61" s="390"/>
      <c r="HD61" s="390"/>
      <c r="HE61" s="390"/>
      <c r="HF61" s="390"/>
      <c r="HG61" s="390"/>
      <c r="HH61" s="390"/>
      <c r="HI61" s="390"/>
      <c r="HJ61" s="390"/>
      <c r="HK61" s="390"/>
      <c r="HL61" s="390"/>
      <c r="HM61" s="390"/>
      <c r="HN61" s="390"/>
      <c r="HO61" s="390"/>
      <c r="HP61" s="390"/>
      <c r="HQ61" s="390"/>
      <c r="HR61" s="390"/>
      <c r="HS61" s="390"/>
      <c r="HT61" s="390"/>
      <c r="HU61" s="390"/>
      <c r="HV61" s="390"/>
      <c r="HW61" s="390"/>
      <c r="HX61" s="390"/>
      <c r="HY61" s="390"/>
      <c r="HZ61" s="390"/>
      <c r="IA61" s="390"/>
      <c r="IB61" s="390"/>
      <c r="IC61" s="390"/>
      <c r="ID61" s="390"/>
      <c r="IE61" s="390"/>
      <c r="IF61" s="390"/>
      <c r="IG61" s="390"/>
      <c r="IH61" s="390"/>
      <c r="II61" s="390"/>
      <c r="IJ61" s="390"/>
      <c r="IK61" s="390"/>
      <c r="IL61" s="390"/>
      <c r="IM61" s="390"/>
      <c r="IN61" s="390"/>
      <c r="IO61" s="390"/>
      <c r="IP61" s="390"/>
      <c r="IQ61" s="390"/>
      <c r="IR61" s="390"/>
      <c r="IS61" s="390"/>
    </row>
    <row r="62" spans="1:253" s="463" customFormat="1" ht="15">
      <c r="A62" s="464"/>
      <c r="B62" s="465" t="s">
        <v>29</v>
      </c>
      <c r="C62" s="466" t="s">
        <v>30</v>
      </c>
      <c r="D62" s="314">
        <f>D64</f>
        <v>202000</v>
      </c>
      <c r="E62" s="314">
        <f>E64</f>
        <v>202000</v>
      </c>
      <c r="F62" s="467">
        <f>F64</f>
        <v>0</v>
      </c>
      <c r="G62" s="455"/>
      <c r="H62" s="468" t="s">
        <v>30</v>
      </c>
      <c r="I62" s="314">
        <f>I64</f>
        <v>202000</v>
      </c>
      <c r="J62" s="314">
        <f>J64</f>
        <v>202000</v>
      </c>
      <c r="K62" s="314">
        <f>K64</f>
        <v>0</v>
      </c>
      <c r="L62" s="469"/>
      <c r="M62" s="469"/>
      <c r="N62" s="469"/>
      <c r="O62" s="469"/>
      <c r="P62" s="469"/>
      <c r="Q62" s="469"/>
      <c r="R62" s="469"/>
      <c r="S62" s="469"/>
      <c r="T62" s="469"/>
      <c r="U62" s="469"/>
      <c r="V62" s="469"/>
      <c r="W62" s="469"/>
      <c r="X62" s="469"/>
      <c r="Y62" s="469"/>
      <c r="Z62" s="469"/>
      <c r="AA62" s="469"/>
      <c r="AB62" s="469"/>
      <c r="AC62" s="469"/>
      <c r="AD62" s="469"/>
      <c r="AE62" s="469"/>
      <c r="AF62" s="469"/>
      <c r="AG62" s="469"/>
      <c r="AH62" s="469"/>
      <c r="AI62" s="469"/>
      <c r="AJ62" s="469"/>
      <c r="AK62" s="469"/>
      <c r="AL62" s="469"/>
      <c r="AM62" s="469"/>
      <c r="AN62" s="469"/>
      <c r="AO62" s="469"/>
      <c r="AP62" s="469"/>
      <c r="AQ62" s="469"/>
      <c r="AR62" s="469"/>
      <c r="AS62" s="469"/>
      <c r="AT62" s="469"/>
      <c r="AU62" s="469"/>
      <c r="AV62" s="469"/>
      <c r="AW62" s="469"/>
      <c r="AX62" s="469"/>
      <c r="AY62" s="469"/>
      <c r="AZ62" s="469"/>
      <c r="BA62" s="469"/>
      <c r="BB62" s="469"/>
      <c r="BC62" s="469"/>
      <c r="BD62" s="469"/>
      <c r="BE62" s="469"/>
      <c r="BF62" s="469"/>
      <c r="BG62" s="469"/>
      <c r="BH62" s="469"/>
      <c r="BI62" s="469"/>
      <c r="BJ62" s="469"/>
      <c r="BK62" s="469"/>
      <c r="BL62" s="469"/>
      <c r="BM62" s="469"/>
      <c r="BN62" s="469"/>
      <c r="BO62" s="469"/>
      <c r="BP62" s="469"/>
      <c r="BQ62" s="469"/>
      <c r="BR62" s="469"/>
      <c r="BS62" s="469"/>
      <c r="BT62" s="469"/>
      <c r="BU62" s="469"/>
      <c r="BV62" s="469"/>
      <c r="BW62" s="469"/>
      <c r="BX62" s="469"/>
      <c r="BY62" s="469"/>
      <c r="BZ62" s="469"/>
      <c r="CA62" s="469"/>
      <c r="CB62" s="469"/>
      <c r="CC62" s="469"/>
      <c r="CD62" s="469"/>
      <c r="CE62" s="469"/>
      <c r="CF62" s="469"/>
      <c r="CG62" s="469"/>
      <c r="CH62" s="469"/>
      <c r="CI62" s="469"/>
      <c r="CJ62" s="469"/>
      <c r="CK62" s="469"/>
      <c r="CL62" s="469"/>
      <c r="CM62" s="469"/>
      <c r="CN62" s="469"/>
      <c r="CO62" s="469"/>
      <c r="CP62" s="469"/>
      <c r="CQ62" s="469"/>
      <c r="CR62" s="469"/>
      <c r="CS62" s="469"/>
      <c r="CT62" s="469"/>
      <c r="CU62" s="469"/>
      <c r="CV62" s="469"/>
      <c r="CW62" s="469"/>
      <c r="CX62" s="469"/>
      <c r="CY62" s="469"/>
      <c r="CZ62" s="469"/>
      <c r="DA62" s="469"/>
      <c r="DB62" s="469"/>
      <c r="DC62" s="469"/>
      <c r="DD62" s="469"/>
      <c r="DE62" s="469"/>
      <c r="DF62" s="469"/>
      <c r="DG62" s="469"/>
      <c r="DH62" s="469"/>
      <c r="DI62" s="469"/>
      <c r="DJ62" s="469"/>
      <c r="DK62" s="469"/>
      <c r="DL62" s="469"/>
      <c r="DM62" s="469"/>
      <c r="DN62" s="469"/>
      <c r="DO62" s="469"/>
      <c r="DP62" s="469"/>
      <c r="DQ62" s="469"/>
      <c r="DR62" s="469"/>
      <c r="DS62" s="469"/>
      <c r="DT62" s="469"/>
      <c r="DU62" s="469"/>
      <c r="DV62" s="469"/>
      <c r="DW62" s="469"/>
      <c r="DX62" s="469"/>
      <c r="DY62" s="469"/>
      <c r="DZ62" s="469"/>
      <c r="EA62" s="469"/>
      <c r="EB62" s="469"/>
      <c r="EC62" s="469"/>
      <c r="ED62" s="469"/>
      <c r="EE62" s="469"/>
      <c r="EF62" s="469"/>
      <c r="EG62" s="469"/>
      <c r="EH62" s="469"/>
      <c r="EI62" s="469"/>
      <c r="EJ62" s="469"/>
      <c r="EK62" s="469"/>
      <c r="EL62" s="469"/>
      <c r="EM62" s="469"/>
      <c r="EN62" s="469"/>
      <c r="EO62" s="469"/>
      <c r="EP62" s="469"/>
      <c r="EQ62" s="469"/>
      <c r="ER62" s="469"/>
      <c r="ES62" s="469"/>
      <c r="ET62" s="469"/>
      <c r="EU62" s="469"/>
      <c r="EV62" s="469"/>
      <c r="EW62" s="469"/>
      <c r="EX62" s="469"/>
      <c r="EY62" s="469"/>
      <c r="EZ62" s="469"/>
      <c r="FA62" s="469"/>
      <c r="FB62" s="469"/>
      <c r="FC62" s="469"/>
      <c r="FD62" s="469"/>
      <c r="FE62" s="469"/>
      <c r="FF62" s="469"/>
      <c r="FG62" s="469"/>
      <c r="FH62" s="469"/>
      <c r="FI62" s="469"/>
      <c r="FJ62" s="469"/>
      <c r="FK62" s="469"/>
      <c r="FL62" s="469"/>
      <c r="FM62" s="469"/>
      <c r="FN62" s="469"/>
      <c r="FO62" s="469"/>
      <c r="FP62" s="469"/>
      <c r="FQ62" s="469"/>
      <c r="FR62" s="469"/>
      <c r="FS62" s="469"/>
      <c r="FT62" s="469"/>
      <c r="FU62" s="469"/>
      <c r="FV62" s="469"/>
      <c r="FW62" s="469"/>
      <c r="FX62" s="469"/>
      <c r="FY62" s="469"/>
      <c r="FZ62" s="469"/>
      <c r="GA62" s="469"/>
      <c r="GB62" s="469"/>
      <c r="GC62" s="469"/>
      <c r="GD62" s="469"/>
      <c r="GE62" s="469"/>
      <c r="GF62" s="469"/>
      <c r="GG62" s="469"/>
      <c r="GH62" s="469"/>
      <c r="GI62" s="469"/>
      <c r="GJ62" s="469"/>
      <c r="GK62" s="469"/>
      <c r="GL62" s="469"/>
      <c r="GM62" s="469"/>
      <c r="GN62" s="469"/>
      <c r="GO62" s="469"/>
      <c r="GP62" s="469"/>
      <c r="GQ62" s="469"/>
      <c r="GR62" s="469"/>
      <c r="GS62" s="469"/>
      <c r="GT62" s="469"/>
      <c r="GU62" s="469"/>
      <c r="GV62" s="469"/>
      <c r="GW62" s="469"/>
      <c r="GX62" s="469"/>
      <c r="GY62" s="469"/>
      <c r="GZ62" s="469"/>
      <c r="HA62" s="469"/>
      <c r="HB62" s="469"/>
      <c r="HC62" s="469"/>
      <c r="HD62" s="469"/>
      <c r="HE62" s="469"/>
      <c r="HF62" s="469"/>
      <c r="HG62" s="469"/>
      <c r="HH62" s="469"/>
      <c r="HI62" s="469"/>
      <c r="HJ62" s="469"/>
      <c r="HK62" s="469"/>
      <c r="HL62" s="469"/>
      <c r="HM62" s="469"/>
      <c r="HN62" s="469"/>
      <c r="HO62" s="469"/>
      <c r="HP62" s="469"/>
      <c r="HQ62" s="469"/>
      <c r="HR62" s="469"/>
      <c r="HS62" s="469"/>
      <c r="HT62" s="469"/>
      <c r="HU62" s="469"/>
      <c r="HV62" s="469"/>
      <c r="HW62" s="469"/>
      <c r="HX62" s="469"/>
      <c r="HY62" s="469"/>
      <c r="HZ62" s="469"/>
      <c r="IA62" s="469"/>
      <c r="IB62" s="469"/>
      <c r="IC62" s="469"/>
      <c r="ID62" s="469"/>
      <c r="IE62" s="469"/>
      <c r="IF62" s="469"/>
      <c r="IG62" s="469"/>
      <c r="IH62" s="469"/>
      <c r="II62" s="469"/>
      <c r="IJ62" s="469"/>
      <c r="IK62" s="469"/>
      <c r="IL62" s="469"/>
      <c r="IM62" s="469"/>
      <c r="IN62" s="469"/>
      <c r="IO62" s="469"/>
      <c r="IP62" s="469"/>
      <c r="IQ62" s="469"/>
      <c r="IR62" s="469"/>
      <c r="IS62" s="469"/>
    </row>
    <row r="63" spans="1:253" s="463" customFormat="1" ht="9.9499999999999993" customHeight="1">
      <c r="A63" s="475"/>
      <c r="B63" s="518"/>
      <c r="C63" s="503"/>
      <c r="D63" s="503"/>
      <c r="E63" s="503"/>
      <c r="F63" s="504"/>
      <c r="G63" s="461"/>
      <c r="H63" s="474"/>
      <c r="I63" s="472"/>
      <c r="J63" s="472"/>
      <c r="K63" s="472"/>
    </row>
    <row r="64" spans="1:253" s="463" customFormat="1" ht="25.5">
      <c r="A64" s="475"/>
      <c r="B64" s="476" t="s">
        <v>354</v>
      </c>
      <c r="C64" s="477" t="s">
        <v>355</v>
      </c>
      <c r="D64" s="478">
        <f>D66</f>
        <v>202000</v>
      </c>
      <c r="E64" s="478">
        <f>E66</f>
        <v>202000</v>
      </c>
      <c r="F64" s="479">
        <f>F66</f>
        <v>0</v>
      </c>
      <c r="G64" s="461"/>
      <c r="H64" s="505" t="s">
        <v>355</v>
      </c>
      <c r="I64" s="478">
        <f>I66</f>
        <v>202000</v>
      </c>
      <c r="J64" s="478">
        <f>J66</f>
        <v>202000</v>
      </c>
      <c r="K64" s="478">
        <f>K66</f>
        <v>0</v>
      </c>
    </row>
    <row r="65" spans="1:253" s="463" customFormat="1" ht="9.9499999999999993" customHeight="1">
      <c r="A65" s="444"/>
      <c r="B65" s="511"/>
      <c r="C65" s="511"/>
      <c r="D65" s="506"/>
      <c r="E65" s="506"/>
      <c r="F65" s="507"/>
      <c r="G65" s="461"/>
      <c r="H65" s="485"/>
      <c r="I65" s="483"/>
      <c r="J65" s="483"/>
      <c r="K65" s="483"/>
      <c r="L65" s="390"/>
      <c r="M65" s="390"/>
      <c r="N65" s="390"/>
      <c r="O65" s="390"/>
      <c r="P65" s="390"/>
      <c r="Q65" s="390"/>
      <c r="R65" s="390"/>
      <c r="S65" s="390"/>
      <c r="T65" s="390"/>
      <c r="U65" s="390"/>
      <c r="V65" s="390"/>
      <c r="W65" s="390"/>
      <c r="X65" s="390"/>
      <c r="Y65" s="390"/>
      <c r="Z65" s="390"/>
      <c r="AA65" s="390"/>
      <c r="AB65" s="390"/>
      <c r="AC65" s="390"/>
      <c r="AD65" s="390"/>
      <c r="AE65" s="390"/>
      <c r="AF65" s="390"/>
      <c r="AG65" s="390"/>
      <c r="AH65" s="390"/>
      <c r="AI65" s="390"/>
      <c r="AJ65" s="390"/>
      <c r="AK65" s="390"/>
      <c r="AL65" s="390"/>
      <c r="AM65" s="390"/>
      <c r="AN65" s="390"/>
      <c r="AO65" s="390"/>
      <c r="AP65" s="390"/>
      <c r="AQ65" s="390"/>
      <c r="AR65" s="390"/>
      <c r="AS65" s="390"/>
      <c r="AT65" s="390"/>
      <c r="AU65" s="390"/>
      <c r="AV65" s="390"/>
      <c r="AW65" s="390"/>
      <c r="AX65" s="390"/>
      <c r="AY65" s="390"/>
      <c r="AZ65" s="390"/>
      <c r="BA65" s="390"/>
      <c r="BB65" s="390"/>
      <c r="BC65" s="390"/>
      <c r="BD65" s="390"/>
      <c r="BE65" s="390"/>
      <c r="BF65" s="390"/>
      <c r="BG65" s="390"/>
      <c r="BH65" s="390"/>
      <c r="BI65" s="390"/>
      <c r="BJ65" s="390"/>
      <c r="BK65" s="390"/>
      <c r="BL65" s="390"/>
      <c r="BM65" s="390"/>
      <c r="BN65" s="390"/>
      <c r="BO65" s="390"/>
      <c r="BP65" s="390"/>
      <c r="BQ65" s="390"/>
      <c r="BR65" s="390"/>
      <c r="BS65" s="390"/>
      <c r="BT65" s="390"/>
      <c r="BU65" s="390"/>
      <c r="BV65" s="390"/>
      <c r="BW65" s="390"/>
      <c r="BX65" s="390"/>
      <c r="BY65" s="390"/>
      <c r="BZ65" s="390"/>
      <c r="CA65" s="390"/>
      <c r="CB65" s="390"/>
      <c r="CC65" s="390"/>
      <c r="CD65" s="390"/>
      <c r="CE65" s="390"/>
      <c r="CF65" s="390"/>
      <c r="CG65" s="390"/>
      <c r="CH65" s="390"/>
      <c r="CI65" s="390"/>
      <c r="CJ65" s="390"/>
      <c r="CK65" s="390"/>
      <c r="CL65" s="390"/>
      <c r="CM65" s="390"/>
      <c r="CN65" s="390"/>
      <c r="CO65" s="390"/>
      <c r="CP65" s="390"/>
      <c r="CQ65" s="390"/>
      <c r="CR65" s="390"/>
      <c r="CS65" s="390"/>
      <c r="CT65" s="390"/>
      <c r="CU65" s="390"/>
      <c r="CV65" s="390"/>
      <c r="CW65" s="390"/>
      <c r="CX65" s="390"/>
      <c r="CY65" s="390"/>
      <c r="CZ65" s="390"/>
      <c r="DA65" s="390"/>
      <c r="DB65" s="390"/>
      <c r="DC65" s="390"/>
      <c r="DD65" s="390"/>
      <c r="DE65" s="390"/>
      <c r="DF65" s="390"/>
      <c r="DG65" s="390"/>
      <c r="DH65" s="390"/>
      <c r="DI65" s="390"/>
      <c r="DJ65" s="390"/>
      <c r="DK65" s="390"/>
      <c r="DL65" s="390"/>
      <c r="DM65" s="390"/>
      <c r="DN65" s="390"/>
      <c r="DO65" s="390"/>
      <c r="DP65" s="390"/>
      <c r="DQ65" s="390"/>
      <c r="DR65" s="390"/>
      <c r="DS65" s="390"/>
      <c r="DT65" s="390"/>
      <c r="DU65" s="390"/>
      <c r="DV65" s="390"/>
      <c r="DW65" s="390"/>
      <c r="DX65" s="390"/>
      <c r="DY65" s="390"/>
      <c r="DZ65" s="390"/>
      <c r="EA65" s="390"/>
      <c r="EB65" s="390"/>
      <c r="EC65" s="390"/>
      <c r="ED65" s="390"/>
      <c r="EE65" s="390"/>
      <c r="EF65" s="390"/>
      <c r="EG65" s="390"/>
      <c r="EH65" s="390"/>
      <c r="EI65" s="390"/>
      <c r="EJ65" s="390"/>
      <c r="EK65" s="390"/>
      <c r="EL65" s="390"/>
      <c r="EM65" s="390"/>
      <c r="EN65" s="390"/>
      <c r="EO65" s="390"/>
      <c r="EP65" s="390"/>
      <c r="EQ65" s="390"/>
      <c r="ER65" s="390"/>
      <c r="ES65" s="390"/>
      <c r="ET65" s="390"/>
      <c r="EU65" s="390"/>
      <c r="EV65" s="390"/>
      <c r="EW65" s="390"/>
      <c r="EX65" s="390"/>
      <c r="EY65" s="390"/>
      <c r="EZ65" s="390"/>
      <c r="FA65" s="390"/>
      <c r="FB65" s="390"/>
      <c r="FC65" s="390"/>
      <c r="FD65" s="390"/>
      <c r="FE65" s="390"/>
      <c r="FF65" s="390"/>
      <c r="FG65" s="390"/>
      <c r="FH65" s="390"/>
      <c r="FI65" s="390"/>
      <c r="FJ65" s="390"/>
      <c r="FK65" s="390"/>
      <c r="FL65" s="390"/>
      <c r="FM65" s="390"/>
      <c r="FN65" s="390"/>
      <c r="FO65" s="390"/>
      <c r="FP65" s="390"/>
      <c r="FQ65" s="390"/>
      <c r="FR65" s="390"/>
      <c r="FS65" s="390"/>
      <c r="FT65" s="390"/>
      <c r="FU65" s="390"/>
      <c r="FV65" s="390"/>
      <c r="FW65" s="390"/>
      <c r="FX65" s="390"/>
      <c r="FY65" s="390"/>
      <c r="FZ65" s="390"/>
      <c r="GA65" s="390"/>
      <c r="GB65" s="390"/>
      <c r="GC65" s="390"/>
      <c r="GD65" s="390"/>
      <c r="GE65" s="390"/>
      <c r="GF65" s="390"/>
      <c r="GG65" s="390"/>
      <c r="GH65" s="390"/>
      <c r="GI65" s="390"/>
      <c r="GJ65" s="390"/>
      <c r="GK65" s="390"/>
      <c r="GL65" s="390"/>
      <c r="GM65" s="390"/>
      <c r="GN65" s="390"/>
      <c r="GO65" s="390"/>
      <c r="GP65" s="390"/>
      <c r="GQ65" s="390"/>
      <c r="GR65" s="390"/>
      <c r="GS65" s="390"/>
      <c r="GT65" s="390"/>
      <c r="GU65" s="390"/>
      <c r="GV65" s="390"/>
      <c r="GW65" s="390"/>
      <c r="GX65" s="390"/>
      <c r="GY65" s="390"/>
      <c r="GZ65" s="390"/>
      <c r="HA65" s="390"/>
      <c r="HB65" s="390"/>
      <c r="HC65" s="390"/>
      <c r="HD65" s="390"/>
      <c r="HE65" s="390"/>
      <c r="HF65" s="390"/>
      <c r="HG65" s="390"/>
      <c r="HH65" s="390"/>
      <c r="HI65" s="390"/>
      <c r="HJ65" s="390"/>
      <c r="HK65" s="390"/>
      <c r="HL65" s="390"/>
      <c r="HM65" s="390"/>
      <c r="HN65" s="390"/>
      <c r="HO65" s="390"/>
      <c r="HP65" s="390"/>
      <c r="HQ65" s="390"/>
      <c r="HR65" s="390"/>
      <c r="HS65" s="390"/>
      <c r="HT65" s="390"/>
      <c r="HU65" s="390"/>
      <c r="HV65" s="390"/>
      <c r="HW65" s="390"/>
      <c r="HX65" s="390"/>
      <c r="HY65" s="390"/>
      <c r="HZ65" s="390"/>
      <c r="IA65" s="390"/>
      <c r="IB65" s="390"/>
      <c r="IC65" s="390"/>
      <c r="ID65" s="390"/>
      <c r="IE65" s="390"/>
      <c r="IF65" s="390"/>
      <c r="IG65" s="390"/>
      <c r="IH65" s="390"/>
      <c r="II65" s="390"/>
      <c r="IJ65" s="390"/>
      <c r="IK65" s="390"/>
      <c r="IL65" s="390"/>
      <c r="IM65" s="390"/>
      <c r="IN65" s="390"/>
      <c r="IO65" s="390"/>
      <c r="IP65" s="390"/>
      <c r="IQ65" s="390"/>
      <c r="IR65" s="390"/>
      <c r="IS65" s="390"/>
    </row>
    <row r="66" spans="1:253" ht="25.5">
      <c r="A66" s="487">
        <v>7</v>
      </c>
      <c r="B66" s="1196" t="s">
        <v>676</v>
      </c>
      <c r="C66" s="1196"/>
      <c r="D66" s="488">
        <f>D68</f>
        <v>202000</v>
      </c>
      <c r="E66" s="488">
        <f>E68</f>
        <v>202000</v>
      </c>
      <c r="F66" s="489">
        <f>F68</f>
        <v>0</v>
      </c>
      <c r="G66" s="461"/>
      <c r="H66" s="490" t="s">
        <v>676</v>
      </c>
      <c r="I66" s="488">
        <f>I68+I70</f>
        <v>202000</v>
      </c>
      <c r="J66" s="488">
        <f>J68+J70</f>
        <v>202000</v>
      </c>
      <c r="K66" s="488">
        <f>K68+K70</f>
        <v>0</v>
      </c>
      <c r="L66" s="486"/>
      <c r="M66" s="486"/>
      <c r="N66" s="486"/>
      <c r="O66" s="486"/>
      <c r="P66" s="486"/>
      <c r="Q66" s="486"/>
      <c r="R66" s="486"/>
      <c r="S66" s="486"/>
      <c r="T66" s="486"/>
      <c r="U66" s="486"/>
      <c r="V66" s="486"/>
      <c r="W66" s="486"/>
      <c r="X66" s="486"/>
      <c r="Y66" s="486"/>
      <c r="Z66" s="486"/>
      <c r="AA66" s="486"/>
      <c r="AB66" s="486"/>
      <c r="AC66" s="486"/>
      <c r="AD66" s="486"/>
      <c r="AE66" s="486"/>
      <c r="AF66" s="486"/>
      <c r="AG66" s="486"/>
      <c r="AH66" s="486"/>
      <c r="AI66" s="486"/>
      <c r="AJ66" s="486"/>
      <c r="AK66" s="486"/>
      <c r="AL66" s="486"/>
      <c r="AM66" s="486"/>
      <c r="AN66" s="486"/>
      <c r="AO66" s="486"/>
      <c r="AP66" s="486"/>
      <c r="AQ66" s="486"/>
      <c r="AR66" s="486"/>
      <c r="AS66" s="486"/>
      <c r="AT66" s="486"/>
      <c r="AU66" s="486"/>
      <c r="AV66" s="486"/>
      <c r="AW66" s="486"/>
      <c r="AX66" s="486"/>
      <c r="AY66" s="486"/>
      <c r="AZ66" s="486"/>
      <c r="BA66" s="486"/>
      <c r="BB66" s="486"/>
      <c r="BC66" s="486"/>
      <c r="BD66" s="486"/>
      <c r="BE66" s="486"/>
      <c r="BF66" s="486"/>
      <c r="BG66" s="486"/>
      <c r="BH66" s="486"/>
      <c r="BI66" s="486"/>
      <c r="BJ66" s="486"/>
      <c r="BK66" s="486"/>
      <c r="BL66" s="486"/>
      <c r="BM66" s="486"/>
      <c r="BN66" s="486"/>
      <c r="BO66" s="486"/>
      <c r="BP66" s="486"/>
      <c r="BQ66" s="486"/>
      <c r="BR66" s="486"/>
      <c r="BS66" s="486"/>
      <c r="BT66" s="486"/>
      <c r="BU66" s="486"/>
      <c r="BV66" s="486"/>
      <c r="BW66" s="486"/>
      <c r="BX66" s="486"/>
      <c r="BY66" s="486"/>
      <c r="BZ66" s="486"/>
      <c r="CA66" s="486"/>
      <c r="CB66" s="486"/>
      <c r="CC66" s="486"/>
      <c r="CD66" s="486"/>
      <c r="CE66" s="486"/>
      <c r="CF66" s="486"/>
      <c r="CG66" s="486"/>
      <c r="CH66" s="486"/>
      <c r="CI66" s="486"/>
      <c r="CJ66" s="486"/>
      <c r="CK66" s="486"/>
      <c r="CL66" s="486"/>
      <c r="CM66" s="486"/>
      <c r="CN66" s="486"/>
      <c r="CO66" s="486"/>
      <c r="CP66" s="486"/>
      <c r="CQ66" s="486"/>
      <c r="CR66" s="486"/>
      <c r="CS66" s="486"/>
      <c r="CT66" s="486"/>
      <c r="CU66" s="486"/>
      <c r="CV66" s="486"/>
      <c r="CW66" s="486"/>
      <c r="CX66" s="486"/>
      <c r="CY66" s="486"/>
      <c r="CZ66" s="486"/>
      <c r="DA66" s="486"/>
      <c r="DB66" s="486"/>
      <c r="DC66" s="486"/>
      <c r="DD66" s="486"/>
      <c r="DE66" s="486"/>
      <c r="DF66" s="486"/>
      <c r="DG66" s="486"/>
      <c r="DH66" s="486"/>
      <c r="DI66" s="486"/>
      <c r="DJ66" s="486"/>
      <c r="DK66" s="486"/>
      <c r="DL66" s="486"/>
      <c r="DM66" s="486"/>
      <c r="DN66" s="486"/>
      <c r="DO66" s="486"/>
      <c r="DP66" s="486"/>
      <c r="DQ66" s="486"/>
      <c r="DR66" s="486"/>
      <c r="DS66" s="486"/>
      <c r="DT66" s="486"/>
      <c r="DU66" s="486"/>
      <c r="DV66" s="486"/>
      <c r="DW66" s="486"/>
      <c r="DX66" s="486"/>
      <c r="DY66" s="486"/>
      <c r="DZ66" s="486"/>
      <c r="EA66" s="486"/>
      <c r="EB66" s="486"/>
      <c r="EC66" s="486"/>
      <c r="ED66" s="486"/>
      <c r="EE66" s="486"/>
      <c r="EF66" s="486"/>
      <c r="EG66" s="486"/>
      <c r="EH66" s="486"/>
      <c r="EI66" s="486"/>
      <c r="EJ66" s="486"/>
      <c r="EK66" s="486"/>
      <c r="EL66" s="486"/>
      <c r="EM66" s="486"/>
      <c r="EN66" s="486"/>
      <c r="EO66" s="486"/>
      <c r="EP66" s="486"/>
      <c r="EQ66" s="486"/>
      <c r="ER66" s="486"/>
      <c r="ES66" s="486"/>
      <c r="ET66" s="486"/>
      <c r="EU66" s="486"/>
      <c r="EV66" s="486"/>
      <c r="EW66" s="486"/>
      <c r="EX66" s="486"/>
      <c r="EY66" s="486"/>
      <c r="EZ66" s="486"/>
      <c r="FA66" s="486"/>
      <c r="FB66" s="486"/>
      <c r="FC66" s="486"/>
      <c r="FD66" s="486"/>
      <c r="FE66" s="486"/>
      <c r="FF66" s="486"/>
      <c r="FG66" s="486"/>
      <c r="FH66" s="486"/>
      <c r="FI66" s="486"/>
      <c r="FJ66" s="486"/>
      <c r="FK66" s="486"/>
      <c r="FL66" s="486"/>
      <c r="FM66" s="486"/>
      <c r="FN66" s="486"/>
      <c r="FO66" s="486"/>
      <c r="FP66" s="486"/>
      <c r="FQ66" s="486"/>
      <c r="FR66" s="486"/>
      <c r="FS66" s="486"/>
      <c r="FT66" s="486"/>
      <c r="FU66" s="486"/>
      <c r="FV66" s="486"/>
      <c r="FW66" s="486"/>
      <c r="FX66" s="486"/>
      <c r="FY66" s="486"/>
      <c r="FZ66" s="486"/>
      <c r="GA66" s="486"/>
      <c r="GB66" s="486"/>
      <c r="GC66" s="486"/>
      <c r="GD66" s="486"/>
      <c r="GE66" s="486"/>
      <c r="GF66" s="486"/>
      <c r="GG66" s="486"/>
      <c r="GH66" s="486"/>
      <c r="GI66" s="486"/>
      <c r="GJ66" s="486"/>
      <c r="GK66" s="486"/>
      <c r="GL66" s="486"/>
      <c r="GM66" s="486"/>
      <c r="GN66" s="486"/>
      <c r="GO66" s="486"/>
      <c r="GP66" s="486"/>
      <c r="GQ66" s="486"/>
      <c r="GR66" s="486"/>
      <c r="GS66" s="486"/>
      <c r="GT66" s="486"/>
      <c r="GU66" s="486"/>
      <c r="GV66" s="486"/>
      <c r="GW66" s="486"/>
      <c r="GX66" s="486"/>
      <c r="GY66" s="486"/>
      <c r="GZ66" s="486"/>
      <c r="HA66" s="486"/>
      <c r="HB66" s="486"/>
      <c r="HC66" s="486"/>
      <c r="HD66" s="486"/>
      <c r="HE66" s="486"/>
      <c r="HF66" s="486"/>
      <c r="HG66" s="486"/>
      <c r="HH66" s="486"/>
      <c r="HI66" s="486"/>
      <c r="HJ66" s="486"/>
      <c r="HK66" s="486"/>
      <c r="HL66" s="486"/>
      <c r="HM66" s="486"/>
      <c r="HN66" s="486"/>
      <c r="HO66" s="486"/>
      <c r="HP66" s="486"/>
      <c r="HQ66" s="486"/>
      <c r="HR66" s="486"/>
      <c r="HS66" s="486"/>
      <c r="HT66" s="486"/>
      <c r="HU66" s="486"/>
      <c r="HV66" s="486"/>
      <c r="HW66" s="486"/>
      <c r="HX66" s="486"/>
      <c r="HY66" s="486"/>
      <c r="HZ66" s="486"/>
      <c r="IA66" s="486"/>
      <c r="IB66" s="486"/>
      <c r="IC66" s="486"/>
      <c r="ID66" s="486"/>
      <c r="IE66" s="486"/>
      <c r="IF66" s="486"/>
      <c r="IG66" s="486"/>
      <c r="IH66" s="486"/>
      <c r="II66" s="486"/>
      <c r="IJ66" s="486"/>
      <c r="IK66" s="486"/>
      <c r="IL66" s="486"/>
      <c r="IM66" s="486"/>
      <c r="IN66" s="486"/>
      <c r="IO66" s="486"/>
      <c r="IP66" s="486"/>
      <c r="IQ66" s="486"/>
      <c r="IR66" s="486"/>
      <c r="IS66" s="486"/>
    </row>
    <row r="67" spans="1:253" ht="9.9499999999999993" customHeight="1">
      <c r="A67" s="475"/>
      <c r="B67" s="476"/>
      <c r="C67" s="508"/>
      <c r="D67" s="478"/>
      <c r="E67" s="478"/>
      <c r="F67" s="479"/>
      <c r="G67" s="461"/>
      <c r="H67" s="509"/>
      <c r="I67" s="510"/>
      <c r="J67" s="510"/>
      <c r="K67" s="510"/>
      <c r="L67" s="463"/>
      <c r="M67" s="463"/>
      <c r="N67" s="463"/>
      <c r="O67" s="463"/>
      <c r="P67" s="463"/>
      <c r="Q67" s="463"/>
      <c r="R67" s="463"/>
      <c r="S67" s="463"/>
      <c r="T67" s="463"/>
      <c r="U67" s="463"/>
      <c r="V67" s="463"/>
      <c r="W67" s="463"/>
      <c r="X67" s="463"/>
      <c r="Y67" s="463"/>
      <c r="Z67" s="463"/>
      <c r="AA67" s="463"/>
      <c r="AB67" s="463"/>
      <c r="AC67" s="463"/>
      <c r="AD67" s="463"/>
      <c r="AE67" s="463"/>
      <c r="AF67" s="463"/>
      <c r="AG67" s="463"/>
      <c r="AH67" s="463"/>
      <c r="AI67" s="463"/>
      <c r="AJ67" s="463"/>
      <c r="AK67" s="463"/>
      <c r="AL67" s="463"/>
      <c r="AM67" s="463"/>
      <c r="AN67" s="463"/>
      <c r="AO67" s="463"/>
      <c r="AP67" s="463"/>
      <c r="AQ67" s="463"/>
      <c r="AR67" s="463"/>
      <c r="AS67" s="463"/>
      <c r="AT67" s="463"/>
      <c r="AU67" s="463"/>
      <c r="AV67" s="463"/>
      <c r="AW67" s="463"/>
      <c r="AX67" s="463"/>
      <c r="AY67" s="463"/>
      <c r="AZ67" s="463"/>
      <c r="BA67" s="463"/>
      <c r="BB67" s="463"/>
      <c r="BC67" s="463"/>
      <c r="BD67" s="463"/>
      <c r="BE67" s="463"/>
      <c r="BF67" s="463"/>
      <c r="BG67" s="463"/>
      <c r="BH67" s="463"/>
      <c r="BI67" s="463"/>
      <c r="BJ67" s="463"/>
      <c r="BK67" s="463"/>
      <c r="BL67" s="463"/>
      <c r="BM67" s="463"/>
      <c r="BN67" s="463"/>
      <c r="BO67" s="463"/>
      <c r="BP67" s="463"/>
      <c r="BQ67" s="463"/>
      <c r="BR67" s="463"/>
      <c r="BS67" s="463"/>
      <c r="BT67" s="463"/>
      <c r="BU67" s="463"/>
      <c r="BV67" s="463"/>
      <c r="BW67" s="463"/>
      <c r="BX67" s="463"/>
      <c r="BY67" s="463"/>
      <c r="BZ67" s="463"/>
      <c r="CA67" s="463"/>
      <c r="CB67" s="463"/>
      <c r="CC67" s="463"/>
      <c r="CD67" s="463"/>
      <c r="CE67" s="463"/>
      <c r="CF67" s="463"/>
      <c r="CG67" s="463"/>
      <c r="CH67" s="463"/>
      <c r="CI67" s="463"/>
      <c r="CJ67" s="463"/>
      <c r="CK67" s="463"/>
      <c r="CL67" s="463"/>
      <c r="CM67" s="463"/>
      <c r="CN67" s="463"/>
      <c r="CO67" s="463"/>
      <c r="CP67" s="463"/>
      <c r="CQ67" s="463"/>
      <c r="CR67" s="463"/>
      <c r="CS67" s="463"/>
      <c r="CT67" s="463"/>
      <c r="CU67" s="463"/>
      <c r="CV67" s="463"/>
      <c r="CW67" s="463"/>
      <c r="CX67" s="463"/>
      <c r="CY67" s="463"/>
      <c r="CZ67" s="463"/>
      <c r="DA67" s="463"/>
      <c r="DB67" s="463"/>
      <c r="DC67" s="463"/>
      <c r="DD67" s="463"/>
      <c r="DE67" s="463"/>
      <c r="DF67" s="463"/>
      <c r="DG67" s="463"/>
      <c r="DH67" s="463"/>
      <c r="DI67" s="463"/>
      <c r="DJ67" s="463"/>
      <c r="DK67" s="463"/>
      <c r="DL67" s="463"/>
      <c r="DM67" s="463"/>
      <c r="DN67" s="463"/>
      <c r="DO67" s="463"/>
      <c r="DP67" s="463"/>
      <c r="DQ67" s="463"/>
      <c r="DR67" s="463"/>
      <c r="DS67" s="463"/>
      <c r="DT67" s="463"/>
      <c r="DU67" s="463"/>
      <c r="DV67" s="463"/>
      <c r="DW67" s="463"/>
      <c r="DX67" s="463"/>
      <c r="DY67" s="463"/>
      <c r="DZ67" s="463"/>
      <c r="EA67" s="463"/>
      <c r="EB67" s="463"/>
      <c r="EC67" s="463"/>
      <c r="ED67" s="463"/>
      <c r="EE67" s="463"/>
      <c r="EF67" s="463"/>
      <c r="EG67" s="463"/>
      <c r="EH67" s="463"/>
      <c r="EI67" s="463"/>
      <c r="EJ67" s="463"/>
      <c r="EK67" s="463"/>
      <c r="EL67" s="463"/>
      <c r="EM67" s="463"/>
      <c r="EN67" s="463"/>
      <c r="EO67" s="463"/>
      <c r="EP67" s="463"/>
      <c r="EQ67" s="463"/>
      <c r="ER67" s="463"/>
      <c r="ES67" s="463"/>
      <c r="ET67" s="463"/>
      <c r="EU67" s="463"/>
      <c r="EV67" s="463"/>
      <c r="EW67" s="463"/>
      <c r="EX67" s="463"/>
      <c r="EY67" s="463"/>
      <c r="EZ67" s="463"/>
      <c r="FA67" s="463"/>
      <c r="FB67" s="463"/>
      <c r="FC67" s="463"/>
      <c r="FD67" s="463"/>
      <c r="FE67" s="463"/>
      <c r="FF67" s="463"/>
      <c r="FG67" s="463"/>
      <c r="FH67" s="463"/>
      <c r="FI67" s="463"/>
      <c r="FJ67" s="463"/>
      <c r="FK67" s="463"/>
      <c r="FL67" s="463"/>
      <c r="FM67" s="463"/>
      <c r="FN67" s="463"/>
      <c r="FO67" s="463"/>
      <c r="FP67" s="463"/>
      <c r="FQ67" s="463"/>
      <c r="FR67" s="463"/>
      <c r="FS67" s="463"/>
      <c r="FT67" s="463"/>
      <c r="FU67" s="463"/>
      <c r="FV67" s="463"/>
      <c r="FW67" s="463"/>
      <c r="FX67" s="463"/>
      <c r="FY67" s="463"/>
      <c r="FZ67" s="463"/>
      <c r="GA67" s="463"/>
      <c r="GB67" s="463"/>
      <c r="GC67" s="463"/>
      <c r="GD67" s="463"/>
      <c r="GE67" s="463"/>
      <c r="GF67" s="463"/>
      <c r="GG67" s="463"/>
      <c r="GH67" s="463"/>
      <c r="GI67" s="463"/>
      <c r="GJ67" s="463"/>
      <c r="GK67" s="463"/>
      <c r="GL67" s="463"/>
      <c r="GM67" s="463"/>
      <c r="GN67" s="463"/>
      <c r="GO67" s="463"/>
      <c r="GP67" s="463"/>
      <c r="GQ67" s="463"/>
      <c r="GR67" s="463"/>
      <c r="GS67" s="463"/>
      <c r="GT67" s="463"/>
      <c r="GU67" s="463"/>
      <c r="GV67" s="463"/>
      <c r="GW67" s="463"/>
      <c r="GX67" s="463"/>
      <c r="GY67" s="463"/>
      <c r="GZ67" s="463"/>
      <c r="HA67" s="463"/>
      <c r="HB67" s="463"/>
      <c r="HC67" s="463"/>
      <c r="HD67" s="463"/>
      <c r="HE67" s="463"/>
      <c r="HF67" s="463"/>
      <c r="HG67" s="463"/>
      <c r="HH67" s="463"/>
      <c r="HI67" s="463"/>
      <c r="HJ67" s="463"/>
      <c r="HK67" s="463"/>
      <c r="HL67" s="463"/>
      <c r="HM67" s="463"/>
      <c r="HN67" s="463"/>
      <c r="HO67" s="463"/>
      <c r="HP67" s="463"/>
      <c r="HQ67" s="463"/>
      <c r="HR67" s="463"/>
      <c r="HS67" s="463"/>
      <c r="HT67" s="463"/>
      <c r="HU67" s="463"/>
      <c r="HV67" s="463"/>
      <c r="HW67" s="463"/>
      <c r="HX67" s="463"/>
      <c r="HY67" s="463"/>
      <c r="HZ67" s="463"/>
      <c r="IA67" s="463"/>
      <c r="IB67" s="463"/>
      <c r="IC67" s="463"/>
      <c r="ID67" s="463"/>
      <c r="IE67" s="463"/>
      <c r="IF67" s="463"/>
      <c r="IG67" s="463"/>
      <c r="IH67" s="463"/>
      <c r="II67" s="463"/>
      <c r="IJ67" s="463"/>
      <c r="IK67" s="463"/>
      <c r="IL67" s="463"/>
      <c r="IM67" s="463"/>
      <c r="IN67" s="463"/>
      <c r="IO67" s="463"/>
      <c r="IP67" s="463"/>
      <c r="IQ67" s="463"/>
      <c r="IR67" s="463"/>
      <c r="IS67" s="463"/>
    </row>
    <row r="68" spans="1:253" s="469" customFormat="1" ht="15">
      <c r="A68" s="444"/>
      <c r="B68" s="444"/>
      <c r="C68" s="497" t="s">
        <v>668</v>
      </c>
      <c r="D68" s="483">
        <f>E68+F68</f>
        <v>202000</v>
      </c>
      <c r="E68" s="483">
        <v>202000</v>
      </c>
      <c r="F68" s="484">
        <v>0</v>
      </c>
      <c r="G68" s="461"/>
      <c r="H68" s="498" t="s">
        <v>312</v>
      </c>
      <c r="I68" s="483">
        <f>J68+K68</f>
        <v>126858</v>
      </c>
      <c r="J68" s="483">
        <f>99000+6750+17018+2425+1665</f>
        <v>126858</v>
      </c>
      <c r="K68" s="483">
        <v>0</v>
      </c>
      <c r="L68" s="390"/>
      <c r="M68" s="390"/>
      <c r="N68" s="390"/>
      <c r="O68" s="390"/>
      <c r="P68" s="390"/>
      <c r="Q68" s="390"/>
      <c r="R68" s="390"/>
      <c r="S68" s="390"/>
      <c r="T68" s="390"/>
      <c r="U68" s="390"/>
      <c r="V68" s="390"/>
      <c r="W68" s="390"/>
      <c r="X68" s="390"/>
      <c r="Y68" s="390"/>
      <c r="Z68" s="390"/>
      <c r="AA68" s="390"/>
      <c r="AB68" s="390"/>
      <c r="AC68" s="390"/>
      <c r="AD68" s="390"/>
      <c r="AE68" s="390"/>
      <c r="AF68" s="390"/>
      <c r="AG68" s="390"/>
      <c r="AH68" s="390"/>
      <c r="AI68" s="390"/>
      <c r="AJ68" s="390"/>
      <c r="AK68" s="390"/>
      <c r="AL68" s="390"/>
      <c r="AM68" s="390"/>
      <c r="AN68" s="390"/>
      <c r="AO68" s="390"/>
      <c r="AP68" s="390"/>
      <c r="AQ68" s="390"/>
      <c r="AR68" s="390"/>
      <c r="AS68" s="390"/>
      <c r="AT68" s="390"/>
      <c r="AU68" s="390"/>
      <c r="AV68" s="390"/>
      <c r="AW68" s="390"/>
      <c r="AX68" s="390"/>
      <c r="AY68" s="390"/>
      <c r="AZ68" s="390"/>
      <c r="BA68" s="390"/>
      <c r="BB68" s="390"/>
      <c r="BC68" s="390"/>
      <c r="BD68" s="390"/>
      <c r="BE68" s="390"/>
      <c r="BF68" s="390"/>
      <c r="BG68" s="390"/>
      <c r="BH68" s="390"/>
      <c r="BI68" s="390"/>
      <c r="BJ68" s="390"/>
      <c r="BK68" s="390"/>
      <c r="BL68" s="390"/>
      <c r="BM68" s="390"/>
      <c r="BN68" s="390"/>
      <c r="BO68" s="390"/>
      <c r="BP68" s="390"/>
      <c r="BQ68" s="390"/>
      <c r="BR68" s="390"/>
      <c r="BS68" s="390"/>
      <c r="BT68" s="390"/>
      <c r="BU68" s="390"/>
      <c r="BV68" s="390"/>
      <c r="BW68" s="390"/>
      <c r="BX68" s="390"/>
      <c r="BY68" s="390"/>
      <c r="BZ68" s="390"/>
      <c r="CA68" s="390"/>
      <c r="CB68" s="390"/>
      <c r="CC68" s="390"/>
      <c r="CD68" s="390"/>
      <c r="CE68" s="390"/>
      <c r="CF68" s="390"/>
      <c r="CG68" s="390"/>
      <c r="CH68" s="390"/>
      <c r="CI68" s="390"/>
      <c r="CJ68" s="390"/>
      <c r="CK68" s="390"/>
      <c r="CL68" s="390"/>
      <c r="CM68" s="390"/>
      <c r="CN68" s="390"/>
      <c r="CO68" s="390"/>
      <c r="CP68" s="390"/>
      <c r="CQ68" s="390"/>
      <c r="CR68" s="390"/>
      <c r="CS68" s="390"/>
      <c r="CT68" s="390"/>
      <c r="CU68" s="390"/>
      <c r="CV68" s="390"/>
      <c r="CW68" s="390"/>
      <c r="CX68" s="390"/>
      <c r="CY68" s="390"/>
      <c r="CZ68" s="390"/>
      <c r="DA68" s="390"/>
      <c r="DB68" s="390"/>
      <c r="DC68" s="390"/>
      <c r="DD68" s="390"/>
      <c r="DE68" s="390"/>
      <c r="DF68" s="390"/>
      <c r="DG68" s="390"/>
      <c r="DH68" s="390"/>
      <c r="DI68" s="390"/>
      <c r="DJ68" s="390"/>
      <c r="DK68" s="390"/>
      <c r="DL68" s="390"/>
      <c r="DM68" s="390"/>
      <c r="DN68" s="390"/>
      <c r="DO68" s="390"/>
      <c r="DP68" s="390"/>
      <c r="DQ68" s="390"/>
      <c r="DR68" s="390"/>
      <c r="DS68" s="390"/>
      <c r="DT68" s="390"/>
      <c r="DU68" s="390"/>
      <c r="DV68" s="390"/>
      <c r="DW68" s="390"/>
      <c r="DX68" s="390"/>
      <c r="DY68" s="390"/>
      <c r="DZ68" s="390"/>
      <c r="EA68" s="390"/>
      <c r="EB68" s="390"/>
      <c r="EC68" s="390"/>
      <c r="ED68" s="390"/>
      <c r="EE68" s="390"/>
      <c r="EF68" s="390"/>
      <c r="EG68" s="390"/>
      <c r="EH68" s="390"/>
      <c r="EI68" s="390"/>
      <c r="EJ68" s="390"/>
      <c r="EK68" s="390"/>
      <c r="EL68" s="390"/>
      <c r="EM68" s="390"/>
      <c r="EN68" s="390"/>
      <c r="EO68" s="390"/>
      <c r="EP68" s="390"/>
      <c r="EQ68" s="390"/>
      <c r="ER68" s="390"/>
      <c r="ES68" s="390"/>
      <c r="ET68" s="390"/>
      <c r="EU68" s="390"/>
      <c r="EV68" s="390"/>
      <c r="EW68" s="390"/>
      <c r="EX68" s="390"/>
      <c r="EY68" s="390"/>
      <c r="EZ68" s="390"/>
      <c r="FA68" s="390"/>
      <c r="FB68" s="390"/>
      <c r="FC68" s="390"/>
      <c r="FD68" s="390"/>
      <c r="FE68" s="390"/>
      <c r="FF68" s="390"/>
      <c r="FG68" s="390"/>
      <c r="FH68" s="390"/>
      <c r="FI68" s="390"/>
      <c r="FJ68" s="390"/>
      <c r="FK68" s="390"/>
      <c r="FL68" s="390"/>
      <c r="FM68" s="390"/>
      <c r="FN68" s="390"/>
      <c r="FO68" s="390"/>
      <c r="FP68" s="390"/>
      <c r="FQ68" s="390"/>
      <c r="FR68" s="390"/>
      <c r="FS68" s="390"/>
      <c r="FT68" s="390"/>
      <c r="FU68" s="390"/>
      <c r="FV68" s="390"/>
      <c r="FW68" s="390"/>
      <c r="FX68" s="390"/>
      <c r="FY68" s="390"/>
      <c r="FZ68" s="390"/>
      <c r="GA68" s="390"/>
      <c r="GB68" s="390"/>
      <c r="GC68" s="390"/>
      <c r="GD68" s="390"/>
      <c r="GE68" s="390"/>
      <c r="GF68" s="390"/>
      <c r="GG68" s="390"/>
      <c r="GH68" s="390"/>
      <c r="GI68" s="390"/>
      <c r="GJ68" s="390"/>
      <c r="GK68" s="390"/>
      <c r="GL68" s="390"/>
      <c r="GM68" s="390"/>
      <c r="GN68" s="390"/>
      <c r="GO68" s="390"/>
      <c r="GP68" s="390"/>
      <c r="GQ68" s="390"/>
      <c r="GR68" s="390"/>
      <c r="GS68" s="390"/>
      <c r="GT68" s="390"/>
      <c r="GU68" s="390"/>
      <c r="GV68" s="390"/>
      <c r="GW68" s="390"/>
      <c r="GX68" s="390"/>
      <c r="GY68" s="390"/>
      <c r="GZ68" s="390"/>
      <c r="HA68" s="390"/>
      <c r="HB68" s="390"/>
      <c r="HC68" s="390"/>
      <c r="HD68" s="390"/>
      <c r="HE68" s="390"/>
      <c r="HF68" s="390"/>
      <c r="HG68" s="390"/>
      <c r="HH68" s="390"/>
      <c r="HI68" s="390"/>
      <c r="HJ68" s="390"/>
      <c r="HK68" s="390"/>
      <c r="HL68" s="390"/>
      <c r="HM68" s="390"/>
      <c r="HN68" s="390"/>
      <c r="HO68" s="390"/>
      <c r="HP68" s="390"/>
      <c r="HQ68" s="390"/>
      <c r="HR68" s="390"/>
      <c r="HS68" s="390"/>
      <c r="HT68" s="390"/>
      <c r="HU68" s="390"/>
      <c r="HV68" s="390"/>
      <c r="HW68" s="390"/>
      <c r="HX68" s="390"/>
      <c r="HY68" s="390"/>
      <c r="HZ68" s="390"/>
      <c r="IA68" s="390"/>
      <c r="IB68" s="390"/>
      <c r="IC68" s="390"/>
      <c r="ID68" s="390"/>
      <c r="IE68" s="390"/>
      <c r="IF68" s="390"/>
      <c r="IG68" s="390"/>
      <c r="IH68" s="390"/>
      <c r="II68" s="390"/>
      <c r="IJ68" s="390"/>
      <c r="IK68" s="390"/>
      <c r="IL68" s="390"/>
      <c r="IM68" s="390"/>
      <c r="IN68" s="390"/>
      <c r="IO68" s="390"/>
      <c r="IP68" s="390"/>
      <c r="IQ68" s="390"/>
      <c r="IR68" s="390"/>
      <c r="IS68" s="390"/>
    </row>
    <row r="69" spans="1:253" s="486" customFormat="1" ht="9.9499999999999993" customHeight="1">
      <c r="A69" s="444"/>
      <c r="B69" s="444"/>
      <c r="C69" s="497"/>
      <c r="D69" s="519"/>
      <c r="E69" s="519"/>
      <c r="F69" s="520"/>
      <c r="G69" s="461"/>
      <c r="H69" s="485"/>
      <c r="I69" s="483"/>
      <c r="J69" s="483"/>
      <c r="K69" s="483"/>
      <c r="L69" s="390"/>
      <c r="M69" s="390"/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K69" s="390"/>
      <c r="AL69" s="390"/>
      <c r="AM69" s="390"/>
      <c r="AN69" s="390"/>
      <c r="AO69" s="390"/>
      <c r="AP69" s="390"/>
      <c r="AQ69" s="390"/>
      <c r="AR69" s="390"/>
      <c r="AS69" s="390"/>
      <c r="AT69" s="390"/>
      <c r="AU69" s="390"/>
      <c r="AV69" s="390"/>
      <c r="AW69" s="390"/>
      <c r="AX69" s="390"/>
      <c r="AY69" s="390"/>
      <c r="AZ69" s="390"/>
      <c r="BA69" s="390"/>
      <c r="BB69" s="390"/>
      <c r="BC69" s="390"/>
      <c r="BD69" s="390"/>
      <c r="BE69" s="390"/>
      <c r="BF69" s="390"/>
      <c r="BG69" s="390"/>
      <c r="BH69" s="390"/>
      <c r="BI69" s="390"/>
      <c r="BJ69" s="390"/>
      <c r="BK69" s="390"/>
      <c r="BL69" s="390"/>
      <c r="BM69" s="390"/>
      <c r="BN69" s="390"/>
      <c r="BO69" s="390"/>
      <c r="BP69" s="390"/>
      <c r="BQ69" s="390"/>
      <c r="BR69" s="390"/>
      <c r="BS69" s="390"/>
      <c r="BT69" s="390"/>
      <c r="BU69" s="390"/>
      <c r="BV69" s="390"/>
      <c r="BW69" s="390"/>
      <c r="BX69" s="390"/>
      <c r="BY69" s="390"/>
      <c r="BZ69" s="390"/>
      <c r="CA69" s="390"/>
      <c r="CB69" s="390"/>
      <c r="CC69" s="390"/>
      <c r="CD69" s="390"/>
      <c r="CE69" s="390"/>
      <c r="CF69" s="390"/>
      <c r="CG69" s="390"/>
      <c r="CH69" s="390"/>
      <c r="CI69" s="390"/>
      <c r="CJ69" s="390"/>
      <c r="CK69" s="390"/>
      <c r="CL69" s="390"/>
      <c r="CM69" s="390"/>
      <c r="CN69" s="390"/>
      <c r="CO69" s="390"/>
      <c r="CP69" s="390"/>
      <c r="CQ69" s="390"/>
      <c r="CR69" s="390"/>
      <c r="CS69" s="390"/>
      <c r="CT69" s="390"/>
      <c r="CU69" s="390"/>
      <c r="CV69" s="390"/>
      <c r="CW69" s="390"/>
      <c r="CX69" s="390"/>
      <c r="CY69" s="390"/>
      <c r="CZ69" s="390"/>
      <c r="DA69" s="390"/>
      <c r="DB69" s="390"/>
      <c r="DC69" s="390"/>
      <c r="DD69" s="390"/>
      <c r="DE69" s="390"/>
      <c r="DF69" s="390"/>
      <c r="DG69" s="390"/>
      <c r="DH69" s="390"/>
      <c r="DI69" s="390"/>
      <c r="DJ69" s="390"/>
      <c r="DK69" s="390"/>
      <c r="DL69" s="390"/>
      <c r="DM69" s="390"/>
      <c r="DN69" s="390"/>
      <c r="DO69" s="390"/>
      <c r="DP69" s="390"/>
      <c r="DQ69" s="390"/>
      <c r="DR69" s="390"/>
      <c r="DS69" s="390"/>
      <c r="DT69" s="390"/>
      <c r="DU69" s="390"/>
      <c r="DV69" s="390"/>
      <c r="DW69" s="390"/>
      <c r="DX69" s="390"/>
      <c r="DY69" s="390"/>
      <c r="DZ69" s="390"/>
      <c r="EA69" s="390"/>
      <c r="EB69" s="390"/>
      <c r="EC69" s="390"/>
      <c r="ED69" s="390"/>
      <c r="EE69" s="390"/>
      <c r="EF69" s="390"/>
      <c r="EG69" s="390"/>
      <c r="EH69" s="390"/>
      <c r="EI69" s="390"/>
      <c r="EJ69" s="390"/>
      <c r="EK69" s="390"/>
      <c r="EL69" s="390"/>
      <c r="EM69" s="390"/>
      <c r="EN69" s="390"/>
      <c r="EO69" s="390"/>
      <c r="EP69" s="390"/>
      <c r="EQ69" s="390"/>
      <c r="ER69" s="390"/>
      <c r="ES69" s="390"/>
      <c r="ET69" s="390"/>
      <c r="EU69" s="390"/>
      <c r="EV69" s="390"/>
      <c r="EW69" s="390"/>
      <c r="EX69" s="390"/>
      <c r="EY69" s="390"/>
      <c r="EZ69" s="390"/>
      <c r="FA69" s="390"/>
      <c r="FB69" s="390"/>
      <c r="FC69" s="390"/>
      <c r="FD69" s="390"/>
      <c r="FE69" s="390"/>
      <c r="FF69" s="390"/>
      <c r="FG69" s="390"/>
      <c r="FH69" s="390"/>
      <c r="FI69" s="390"/>
      <c r="FJ69" s="390"/>
      <c r="FK69" s="390"/>
      <c r="FL69" s="390"/>
      <c r="FM69" s="390"/>
      <c r="FN69" s="390"/>
      <c r="FO69" s="390"/>
      <c r="FP69" s="390"/>
      <c r="FQ69" s="390"/>
      <c r="FR69" s="390"/>
      <c r="FS69" s="390"/>
      <c r="FT69" s="390"/>
      <c r="FU69" s="390"/>
      <c r="FV69" s="390"/>
      <c r="FW69" s="390"/>
      <c r="FX69" s="390"/>
      <c r="FY69" s="390"/>
      <c r="FZ69" s="390"/>
      <c r="GA69" s="390"/>
      <c r="GB69" s="390"/>
      <c r="GC69" s="390"/>
      <c r="GD69" s="390"/>
      <c r="GE69" s="390"/>
      <c r="GF69" s="390"/>
      <c r="GG69" s="390"/>
      <c r="GH69" s="390"/>
      <c r="GI69" s="390"/>
      <c r="GJ69" s="390"/>
      <c r="GK69" s="390"/>
      <c r="GL69" s="390"/>
      <c r="GM69" s="390"/>
      <c r="GN69" s="390"/>
      <c r="GO69" s="390"/>
      <c r="GP69" s="390"/>
      <c r="GQ69" s="390"/>
      <c r="GR69" s="390"/>
      <c r="GS69" s="390"/>
      <c r="GT69" s="390"/>
      <c r="GU69" s="390"/>
      <c r="GV69" s="390"/>
      <c r="GW69" s="390"/>
      <c r="GX69" s="390"/>
      <c r="GY69" s="390"/>
      <c r="GZ69" s="390"/>
      <c r="HA69" s="390"/>
      <c r="HB69" s="390"/>
      <c r="HC69" s="390"/>
      <c r="HD69" s="390"/>
      <c r="HE69" s="390"/>
      <c r="HF69" s="390"/>
      <c r="HG69" s="390"/>
      <c r="HH69" s="390"/>
      <c r="HI69" s="390"/>
      <c r="HJ69" s="390"/>
      <c r="HK69" s="390"/>
      <c r="HL69" s="390"/>
      <c r="HM69" s="390"/>
      <c r="HN69" s="390"/>
      <c r="HO69" s="390"/>
      <c r="HP69" s="390"/>
      <c r="HQ69" s="390"/>
      <c r="HR69" s="390"/>
      <c r="HS69" s="390"/>
      <c r="HT69" s="390"/>
      <c r="HU69" s="390"/>
      <c r="HV69" s="390"/>
      <c r="HW69" s="390"/>
      <c r="HX69" s="390"/>
      <c r="HY69" s="390"/>
      <c r="HZ69" s="390"/>
      <c r="IA69" s="390"/>
      <c r="IB69" s="390"/>
      <c r="IC69" s="390"/>
      <c r="ID69" s="390"/>
      <c r="IE69" s="390"/>
      <c r="IF69" s="390"/>
      <c r="IG69" s="390"/>
      <c r="IH69" s="390"/>
      <c r="II69" s="390"/>
      <c r="IJ69" s="390"/>
      <c r="IK69" s="390"/>
      <c r="IL69" s="390"/>
      <c r="IM69" s="390"/>
      <c r="IN69" s="390"/>
      <c r="IO69" s="390"/>
      <c r="IP69" s="390"/>
      <c r="IQ69" s="390"/>
      <c r="IR69" s="390"/>
      <c r="IS69" s="390"/>
    </row>
    <row r="70" spans="1:253" s="463" customFormat="1">
      <c r="A70" s="444"/>
      <c r="B70" s="444"/>
      <c r="C70" s="506" t="s">
        <v>488</v>
      </c>
      <c r="D70" s="506" t="s">
        <v>488</v>
      </c>
      <c r="E70" s="506" t="s">
        <v>488</v>
      </c>
      <c r="F70" s="507" t="s">
        <v>488</v>
      </c>
      <c r="G70" s="461"/>
      <c r="H70" s="498" t="s">
        <v>672</v>
      </c>
      <c r="I70" s="483">
        <f>J70+K70</f>
        <v>75142</v>
      </c>
      <c r="J70" s="483">
        <v>75142</v>
      </c>
      <c r="K70" s="483">
        <v>0</v>
      </c>
      <c r="L70" s="390"/>
      <c r="M70" s="390"/>
      <c r="N70" s="390"/>
      <c r="O70" s="390"/>
      <c r="P70" s="390"/>
      <c r="Q70" s="390"/>
      <c r="R70" s="390"/>
      <c r="S70" s="390"/>
      <c r="T70" s="390"/>
      <c r="U70" s="390"/>
      <c r="V70" s="390"/>
      <c r="W70" s="390"/>
      <c r="X70" s="390"/>
      <c r="Y70" s="390"/>
      <c r="Z70" s="390"/>
      <c r="AA70" s="390"/>
      <c r="AB70" s="390"/>
      <c r="AC70" s="390"/>
      <c r="AD70" s="390"/>
      <c r="AE70" s="390"/>
      <c r="AF70" s="390"/>
      <c r="AG70" s="390"/>
      <c r="AH70" s="390"/>
      <c r="AI70" s="390"/>
      <c r="AJ70" s="390"/>
      <c r="AK70" s="390"/>
      <c r="AL70" s="390"/>
      <c r="AM70" s="390"/>
      <c r="AN70" s="390"/>
      <c r="AO70" s="390"/>
      <c r="AP70" s="390"/>
      <c r="AQ70" s="390"/>
      <c r="AR70" s="390"/>
      <c r="AS70" s="390"/>
      <c r="AT70" s="390"/>
      <c r="AU70" s="390"/>
      <c r="AV70" s="390"/>
      <c r="AW70" s="390"/>
      <c r="AX70" s="390"/>
      <c r="AY70" s="390"/>
      <c r="AZ70" s="390"/>
      <c r="BA70" s="390"/>
      <c r="BB70" s="390"/>
      <c r="BC70" s="390"/>
      <c r="BD70" s="390"/>
      <c r="BE70" s="390"/>
      <c r="BF70" s="390"/>
      <c r="BG70" s="390"/>
      <c r="BH70" s="390"/>
      <c r="BI70" s="390"/>
      <c r="BJ70" s="390"/>
      <c r="BK70" s="390"/>
      <c r="BL70" s="390"/>
      <c r="BM70" s="390"/>
      <c r="BN70" s="390"/>
      <c r="BO70" s="390"/>
      <c r="BP70" s="390"/>
      <c r="BQ70" s="390"/>
      <c r="BR70" s="390"/>
      <c r="BS70" s="390"/>
      <c r="BT70" s="390"/>
      <c r="BU70" s="390"/>
      <c r="BV70" s="390"/>
      <c r="BW70" s="390"/>
      <c r="BX70" s="390"/>
      <c r="BY70" s="390"/>
      <c r="BZ70" s="390"/>
      <c r="CA70" s="390"/>
      <c r="CB70" s="390"/>
      <c r="CC70" s="390"/>
      <c r="CD70" s="390"/>
      <c r="CE70" s="390"/>
      <c r="CF70" s="390"/>
      <c r="CG70" s="390"/>
      <c r="CH70" s="390"/>
      <c r="CI70" s="390"/>
      <c r="CJ70" s="390"/>
      <c r="CK70" s="390"/>
      <c r="CL70" s="390"/>
      <c r="CM70" s="390"/>
      <c r="CN70" s="390"/>
      <c r="CO70" s="390"/>
      <c r="CP70" s="390"/>
      <c r="CQ70" s="390"/>
      <c r="CR70" s="390"/>
      <c r="CS70" s="390"/>
      <c r="CT70" s="390"/>
      <c r="CU70" s="390"/>
      <c r="CV70" s="390"/>
      <c r="CW70" s="390"/>
      <c r="CX70" s="390"/>
      <c r="CY70" s="390"/>
      <c r="CZ70" s="390"/>
      <c r="DA70" s="390"/>
      <c r="DB70" s="390"/>
      <c r="DC70" s="390"/>
      <c r="DD70" s="390"/>
      <c r="DE70" s="390"/>
      <c r="DF70" s="390"/>
      <c r="DG70" s="390"/>
      <c r="DH70" s="390"/>
      <c r="DI70" s="390"/>
      <c r="DJ70" s="390"/>
      <c r="DK70" s="390"/>
      <c r="DL70" s="390"/>
      <c r="DM70" s="390"/>
      <c r="DN70" s="390"/>
      <c r="DO70" s="390"/>
      <c r="DP70" s="390"/>
      <c r="DQ70" s="390"/>
      <c r="DR70" s="390"/>
      <c r="DS70" s="390"/>
      <c r="DT70" s="390"/>
      <c r="DU70" s="390"/>
      <c r="DV70" s="390"/>
      <c r="DW70" s="390"/>
      <c r="DX70" s="390"/>
      <c r="DY70" s="390"/>
      <c r="DZ70" s="390"/>
      <c r="EA70" s="390"/>
      <c r="EB70" s="390"/>
      <c r="EC70" s="390"/>
      <c r="ED70" s="390"/>
      <c r="EE70" s="390"/>
      <c r="EF70" s="390"/>
      <c r="EG70" s="390"/>
      <c r="EH70" s="390"/>
      <c r="EI70" s="390"/>
      <c r="EJ70" s="390"/>
      <c r="EK70" s="390"/>
      <c r="EL70" s="390"/>
      <c r="EM70" s="390"/>
      <c r="EN70" s="390"/>
      <c r="EO70" s="390"/>
      <c r="EP70" s="390"/>
      <c r="EQ70" s="390"/>
      <c r="ER70" s="390"/>
      <c r="ES70" s="390"/>
      <c r="ET70" s="390"/>
      <c r="EU70" s="390"/>
      <c r="EV70" s="390"/>
      <c r="EW70" s="390"/>
      <c r="EX70" s="390"/>
      <c r="EY70" s="390"/>
      <c r="EZ70" s="390"/>
      <c r="FA70" s="390"/>
      <c r="FB70" s="390"/>
      <c r="FC70" s="390"/>
      <c r="FD70" s="390"/>
      <c r="FE70" s="390"/>
      <c r="FF70" s="390"/>
      <c r="FG70" s="390"/>
      <c r="FH70" s="390"/>
      <c r="FI70" s="390"/>
      <c r="FJ70" s="390"/>
      <c r="FK70" s="390"/>
      <c r="FL70" s="390"/>
      <c r="FM70" s="390"/>
      <c r="FN70" s="390"/>
      <c r="FO70" s="390"/>
      <c r="FP70" s="390"/>
      <c r="FQ70" s="390"/>
      <c r="FR70" s="390"/>
      <c r="FS70" s="390"/>
      <c r="FT70" s="390"/>
      <c r="FU70" s="390"/>
      <c r="FV70" s="390"/>
      <c r="FW70" s="390"/>
      <c r="FX70" s="390"/>
      <c r="FY70" s="390"/>
      <c r="FZ70" s="390"/>
      <c r="GA70" s="390"/>
      <c r="GB70" s="390"/>
      <c r="GC70" s="390"/>
      <c r="GD70" s="390"/>
      <c r="GE70" s="390"/>
      <c r="GF70" s="390"/>
      <c r="GG70" s="390"/>
      <c r="GH70" s="390"/>
      <c r="GI70" s="390"/>
      <c r="GJ70" s="390"/>
      <c r="GK70" s="390"/>
      <c r="GL70" s="390"/>
      <c r="GM70" s="390"/>
      <c r="GN70" s="390"/>
      <c r="GO70" s="390"/>
      <c r="GP70" s="390"/>
      <c r="GQ70" s="390"/>
      <c r="GR70" s="390"/>
      <c r="GS70" s="390"/>
      <c r="GT70" s="390"/>
      <c r="GU70" s="390"/>
      <c r="GV70" s="390"/>
      <c r="GW70" s="390"/>
      <c r="GX70" s="390"/>
      <c r="GY70" s="390"/>
      <c r="GZ70" s="390"/>
      <c r="HA70" s="390"/>
      <c r="HB70" s="390"/>
      <c r="HC70" s="390"/>
      <c r="HD70" s="390"/>
      <c r="HE70" s="390"/>
      <c r="HF70" s="390"/>
      <c r="HG70" s="390"/>
      <c r="HH70" s="390"/>
      <c r="HI70" s="390"/>
      <c r="HJ70" s="390"/>
      <c r="HK70" s="390"/>
      <c r="HL70" s="390"/>
      <c r="HM70" s="390"/>
      <c r="HN70" s="390"/>
      <c r="HO70" s="390"/>
      <c r="HP70" s="390"/>
      <c r="HQ70" s="390"/>
      <c r="HR70" s="390"/>
      <c r="HS70" s="390"/>
      <c r="HT70" s="390"/>
      <c r="HU70" s="390"/>
      <c r="HV70" s="390"/>
      <c r="HW70" s="390"/>
      <c r="HX70" s="390"/>
      <c r="HY70" s="390"/>
      <c r="HZ70" s="390"/>
      <c r="IA70" s="390"/>
      <c r="IB70" s="390"/>
      <c r="IC70" s="390"/>
      <c r="ID70" s="390"/>
      <c r="IE70" s="390"/>
      <c r="IF70" s="390"/>
      <c r="IG70" s="390"/>
      <c r="IH70" s="390"/>
      <c r="II70" s="390"/>
      <c r="IJ70" s="390"/>
      <c r="IK70" s="390"/>
      <c r="IL70" s="390"/>
      <c r="IM70" s="390"/>
      <c r="IN70" s="390"/>
      <c r="IO70" s="390"/>
      <c r="IP70" s="390"/>
      <c r="IQ70" s="390"/>
      <c r="IR70" s="390"/>
      <c r="IS70" s="390"/>
    </row>
    <row r="71" spans="1:253" s="463" customFormat="1" ht="9.9499999999999993" customHeight="1">
      <c r="A71" s="444"/>
      <c r="B71" s="513"/>
      <c r="C71" s="446"/>
      <c r="D71" s="514"/>
      <c r="E71" s="514"/>
      <c r="F71" s="515"/>
      <c r="G71" s="461"/>
      <c r="H71" s="516"/>
      <c r="I71" s="447"/>
      <c r="J71" s="447"/>
      <c r="K71" s="447"/>
      <c r="L71" s="390"/>
      <c r="M71" s="390"/>
      <c r="N71" s="390"/>
      <c r="O71" s="390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390"/>
      <c r="AE71" s="390"/>
      <c r="AF71" s="390"/>
      <c r="AG71" s="390"/>
      <c r="AH71" s="390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  <c r="AT71" s="390"/>
      <c r="AU71" s="390"/>
      <c r="AV71" s="390"/>
      <c r="AW71" s="390"/>
      <c r="AX71" s="390"/>
      <c r="AY71" s="390"/>
      <c r="AZ71" s="390"/>
      <c r="BA71" s="390"/>
      <c r="BB71" s="390"/>
      <c r="BC71" s="390"/>
      <c r="BD71" s="390"/>
      <c r="BE71" s="390"/>
      <c r="BF71" s="390"/>
      <c r="BG71" s="390"/>
      <c r="BH71" s="390"/>
      <c r="BI71" s="390"/>
      <c r="BJ71" s="390"/>
      <c r="BK71" s="390"/>
      <c r="BL71" s="390"/>
      <c r="BM71" s="390"/>
      <c r="BN71" s="390"/>
      <c r="BO71" s="390"/>
      <c r="BP71" s="390"/>
      <c r="BQ71" s="390"/>
      <c r="BR71" s="390"/>
      <c r="BS71" s="390"/>
      <c r="BT71" s="390"/>
      <c r="BU71" s="390"/>
      <c r="BV71" s="390"/>
      <c r="BW71" s="390"/>
      <c r="BX71" s="390"/>
      <c r="BY71" s="390"/>
      <c r="BZ71" s="390"/>
      <c r="CA71" s="390"/>
      <c r="CB71" s="390"/>
      <c r="CC71" s="390"/>
      <c r="CD71" s="390"/>
      <c r="CE71" s="390"/>
      <c r="CF71" s="390"/>
      <c r="CG71" s="390"/>
      <c r="CH71" s="390"/>
      <c r="CI71" s="390"/>
      <c r="CJ71" s="390"/>
      <c r="CK71" s="390"/>
      <c r="CL71" s="390"/>
      <c r="CM71" s="390"/>
      <c r="CN71" s="390"/>
      <c r="CO71" s="390"/>
      <c r="CP71" s="390"/>
      <c r="CQ71" s="390"/>
      <c r="CR71" s="390"/>
      <c r="CS71" s="390"/>
      <c r="CT71" s="390"/>
      <c r="CU71" s="390"/>
      <c r="CV71" s="390"/>
      <c r="CW71" s="390"/>
      <c r="CX71" s="390"/>
      <c r="CY71" s="390"/>
      <c r="CZ71" s="390"/>
      <c r="DA71" s="390"/>
      <c r="DB71" s="390"/>
      <c r="DC71" s="390"/>
      <c r="DD71" s="390"/>
      <c r="DE71" s="390"/>
      <c r="DF71" s="390"/>
      <c r="DG71" s="390"/>
      <c r="DH71" s="390"/>
      <c r="DI71" s="390"/>
      <c r="DJ71" s="390"/>
      <c r="DK71" s="390"/>
      <c r="DL71" s="390"/>
      <c r="DM71" s="390"/>
      <c r="DN71" s="390"/>
      <c r="DO71" s="390"/>
      <c r="DP71" s="390"/>
      <c r="DQ71" s="390"/>
      <c r="DR71" s="390"/>
      <c r="DS71" s="390"/>
      <c r="DT71" s="390"/>
      <c r="DU71" s="390"/>
      <c r="DV71" s="390"/>
      <c r="DW71" s="390"/>
      <c r="DX71" s="390"/>
      <c r="DY71" s="390"/>
      <c r="DZ71" s="390"/>
      <c r="EA71" s="390"/>
      <c r="EB71" s="390"/>
      <c r="EC71" s="390"/>
      <c r="ED71" s="390"/>
      <c r="EE71" s="390"/>
      <c r="EF71" s="390"/>
      <c r="EG71" s="390"/>
      <c r="EH71" s="390"/>
      <c r="EI71" s="390"/>
      <c r="EJ71" s="390"/>
      <c r="EK71" s="390"/>
      <c r="EL71" s="390"/>
      <c r="EM71" s="390"/>
      <c r="EN71" s="390"/>
      <c r="EO71" s="390"/>
      <c r="EP71" s="390"/>
      <c r="EQ71" s="390"/>
      <c r="ER71" s="390"/>
      <c r="ES71" s="390"/>
      <c r="ET71" s="390"/>
      <c r="EU71" s="390"/>
      <c r="EV71" s="390"/>
      <c r="EW71" s="390"/>
      <c r="EX71" s="390"/>
      <c r="EY71" s="390"/>
      <c r="EZ71" s="390"/>
      <c r="FA71" s="390"/>
      <c r="FB71" s="390"/>
      <c r="FC71" s="390"/>
      <c r="FD71" s="390"/>
      <c r="FE71" s="390"/>
      <c r="FF71" s="390"/>
      <c r="FG71" s="390"/>
      <c r="FH71" s="390"/>
      <c r="FI71" s="390"/>
      <c r="FJ71" s="390"/>
      <c r="FK71" s="390"/>
      <c r="FL71" s="390"/>
      <c r="FM71" s="390"/>
      <c r="FN71" s="390"/>
      <c r="FO71" s="390"/>
      <c r="FP71" s="390"/>
      <c r="FQ71" s="390"/>
      <c r="FR71" s="390"/>
      <c r="FS71" s="390"/>
      <c r="FT71" s="390"/>
      <c r="FU71" s="390"/>
      <c r="FV71" s="390"/>
      <c r="FW71" s="390"/>
      <c r="FX71" s="390"/>
      <c r="FY71" s="390"/>
      <c r="FZ71" s="390"/>
      <c r="GA71" s="390"/>
      <c r="GB71" s="390"/>
      <c r="GC71" s="390"/>
      <c r="GD71" s="390"/>
      <c r="GE71" s="390"/>
      <c r="GF71" s="390"/>
      <c r="GG71" s="390"/>
      <c r="GH71" s="390"/>
      <c r="GI71" s="390"/>
      <c r="GJ71" s="390"/>
      <c r="GK71" s="390"/>
      <c r="GL71" s="390"/>
      <c r="GM71" s="390"/>
      <c r="GN71" s="390"/>
      <c r="GO71" s="390"/>
      <c r="GP71" s="390"/>
      <c r="GQ71" s="390"/>
      <c r="GR71" s="390"/>
      <c r="GS71" s="390"/>
      <c r="GT71" s="390"/>
      <c r="GU71" s="390"/>
      <c r="GV71" s="390"/>
      <c r="GW71" s="390"/>
      <c r="GX71" s="390"/>
      <c r="GY71" s="390"/>
      <c r="GZ71" s="390"/>
      <c r="HA71" s="390"/>
      <c r="HB71" s="390"/>
      <c r="HC71" s="390"/>
      <c r="HD71" s="390"/>
      <c r="HE71" s="390"/>
      <c r="HF71" s="390"/>
      <c r="HG71" s="390"/>
      <c r="HH71" s="390"/>
      <c r="HI71" s="390"/>
      <c r="HJ71" s="390"/>
      <c r="HK71" s="390"/>
      <c r="HL71" s="390"/>
      <c r="HM71" s="390"/>
      <c r="HN71" s="390"/>
      <c r="HO71" s="390"/>
      <c r="HP71" s="390"/>
      <c r="HQ71" s="390"/>
      <c r="HR71" s="390"/>
      <c r="HS71" s="390"/>
      <c r="HT71" s="390"/>
      <c r="HU71" s="390"/>
      <c r="HV71" s="390"/>
      <c r="HW71" s="390"/>
      <c r="HX71" s="390"/>
      <c r="HY71" s="390"/>
      <c r="HZ71" s="390"/>
      <c r="IA71" s="390"/>
      <c r="IB71" s="390"/>
      <c r="IC71" s="390"/>
      <c r="ID71" s="390"/>
      <c r="IE71" s="390"/>
      <c r="IF71" s="390"/>
      <c r="IG71" s="390"/>
      <c r="IH71" s="390"/>
      <c r="II71" s="390"/>
      <c r="IJ71" s="390"/>
      <c r="IK71" s="390"/>
      <c r="IL71" s="390"/>
      <c r="IM71" s="390"/>
      <c r="IN71" s="390"/>
      <c r="IO71" s="390"/>
      <c r="IP71" s="390"/>
      <c r="IQ71" s="390"/>
      <c r="IR71" s="390"/>
      <c r="IS71" s="390"/>
    </row>
    <row r="72" spans="1:253" ht="15">
      <c r="A72" s="464"/>
      <c r="B72" s="465" t="s">
        <v>31</v>
      </c>
      <c r="C72" s="466" t="s">
        <v>32</v>
      </c>
      <c r="D72" s="314">
        <f>D74</f>
        <v>2000</v>
      </c>
      <c r="E72" s="314">
        <f>E74</f>
        <v>2000</v>
      </c>
      <c r="F72" s="467">
        <f>F74</f>
        <v>0</v>
      </c>
      <c r="G72" s="455"/>
      <c r="H72" s="468" t="s">
        <v>32</v>
      </c>
      <c r="I72" s="314">
        <f>I74</f>
        <v>2000</v>
      </c>
      <c r="J72" s="314">
        <f>J74</f>
        <v>2000</v>
      </c>
      <c r="K72" s="314">
        <f>K74</f>
        <v>0</v>
      </c>
      <c r="L72" s="469"/>
      <c r="M72" s="469"/>
      <c r="N72" s="469"/>
      <c r="O72" s="469"/>
      <c r="P72" s="469"/>
      <c r="Q72" s="469"/>
      <c r="R72" s="469"/>
      <c r="S72" s="469"/>
      <c r="T72" s="469"/>
      <c r="U72" s="469"/>
      <c r="V72" s="469"/>
      <c r="W72" s="469"/>
      <c r="X72" s="469"/>
      <c r="Y72" s="469"/>
      <c r="Z72" s="469"/>
      <c r="AA72" s="469"/>
      <c r="AB72" s="469"/>
      <c r="AC72" s="469"/>
      <c r="AD72" s="469"/>
      <c r="AE72" s="469"/>
      <c r="AF72" s="469"/>
      <c r="AG72" s="469"/>
      <c r="AH72" s="469"/>
      <c r="AI72" s="469"/>
      <c r="AJ72" s="469"/>
      <c r="AK72" s="469"/>
      <c r="AL72" s="469"/>
      <c r="AM72" s="469"/>
      <c r="AN72" s="469"/>
      <c r="AO72" s="469"/>
      <c r="AP72" s="469"/>
      <c r="AQ72" s="469"/>
      <c r="AR72" s="469"/>
      <c r="AS72" s="469"/>
      <c r="AT72" s="469"/>
      <c r="AU72" s="469"/>
      <c r="AV72" s="469"/>
      <c r="AW72" s="469"/>
      <c r="AX72" s="469"/>
      <c r="AY72" s="469"/>
      <c r="AZ72" s="469"/>
      <c r="BA72" s="469"/>
      <c r="BB72" s="469"/>
      <c r="BC72" s="469"/>
      <c r="BD72" s="469"/>
      <c r="BE72" s="469"/>
      <c r="BF72" s="469"/>
      <c r="BG72" s="469"/>
      <c r="BH72" s="469"/>
      <c r="BI72" s="469"/>
      <c r="BJ72" s="469"/>
      <c r="BK72" s="469"/>
      <c r="BL72" s="469"/>
      <c r="BM72" s="469"/>
      <c r="BN72" s="469"/>
      <c r="BO72" s="469"/>
      <c r="BP72" s="469"/>
      <c r="BQ72" s="469"/>
      <c r="BR72" s="469"/>
      <c r="BS72" s="469"/>
      <c r="BT72" s="469"/>
      <c r="BU72" s="469"/>
      <c r="BV72" s="469"/>
      <c r="BW72" s="469"/>
      <c r="BX72" s="469"/>
      <c r="BY72" s="469"/>
      <c r="BZ72" s="469"/>
      <c r="CA72" s="469"/>
      <c r="CB72" s="469"/>
      <c r="CC72" s="469"/>
      <c r="CD72" s="469"/>
      <c r="CE72" s="469"/>
      <c r="CF72" s="469"/>
      <c r="CG72" s="469"/>
      <c r="CH72" s="469"/>
      <c r="CI72" s="469"/>
      <c r="CJ72" s="469"/>
      <c r="CK72" s="469"/>
      <c r="CL72" s="469"/>
      <c r="CM72" s="469"/>
      <c r="CN72" s="469"/>
      <c r="CO72" s="469"/>
      <c r="CP72" s="469"/>
      <c r="CQ72" s="469"/>
      <c r="CR72" s="469"/>
      <c r="CS72" s="469"/>
      <c r="CT72" s="469"/>
      <c r="CU72" s="469"/>
      <c r="CV72" s="469"/>
      <c r="CW72" s="469"/>
      <c r="CX72" s="469"/>
      <c r="CY72" s="469"/>
      <c r="CZ72" s="469"/>
      <c r="DA72" s="469"/>
      <c r="DB72" s="469"/>
      <c r="DC72" s="469"/>
      <c r="DD72" s="469"/>
      <c r="DE72" s="469"/>
      <c r="DF72" s="469"/>
      <c r="DG72" s="469"/>
      <c r="DH72" s="469"/>
      <c r="DI72" s="469"/>
      <c r="DJ72" s="469"/>
      <c r="DK72" s="469"/>
      <c r="DL72" s="469"/>
      <c r="DM72" s="469"/>
      <c r="DN72" s="469"/>
      <c r="DO72" s="469"/>
      <c r="DP72" s="469"/>
      <c r="DQ72" s="469"/>
      <c r="DR72" s="469"/>
      <c r="DS72" s="469"/>
      <c r="DT72" s="469"/>
      <c r="DU72" s="469"/>
      <c r="DV72" s="469"/>
      <c r="DW72" s="469"/>
      <c r="DX72" s="469"/>
      <c r="DY72" s="469"/>
      <c r="DZ72" s="469"/>
      <c r="EA72" s="469"/>
      <c r="EB72" s="469"/>
      <c r="EC72" s="469"/>
      <c r="ED72" s="469"/>
      <c r="EE72" s="469"/>
      <c r="EF72" s="469"/>
      <c r="EG72" s="469"/>
      <c r="EH72" s="469"/>
      <c r="EI72" s="469"/>
      <c r="EJ72" s="469"/>
      <c r="EK72" s="469"/>
      <c r="EL72" s="469"/>
      <c r="EM72" s="469"/>
      <c r="EN72" s="469"/>
      <c r="EO72" s="469"/>
      <c r="EP72" s="469"/>
      <c r="EQ72" s="469"/>
      <c r="ER72" s="469"/>
      <c r="ES72" s="469"/>
      <c r="ET72" s="469"/>
      <c r="EU72" s="469"/>
      <c r="EV72" s="469"/>
      <c r="EW72" s="469"/>
      <c r="EX72" s="469"/>
      <c r="EY72" s="469"/>
      <c r="EZ72" s="469"/>
      <c r="FA72" s="469"/>
      <c r="FB72" s="469"/>
      <c r="FC72" s="469"/>
      <c r="FD72" s="469"/>
      <c r="FE72" s="469"/>
      <c r="FF72" s="469"/>
      <c r="FG72" s="469"/>
      <c r="FH72" s="469"/>
      <c r="FI72" s="469"/>
      <c r="FJ72" s="469"/>
      <c r="FK72" s="469"/>
      <c r="FL72" s="469"/>
      <c r="FM72" s="469"/>
      <c r="FN72" s="469"/>
      <c r="FO72" s="469"/>
      <c r="FP72" s="469"/>
      <c r="FQ72" s="469"/>
      <c r="FR72" s="469"/>
      <c r="FS72" s="469"/>
      <c r="FT72" s="469"/>
      <c r="FU72" s="469"/>
      <c r="FV72" s="469"/>
      <c r="FW72" s="469"/>
      <c r="FX72" s="469"/>
      <c r="FY72" s="469"/>
      <c r="FZ72" s="469"/>
      <c r="GA72" s="469"/>
      <c r="GB72" s="469"/>
      <c r="GC72" s="469"/>
      <c r="GD72" s="469"/>
      <c r="GE72" s="469"/>
      <c r="GF72" s="469"/>
      <c r="GG72" s="469"/>
      <c r="GH72" s="469"/>
      <c r="GI72" s="469"/>
      <c r="GJ72" s="469"/>
      <c r="GK72" s="469"/>
      <c r="GL72" s="469"/>
      <c r="GM72" s="469"/>
      <c r="GN72" s="469"/>
      <c r="GO72" s="469"/>
      <c r="GP72" s="469"/>
      <c r="GQ72" s="469"/>
      <c r="GR72" s="469"/>
      <c r="GS72" s="469"/>
      <c r="GT72" s="469"/>
      <c r="GU72" s="469"/>
      <c r="GV72" s="469"/>
      <c r="GW72" s="469"/>
      <c r="GX72" s="469"/>
      <c r="GY72" s="469"/>
      <c r="GZ72" s="469"/>
      <c r="HA72" s="469"/>
      <c r="HB72" s="469"/>
      <c r="HC72" s="469"/>
      <c r="HD72" s="469"/>
      <c r="HE72" s="469"/>
      <c r="HF72" s="469"/>
      <c r="HG72" s="469"/>
      <c r="HH72" s="469"/>
      <c r="HI72" s="469"/>
      <c r="HJ72" s="469"/>
      <c r="HK72" s="469"/>
      <c r="HL72" s="469"/>
      <c r="HM72" s="469"/>
      <c r="HN72" s="469"/>
      <c r="HO72" s="469"/>
      <c r="HP72" s="469"/>
      <c r="HQ72" s="469"/>
      <c r="HR72" s="469"/>
      <c r="HS72" s="469"/>
      <c r="HT72" s="469"/>
      <c r="HU72" s="469"/>
      <c r="HV72" s="469"/>
      <c r="HW72" s="469"/>
      <c r="HX72" s="469"/>
      <c r="HY72" s="469"/>
      <c r="HZ72" s="469"/>
      <c r="IA72" s="469"/>
      <c r="IB72" s="469"/>
      <c r="IC72" s="469"/>
      <c r="ID72" s="469"/>
      <c r="IE72" s="469"/>
      <c r="IF72" s="469"/>
      <c r="IG72" s="469"/>
      <c r="IH72" s="469"/>
      <c r="II72" s="469"/>
      <c r="IJ72" s="469"/>
      <c r="IK72" s="469"/>
      <c r="IL72" s="469"/>
      <c r="IM72" s="469"/>
      <c r="IN72" s="469"/>
      <c r="IO72" s="469"/>
      <c r="IP72" s="469"/>
      <c r="IQ72" s="469"/>
      <c r="IR72" s="469"/>
      <c r="IS72" s="469"/>
    </row>
    <row r="73" spans="1:253" ht="9.9499999999999993" customHeight="1">
      <c r="A73" s="444"/>
      <c r="B73" s="470"/>
      <c r="C73" s="471"/>
      <c r="D73" s="503"/>
      <c r="E73" s="503"/>
      <c r="F73" s="504"/>
      <c r="G73" s="461"/>
      <c r="H73" s="474"/>
      <c r="I73" s="472"/>
      <c r="J73" s="472"/>
      <c r="K73" s="472"/>
      <c r="L73" s="390"/>
      <c r="M73" s="390"/>
      <c r="N73" s="390"/>
      <c r="O73" s="390"/>
      <c r="P73" s="390"/>
      <c r="Q73" s="390"/>
      <c r="R73" s="390"/>
      <c r="S73" s="390"/>
      <c r="T73" s="390"/>
      <c r="U73" s="390"/>
      <c r="V73" s="390"/>
      <c r="W73" s="390"/>
      <c r="X73" s="390"/>
      <c r="Y73" s="390"/>
      <c r="Z73" s="390"/>
      <c r="AA73" s="390"/>
      <c r="AB73" s="390"/>
      <c r="AC73" s="390"/>
      <c r="AD73" s="390"/>
      <c r="AE73" s="390"/>
      <c r="AF73" s="390"/>
      <c r="AG73" s="390"/>
      <c r="AH73" s="390"/>
      <c r="AI73" s="390"/>
      <c r="AJ73" s="390"/>
      <c r="AK73" s="390"/>
      <c r="AL73" s="390"/>
      <c r="AM73" s="390"/>
      <c r="AN73" s="390"/>
      <c r="AO73" s="390"/>
      <c r="AP73" s="390"/>
      <c r="AQ73" s="390"/>
      <c r="AR73" s="390"/>
      <c r="AS73" s="390"/>
      <c r="AT73" s="390"/>
      <c r="AU73" s="390"/>
      <c r="AV73" s="390"/>
      <c r="AW73" s="390"/>
      <c r="AX73" s="390"/>
      <c r="AY73" s="390"/>
      <c r="AZ73" s="390"/>
      <c r="BA73" s="390"/>
      <c r="BB73" s="390"/>
      <c r="BC73" s="390"/>
      <c r="BD73" s="390"/>
      <c r="BE73" s="390"/>
      <c r="BF73" s="390"/>
      <c r="BG73" s="390"/>
      <c r="BH73" s="390"/>
      <c r="BI73" s="390"/>
      <c r="BJ73" s="390"/>
      <c r="BK73" s="390"/>
      <c r="BL73" s="390"/>
      <c r="BM73" s="390"/>
      <c r="BN73" s="390"/>
      <c r="BO73" s="390"/>
      <c r="BP73" s="390"/>
      <c r="BQ73" s="390"/>
      <c r="BR73" s="390"/>
      <c r="BS73" s="390"/>
      <c r="BT73" s="390"/>
      <c r="BU73" s="390"/>
      <c r="BV73" s="390"/>
      <c r="BW73" s="390"/>
      <c r="BX73" s="390"/>
      <c r="BY73" s="390"/>
      <c r="BZ73" s="390"/>
      <c r="CA73" s="390"/>
      <c r="CB73" s="390"/>
      <c r="CC73" s="390"/>
      <c r="CD73" s="390"/>
      <c r="CE73" s="390"/>
      <c r="CF73" s="390"/>
      <c r="CG73" s="390"/>
      <c r="CH73" s="390"/>
      <c r="CI73" s="390"/>
      <c r="CJ73" s="390"/>
      <c r="CK73" s="390"/>
      <c r="CL73" s="390"/>
      <c r="CM73" s="390"/>
      <c r="CN73" s="390"/>
      <c r="CO73" s="390"/>
      <c r="CP73" s="390"/>
      <c r="CQ73" s="390"/>
      <c r="CR73" s="390"/>
      <c r="CS73" s="390"/>
      <c r="CT73" s="390"/>
      <c r="CU73" s="390"/>
      <c r="CV73" s="390"/>
      <c r="CW73" s="390"/>
      <c r="CX73" s="390"/>
      <c r="CY73" s="390"/>
      <c r="CZ73" s="390"/>
      <c r="DA73" s="390"/>
      <c r="DB73" s="390"/>
      <c r="DC73" s="390"/>
      <c r="DD73" s="390"/>
      <c r="DE73" s="390"/>
      <c r="DF73" s="390"/>
      <c r="DG73" s="390"/>
      <c r="DH73" s="390"/>
      <c r="DI73" s="390"/>
      <c r="DJ73" s="390"/>
      <c r="DK73" s="390"/>
      <c r="DL73" s="390"/>
      <c r="DM73" s="390"/>
      <c r="DN73" s="390"/>
      <c r="DO73" s="390"/>
      <c r="DP73" s="390"/>
      <c r="DQ73" s="390"/>
      <c r="DR73" s="390"/>
      <c r="DS73" s="390"/>
      <c r="DT73" s="390"/>
      <c r="DU73" s="390"/>
      <c r="DV73" s="390"/>
      <c r="DW73" s="390"/>
      <c r="DX73" s="390"/>
      <c r="DY73" s="390"/>
      <c r="DZ73" s="390"/>
      <c r="EA73" s="390"/>
      <c r="EB73" s="390"/>
      <c r="EC73" s="390"/>
      <c r="ED73" s="390"/>
      <c r="EE73" s="390"/>
      <c r="EF73" s="390"/>
      <c r="EG73" s="390"/>
      <c r="EH73" s="390"/>
      <c r="EI73" s="390"/>
      <c r="EJ73" s="390"/>
      <c r="EK73" s="390"/>
      <c r="EL73" s="390"/>
      <c r="EM73" s="390"/>
      <c r="EN73" s="390"/>
      <c r="EO73" s="390"/>
      <c r="EP73" s="390"/>
      <c r="EQ73" s="390"/>
      <c r="ER73" s="390"/>
      <c r="ES73" s="390"/>
      <c r="ET73" s="390"/>
      <c r="EU73" s="390"/>
      <c r="EV73" s="390"/>
      <c r="EW73" s="390"/>
      <c r="EX73" s="390"/>
      <c r="EY73" s="390"/>
      <c r="EZ73" s="390"/>
      <c r="FA73" s="390"/>
      <c r="FB73" s="390"/>
      <c r="FC73" s="390"/>
      <c r="FD73" s="390"/>
      <c r="FE73" s="390"/>
      <c r="FF73" s="390"/>
      <c r="FG73" s="390"/>
      <c r="FH73" s="390"/>
      <c r="FI73" s="390"/>
      <c r="FJ73" s="390"/>
      <c r="FK73" s="390"/>
      <c r="FL73" s="390"/>
      <c r="FM73" s="390"/>
      <c r="FN73" s="390"/>
      <c r="FO73" s="390"/>
      <c r="FP73" s="390"/>
      <c r="FQ73" s="390"/>
      <c r="FR73" s="390"/>
      <c r="FS73" s="390"/>
      <c r="FT73" s="390"/>
      <c r="FU73" s="390"/>
      <c r="FV73" s="390"/>
      <c r="FW73" s="390"/>
      <c r="FX73" s="390"/>
      <c r="FY73" s="390"/>
      <c r="FZ73" s="390"/>
      <c r="GA73" s="390"/>
      <c r="GB73" s="390"/>
      <c r="GC73" s="390"/>
      <c r="GD73" s="390"/>
      <c r="GE73" s="390"/>
      <c r="GF73" s="390"/>
      <c r="GG73" s="390"/>
      <c r="GH73" s="390"/>
      <c r="GI73" s="390"/>
      <c r="GJ73" s="390"/>
      <c r="GK73" s="390"/>
      <c r="GL73" s="390"/>
      <c r="GM73" s="390"/>
      <c r="GN73" s="390"/>
      <c r="GO73" s="390"/>
      <c r="GP73" s="390"/>
      <c r="GQ73" s="390"/>
      <c r="GR73" s="390"/>
      <c r="GS73" s="390"/>
      <c r="GT73" s="390"/>
      <c r="GU73" s="390"/>
      <c r="GV73" s="390"/>
      <c r="GW73" s="390"/>
      <c r="GX73" s="390"/>
      <c r="GY73" s="390"/>
      <c r="GZ73" s="390"/>
      <c r="HA73" s="390"/>
      <c r="HB73" s="390"/>
      <c r="HC73" s="390"/>
      <c r="HD73" s="390"/>
      <c r="HE73" s="390"/>
      <c r="HF73" s="390"/>
      <c r="HG73" s="390"/>
      <c r="HH73" s="390"/>
      <c r="HI73" s="390"/>
      <c r="HJ73" s="390"/>
      <c r="HK73" s="390"/>
      <c r="HL73" s="390"/>
      <c r="HM73" s="390"/>
      <c r="HN73" s="390"/>
      <c r="HO73" s="390"/>
      <c r="HP73" s="390"/>
      <c r="HQ73" s="390"/>
      <c r="HR73" s="390"/>
      <c r="HS73" s="390"/>
      <c r="HT73" s="390"/>
      <c r="HU73" s="390"/>
      <c r="HV73" s="390"/>
      <c r="HW73" s="390"/>
      <c r="HX73" s="390"/>
      <c r="HY73" s="390"/>
      <c r="HZ73" s="390"/>
      <c r="IA73" s="390"/>
      <c r="IB73" s="390"/>
      <c r="IC73" s="390"/>
      <c r="ID73" s="390"/>
      <c r="IE73" s="390"/>
      <c r="IF73" s="390"/>
      <c r="IG73" s="390"/>
      <c r="IH73" s="390"/>
      <c r="II73" s="390"/>
      <c r="IJ73" s="390"/>
      <c r="IK73" s="390"/>
      <c r="IL73" s="390"/>
      <c r="IM73" s="390"/>
      <c r="IN73" s="390"/>
      <c r="IO73" s="390"/>
      <c r="IP73" s="390"/>
      <c r="IQ73" s="390"/>
      <c r="IR73" s="390"/>
      <c r="IS73" s="390"/>
    </row>
    <row r="74" spans="1:253">
      <c r="A74" s="475"/>
      <c r="B74" s="476" t="s">
        <v>357</v>
      </c>
      <c r="C74" s="477" t="s">
        <v>59</v>
      </c>
      <c r="D74" s="478">
        <f>D76</f>
        <v>2000</v>
      </c>
      <c r="E74" s="478">
        <f>E76</f>
        <v>2000</v>
      </c>
      <c r="F74" s="479">
        <f>F76</f>
        <v>0</v>
      </c>
      <c r="G74" s="461"/>
      <c r="H74" s="505" t="s">
        <v>59</v>
      </c>
      <c r="I74" s="478">
        <f>I76</f>
        <v>2000</v>
      </c>
      <c r="J74" s="478">
        <f>J76</f>
        <v>2000</v>
      </c>
      <c r="K74" s="478">
        <f>K76</f>
        <v>0</v>
      </c>
      <c r="L74" s="463"/>
      <c r="M74" s="463"/>
      <c r="N74" s="463"/>
      <c r="O74" s="463"/>
      <c r="P74" s="463"/>
      <c r="Q74" s="463"/>
      <c r="R74" s="463"/>
      <c r="S74" s="463"/>
      <c r="T74" s="463"/>
      <c r="U74" s="463"/>
      <c r="V74" s="463"/>
      <c r="W74" s="463"/>
      <c r="X74" s="463"/>
      <c r="Y74" s="463"/>
      <c r="Z74" s="463"/>
      <c r="AA74" s="463"/>
      <c r="AB74" s="463"/>
      <c r="AC74" s="463"/>
      <c r="AD74" s="463"/>
      <c r="AE74" s="463"/>
      <c r="AF74" s="463"/>
      <c r="AG74" s="463"/>
      <c r="AH74" s="463"/>
      <c r="AI74" s="463"/>
      <c r="AJ74" s="463"/>
      <c r="AK74" s="463"/>
      <c r="AL74" s="463"/>
      <c r="AM74" s="463"/>
      <c r="AN74" s="463"/>
      <c r="AO74" s="463"/>
      <c r="AP74" s="463"/>
      <c r="AQ74" s="463"/>
      <c r="AR74" s="463"/>
      <c r="AS74" s="463"/>
      <c r="AT74" s="463"/>
      <c r="AU74" s="463"/>
      <c r="AV74" s="463"/>
      <c r="AW74" s="463"/>
      <c r="AX74" s="463"/>
      <c r="AY74" s="463"/>
      <c r="AZ74" s="463"/>
      <c r="BA74" s="463"/>
      <c r="BB74" s="463"/>
      <c r="BC74" s="463"/>
      <c r="BD74" s="463"/>
      <c r="BE74" s="463"/>
      <c r="BF74" s="463"/>
      <c r="BG74" s="463"/>
      <c r="BH74" s="463"/>
      <c r="BI74" s="463"/>
      <c r="BJ74" s="463"/>
      <c r="BK74" s="463"/>
      <c r="BL74" s="463"/>
      <c r="BM74" s="463"/>
      <c r="BN74" s="463"/>
      <c r="BO74" s="463"/>
      <c r="BP74" s="463"/>
      <c r="BQ74" s="463"/>
      <c r="BR74" s="463"/>
      <c r="BS74" s="463"/>
      <c r="BT74" s="463"/>
      <c r="BU74" s="463"/>
      <c r="BV74" s="463"/>
      <c r="BW74" s="463"/>
      <c r="BX74" s="463"/>
      <c r="BY74" s="463"/>
      <c r="BZ74" s="463"/>
      <c r="CA74" s="463"/>
      <c r="CB74" s="463"/>
      <c r="CC74" s="463"/>
      <c r="CD74" s="463"/>
      <c r="CE74" s="463"/>
      <c r="CF74" s="463"/>
      <c r="CG74" s="463"/>
      <c r="CH74" s="463"/>
      <c r="CI74" s="463"/>
      <c r="CJ74" s="463"/>
      <c r="CK74" s="463"/>
      <c r="CL74" s="463"/>
      <c r="CM74" s="463"/>
      <c r="CN74" s="463"/>
      <c r="CO74" s="463"/>
      <c r="CP74" s="463"/>
      <c r="CQ74" s="463"/>
      <c r="CR74" s="463"/>
      <c r="CS74" s="463"/>
      <c r="CT74" s="463"/>
      <c r="CU74" s="463"/>
      <c r="CV74" s="463"/>
      <c r="CW74" s="463"/>
      <c r="CX74" s="463"/>
      <c r="CY74" s="463"/>
      <c r="CZ74" s="463"/>
      <c r="DA74" s="463"/>
      <c r="DB74" s="463"/>
      <c r="DC74" s="463"/>
      <c r="DD74" s="463"/>
      <c r="DE74" s="463"/>
      <c r="DF74" s="463"/>
      <c r="DG74" s="463"/>
      <c r="DH74" s="463"/>
      <c r="DI74" s="463"/>
      <c r="DJ74" s="463"/>
      <c r="DK74" s="463"/>
      <c r="DL74" s="463"/>
      <c r="DM74" s="463"/>
      <c r="DN74" s="463"/>
      <c r="DO74" s="463"/>
      <c r="DP74" s="463"/>
      <c r="DQ74" s="463"/>
      <c r="DR74" s="463"/>
      <c r="DS74" s="463"/>
      <c r="DT74" s="463"/>
      <c r="DU74" s="463"/>
      <c r="DV74" s="463"/>
      <c r="DW74" s="463"/>
      <c r="DX74" s="463"/>
      <c r="DY74" s="463"/>
      <c r="DZ74" s="463"/>
      <c r="EA74" s="463"/>
      <c r="EB74" s="463"/>
      <c r="EC74" s="463"/>
      <c r="ED74" s="463"/>
      <c r="EE74" s="463"/>
      <c r="EF74" s="463"/>
      <c r="EG74" s="463"/>
      <c r="EH74" s="463"/>
      <c r="EI74" s="463"/>
      <c r="EJ74" s="463"/>
      <c r="EK74" s="463"/>
      <c r="EL74" s="463"/>
      <c r="EM74" s="463"/>
      <c r="EN74" s="463"/>
      <c r="EO74" s="463"/>
      <c r="EP74" s="463"/>
      <c r="EQ74" s="463"/>
      <c r="ER74" s="463"/>
      <c r="ES74" s="463"/>
      <c r="ET74" s="463"/>
      <c r="EU74" s="463"/>
      <c r="EV74" s="463"/>
      <c r="EW74" s="463"/>
      <c r="EX74" s="463"/>
      <c r="EY74" s="463"/>
      <c r="EZ74" s="463"/>
      <c r="FA74" s="463"/>
      <c r="FB74" s="463"/>
      <c r="FC74" s="463"/>
      <c r="FD74" s="463"/>
      <c r="FE74" s="463"/>
      <c r="FF74" s="463"/>
      <c r="FG74" s="463"/>
      <c r="FH74" s="463"/>
      <c r="FI74" s="463"/>
      <c r="FJ74" s="463"/>
      <c r="FK74" s="463"/>
      <c r="FL74" s="463"/>
      <c r="FM74" s="463"/>
      <c r="FN74" s="463"/>
      <c r="FO74" s="463"/>
      <c r="FP74" s="463"/>
      <c r="FQ74" s="463"/>
      <c r="FR74" s="463"/>
      <c r="FS74" s="463"/>
      <c r="FT74" s="463"/>
      <c r="FU74" s="463"/>
      <c r="FV74" s="463"/>
      <c r="FW74" s="463"/>
      <c r="FX74" s="463"/>
      <c r="FY74" s="463"/>
      <c r="FZ74" s="463"/>
      <c r="GA74" s="463"/>
      <c r="GB74" s="463"/>
      <c r="GC74" s="463"/>
      <c r="GD74" s="463"/>
      <c r="GE74" s="463"/>
      <c r="GF74" s="463"/>
      <c r="GG74" s="463"/>
      <c r="GH74" s="463"/>
      <c r="GI74" s="463"/>
      <c r="GJ74" s="463"/>
      <c r="GK74" s="463"/>
      <c r="GL74" s="463"/>
      <c r="GM74" s="463"/>
      <c r="GN74" s="463"/>
      <c r="GO74" s="463"/>
      <c r="GP74" s="463"/>
      <c r="GQ74" s="463"/>
      <c r="GR74" s="463"/>
      <c r="GS74" s="463"/>
      <c r="GT74" s="463"/>
      <c r="GU74" s="463"/>
      <c r="GV74" s="463"/>
      <c r="GW74" s="463"/>
      <c r="GX74" s="463"/>
      <c r="GY74" s="463"/>
      <c r="GZ74" s="463"/>
      <c r="HA74" s="463"/>
      <c r="HB74" s="463"/>
      <c r="HC74" s="463"/>
      <c r="HD74" s="463"/>
      <c r="HE74" s="463"/>
      <c r="HF74" s="463"/>
      <c r="HG74" s="463"/>
      <c r="HH74" s="463"/>
      <c r="HI74" s="463"/>
      <c r="HJ74" s="463"/>
      <c r="HK74" s="463"/>
      <c r="HL74" s="463"/>
      <c r="HM74" s="463"/>
      <c r="HN74" s="463"/>
      <c r="HO74" s="463"/>
      <c r="HP74" s="463"/>
      <c r="HQ74" s="463"/>
      <c r="HR74" s="463"/>
      <c r="HS74" s="463"/>
      <c r="HT74" s="463"/>
      <c r="HU74" s="463"/>
      <c r="HV74" s="463"/>
      <c r="HW74" s="463"/>
      <c r="HX74" s="463"/>
      <c r="HY74" s="463"/>
      <c r="HZ74" s="463"/>
      <c r="IA74" s="463"/>
      <c r="IB74" s="463"/>
      <c r="IC74" s="463"/>
      <c r="ID74" s="463"/>
      <c r="IE74" s="463"/>
      <c r="IF74" s="463"/>
      <c r="IG74" s="463"/>
      <c r="IH74" s="463"/>
      <c r="II74" s="463"/>
      <c r="IJ74" s="463"/>
      <c r="IK74" s="463"/>
      <c r="IL74" s="463"/>
      <c r="IM74" s="463"/>
      <c r="IN74" s="463"/>
      <c r="IO74" s="463"/>
      <c r="IP74" s="463"/>
      <c r="IQ74" s="463"/>
      <c r="IR74" s="463"/>
      <c r="IS74" s="463"/>
    </row>
    <row r="75" spans="1:253" s="486" customFormat="1" ht="9.9499999999999993" customHeight="1">
      <c r="A75" s="444"/>
      <c r="B75" s="481"/>
      <c r="C75" s="482"/>
      <c r="D75" s="506"/>
      <c r="E75" s="506"/>
      <c r="F75" s="507"/>
      <c r="G75" s="461"/>
      <c r="H75" s="485"/>
      <c r="I75" s="483"/>
      <c r="J75" s="483"/>
      <c r="K75" s="483"/>
      <c r="L75" s="390"/>
      <c r="M75" s="390"/>
      <c r="N75" s="390"/>
      <c r="O75" s="390"/>
      <c r="P75" s="390"/>
      <c r="Q75" s="390"/>
      <c r="R75" s="390"/>
      <c r="S75" s="390"/>
      <c r="T75" s="390"/>
      <c r="U75" s="390"/>
      <c r="V75" s="390"/>
      <c r="W75" s="390"/>
      <c r="X75" s="390"/>
      <c r="Y75" s="390"/>
      <c r="Z75" s="390"/>
      <c r="AA75" s="390"/>
      <c r="AB75" s="390"/>
      <c r="AC75" s="390"/>
      <c r="AD75" s="390"/>
      <c r="AE75" s="390"/>
      <c r="AF75" s="390"/>
      <c r="AG75" s="390"/>
      <c r="AH75" s="390"/>
      <c r="AI75" s="390"/>
      <c r="AJ75" s="390"/>
      <c r="AK75" s="390"/>
      <c r="AL75" s="390"/>
      <c r="AM75" s="390"/>
      <c r="AN75" s="390"/>
      <c r="AO75" s="390"/>
      <c r="AP75" s="390"/>
      <c r="AQ75" s="390"/>
      <c r="AR75" s="390"/>
      <c r="AS75" s="390"/>
      <c r="AT75" s="390"/>
      <c r="AU75" s="390"/>
      <c r="AV75" s="390"/>
      <c r="AW75" s="390"/>
      <c r="AX75" s="390"/>
      <c r="AY75" s="390"/>
      <c r="AZ75" s="390"/>
      <c r="BA75" s="390"/>
      <c r="BB75" s="390"/>
      <c r="BC75" s="390"/>
      <c r="BD75" s="390"/>
      <c r="BE75" s="390"/>
      <c r="BF75" s="390"/>
      <c r="BG75" s="390"/>
      <c r="BH75" s="390"/>
      <c r="BI75" s="390"/>
      <c r="BJ75" s="390"/>
      <c r="BK75" s="390"/>
      <c r="BL75" s="390"/>
      <c r="BM75" s="390"/>
      <c r="BN75" s="390"/>
      <c r="BO75" s="390"/>
      <c r="BP75" s="390"/>
      <c r="BQ75" s="390"/>
      <c r="BR75" s="390"/>
      <c r="BS75" s="390"/>
      <c r="BT75" s="390"/>
      <c r="BU75" s="390"/>
      <c r="BV75" s="390"/>
      <c r="BW75" s="390"/>
      <c r="BX75" s="390"/>
      <c r="BY75" s="390"/>
      <c r="BZ75" s="390"/>
      <c r="CA75" s="390"/>
      <c r="CB75" s="390"/>
      <c r="CC75" s="390"/>
      <c r="CD75" s="390"/>
      <c r="CE75" s="390"/>
      <c r="CF75" s="390"/>
      <c r="CG75" s="390"/>
      <c r="CH75" s="390"/>
      <c r="CI75" s="390"/>
      <c r="CJ75" s="390"/>
      <c r="CK75" s="390"/>
      <c r="CL75" s="390"/>
      <c r="CM75" s="390"/>
      <c r="CN75" s="390"/>
      <c r="CO75" s="390"/>
      <c r="CP75" s="390"/>
      <c r="CQ75" s="390"/>
      <c r="CR75" s="390"/>
      <c r="CS75" s="390"/>
      <c r="CT75" s="390"/>
      <c r="CU75" s="390"/>
      <c r="CV75" s="390"/>
      <c r="CW75" s="390"/>
      <c r="CX75" s="390"/>
      <c r="CY75" s="390"/>
      <c r="CZ75" s="390"/>
      <c r="DA75" s="390"/>
      <c r="DB75" s="390"/>
      <c r="DC75" s="390"/>
      <c r="DD75" s="390"/>
      <c r="DE75" s="390"/>
      <c r="DF75" s="390"/>
      <c r="DG75" s="390"/>
      <c r="DH75" s="390"/>
      <c r="DI75" s="390"/>
      <c r="DJ75" s="390"/>
      <c r="DK75" s="390"/>
      <c r="DL75" s="390"/>
      <c r="DM75" s="390"/>
      <c r="DN75" s="390"/>
      <c r="DO75" s="390"/>
      <c r="DP75" s="390"/>
      <c r="DQ75" s="390"/>
      <c r="DR75" s="390"/>
      <c r="DS75" s="390"/>
      <c r="DT75" s="390"/>
      <c r="DU75" s="390"/>
      <c r="DV75" s="390"/>
      <c r="DW75" s="390"/>
      <c r="DX75" s="390"/>
      <c r="DY75" s="390"/>
      <c r="DZ75" s="390"/>
      <c r="EA75" s="390"/>
      <c r="EB75" s="390"/>
      <c r="EC75" s="390"/>
      <c r="ED75" s="390"/>
      <c r="EE75" s="390"/>
      <c r="EF75" s="390"/>
      <c r="EG75" s="390"/>
      <c r="EH75" s="390"/>
      <c r="EI75" s="390"/>
      <c r="EJ75" s="390"/>
      <c r="EK75" s="390"/>
      <c r="EL75" s="390"/>
      <c r="EM75" s="390"/>
      <c r="EN75" s="390"/>
      <c r="EO75" s="390"/>
      <c r="EP75" s="390"/>
      <c r="EQ75" s="390"/>
      <c r="ER75" s="390"/>
      <c r="ES75" s="390"/>
      <c r="ET75" s="390"/>
      <c r="EU75" s="390"/>
      <c r="EV75" s="390"/>
      <c r="EW75" s="390"/>
      <c r="EX75" s="390"/>
      <c r="EY75" s="390"/>
      <c r="EZ75" s="390"/>
      <c r="FA75" s="390"/>
      <c r="FB75" s="390"/>
      <c r="FC75" s="390"/>
      <c r="FD75" s="390"/>
      <c r="FE75" s="390"/>
      <c r="FF75" s="390"/>
      <c r="FG75" s="390"/>
      <c r="FH75" s="390"/>
      <c r="FI75" s="390"/>
      <c r="FJ75" s="390"/>
      <c r="FK75" s="390"/>
      <c r="FL75" s="390"/>
      <c r="FM75" s="390"/>
      <c r="FN75" s="390"/>
      <c r="FO75" s="390"/>
      <c r="FP75" s="390"/>
      <c r="FQ75" s="390"/>
      <c r="FR75" s="390"/>
      <c r="FS75" s="390"/>
      <c r="FT75" s="390"/>
      <c r="FU75" s="390"/>
      <c r="FV75" s="390"/>
      <c r="FW75" s="390"/>
      <c r="FX75" s="390"/>
      <c r="FY75" s="390"/>
      <c r="FZ75" s="390"/>
      <c r="GA75" s="390"/>
      <c r="GB75" s="390"/>
      <c r="GC75" s="390"/>
      <c r="GD75" s="390"/>
      <c r="GE75" s="390"/>
      <c r="GF75" s="390"/>
      <c r="GG75" s="390"/>
      <c r="GH75" s="390"/>
      <c r="GI75" s="390"/>
      <c r="GJ75" s="390"/>
      <c r="GK75" s="390"/>
      <c r="GL75" s="390"/>
      <c r="GM75" s="390"/>
      <c r="GN75" s="390"/>
      <c r="GO75" s="390"/>
      <c r="GP75" s="390"/>
      <c r="GQ75" s="390"/>
      <c r="GR75" s="390"/>
      <c r="GS75" s="390"/>
      <c r="GT75" s="390"/>
      <c r="GU75" s="390"/>
      <c r="GV75" s="390"/>
      <c r="GW75" s="390"/>
      <c r="GX75" s="390"/>
      <c r="GY75" s="390"/>
      <c r="GZ75" s="390"/>
      <c r="HA75" s="390"/>
      <c r="HB75" s="390"/>
      <c r="HC75" s="390"/>
      <c r="HD75" s="390"/>
      <c r="HE75" s="390"/>
      <c r="HF75" s="390"/>
      <c r="HG75" s="390"/>
      <c r="HH75" s="390"/>
      <c r="HI75" s="390"/>
      <c r="HJ75" s="390"/>
      <c r="HK75" s="390"/>
      <c r="HL75" s="390"/>
      <c r="HM75" s="390"/>
      <c r="HN75" s="390"/>
      <c r="HO75" s="390"/>
      <c r="HP75" s="390"/>
      <c r="HQ75" s="390"/>
      <c r="HR75" s="390"/>
      <c r="HS75" s="390"/>
      <c r="HT75" s="390"/>
      <c r="HU75" s="390"/>
      <c r="HV75" s="390"/>
      <c r="HW75" s="390"/>
      <c r="HX75" s="390"/>
      <c r="HY75" s="390"/>
      <c r="HZ75" s="390"/>
      <c r="IA75" s="390"/>
      <c r="IB75" s="390"/>
      <c r="IC75" s="390"/>
      <c r="ID75" s="390"/>
      <c r="IE75" s="390"/>
      <c r="IF75" s="390"/>
      <c r="IG75" s="390"/>
      <c r="IH75" s="390"/>
      <c r="II75" s="390"/>
      <c r="IJ75" s="390"/>
      <c r="IK75" s="390"/>
      <c r="IL75" s="390"/>
      <c r="IM75" s="390"/>
      <c r="IN75" s="390"/>
      <c r="IO75" s="390"/>
      <c r="IP75" s="390"/>
      <c r="IQ75" s="390"/>
      <c r="IR75" s="390"/>
      <c r="IS75" s="390"/>
    </row>
    <row r="76" spans="1:253" s="463" customFormat="1">
      <c r="A76" s="487">
        <v>8</v>
      </c>
      <c r="B76" s="1196" t="s">
        <v>677</v>
      </c>
      <c r="C76" s="1196"/>
      <c r="D76" s="488">
        <f>D78</f>
        <v>2000</v>
      </c>
      <c r="E76" s="488">
        <f>E78</f>
        <v>2000</v>
      </c>
      <c r="F76" s="489">
        <f>F78</f>
        <v>0</v>
      </c>
      <c r="G76" s="461"/>
      <c r="H76" s="490" t="s">
        <v>677</v>
      </c>
      <c r="I76" s="488">
        <f>I78</f>
        <v>2000</v>
      </c>
      <c r="J76" s="488">
        <f>J78</f>
        <v>2000</v>
      </c>
      <c r="K76" s="488">
        <f>K78</f>
        <v>0</v>
      </c>
      <c r="L76" s="486"/>
      <c r="M76" s="486"/>
      <c r="N76" s="486"/>
      <c r="O76" s="486"/>
      <c r="P76" s="486"/>
      <c r="Q76" s="486"/>
      <c r="R76" s="486"/>
      <c r="S76" s="486"/>
      <c r="T76" s="486"/>
      <c r="U76" s="486"/>
      <c r="V76" s="486"/>
      <c r="W76" s="486"/>
      <c r="X76" s="486"/>
      <c r="Y76" s="486"/>
      <c r="Z76" s="486"/>
      <c r="AA76" s="486"/>
      <c r="AB76" s="486"/>
      <c r="AC76" s="486"/>
      <c r="AD76" s="486"/>
      <c r="AE76" s="486"/>
      <c r="AF76" s="486"/>
      <c r="AG76" s="486"/>
      <c r="AH76" s="486"/>
      <c r="AI76" s="486"/>
      <c r="AJ76" s="486"/>
      <c r="AK76" s="486"/>
      <c r="AL76" s="486"/>
      <c r="AM76" s="486"/>
      <c r="AN76" s="486"/>
      <c r="AO76" s="486"/>
      <c r="AP76" s="486"/>
      <c r="AQ76" s="486"/>
      <c r="AR76" s="486"/>
      <c r="AS76" s="486"/>
      <c r="AT76" s="486"/>
      <c r="AU76" s="486"/>
      <c r="AV76" s="486"/>
      <c r="AW76" s="486"/>
      <c r="AX76" s="486"/>
      <c r="AY76" s="486"/>
      <c r="AZ76" s="486"/>
      <c r="BA76" s="486"/>
      <c r="BB76" s="486"/>
      <c r="BC76" s="486"/>
      <c r="BD76" s="486"/>
      <c r="BE76" s="486"/>
      <c r="BF76" s="486"/>
      <c r="BG76" s="486"/>
      <c r="BH76" s="486"/>
      <c r="BI76" s="486"/>
      <c r="BJ76" s="486"/>
      <c r="BK76" s="486"/>
      <c r="BL76" s="486"/>
      <c r="BM76" s="486"/>
      <c r="BN76" s="486"/>
      <c r="BO76" s="486"/>
      <c r="BP76" s="486"/>
      <c r="BQ76" s="486"/>
      <c r="BR76" s="486"/>
      <c r="BS76" s="486"/>
      <c r="BT76" s="486"/>
      <c r="BU76" s="486"/>
      <c r="BV76" s="486"/>
      <c r="BW76" s="486"/>
      <c r="BX76" s="486"/>
      <c r="BY76" s="486"/>
      <c r="BZ76" s="486"/>
      <c r="CA76" s="486"/>
      <c r="CB76" s="486"/>
      <c r="CC76" s="486"/>
      <c r="CD76" s="486"/>
      <c r="CE76" s="486"/>
      <c r="CF76" s="486"/>
      <c r="CG76" s="486"/>
      <c r="CH76" s="486"/>
      <c r="CI76" s="486"/>
      <c r="CJ76" s="486"/>
      <c r="CK76" s="486"/>
      <c r="CL76" s="486"/>
      <c r="CM76" s="486"/>
      <c r="CN76" s="486"/>
      <c r="CO76" s="486"/>
      <c r="CP76" s="486"/>
      <c r="CQ76" s="486"/>
      <c r="CR76" s="486"/>
      <c r="CS76" s="486"/>
      <c r="CT76" s="486"/>
      <c r="CU76" s="486"/>
      <c r="CV76" s="486"/>
      <c r="CW76" s="486"/>
      <c r="CX76" s="486"/>
      <c r="CY76" s="486"/>
      <c r="CZ76" s="486"/>
      <c r="DA76" s="486"/>
      <c r="DB76" s="486"/>
      <c r="DC76" s="486"/>
      <c r="DD76" s="486"/>
      <c r="DE76" s="486"/>
      <c r="DF76" s="486"/>
      <c r="DG76" s="486"/>
      <c r="DH76" s="486"/>
      <c r="DI76" s="486"/>
      <c r="DJ76" s="486"/>
      <c r="DK76" s="486"/>
      <c r="DL76" s="486"/>
      <c r="DM76" s="486"/>
      <c r="DN76" s="486"/>
      <c r="DO76" s="486"/>
      <c r="DP76" s="486"/>
      <c r="DQ76" s="486"/>
      <c r="DR76" s="486"/>
      <c r="DS76" s="486"/>
      <c r="DT76" s="486"/>
      <c r="DU76" s="486"/>
      <c r="DV76" s="486"/>
      <c r="DW76" s="486"/>
      <c r="DX76" s="486"/>
      <c r="DY76" s="486"/>
      <c r="DZ76" s="486"/>
      <c r="EA76" s="486"/>
      <c r="EB76" s="486"/>
      <c r="EC76" s="486"/>
      <c r="ED76" s="486"/>
      <c r="EE76" s="486"/>
      <c r="EF76" s="486"/>
      <c r="EG76" s="486"/>
      <c r="EH76" s="486"/>
      <c r="EI76" s="486"/>
      <c r="EJ76" s="486"/>
      <c r="EK76" s="486"/>
      <c r="EL76" s="486"/>
      <c r="EM76" s="486"/>
      <c r="EN76" s="486"/>
      <c r="EO76" s="486"/>
      <c r="EP76" s="486"/>
      <c r="EQ76" s="486"/>
      <c r="ER76" s="486"/>
      <c r="ES76" s="486"/>
      <c r="ET76" s="486"/>
      <c r="EU76" s="486"/>
      <c r="EV76" s="486"/>
      <c r="EW76" s="486"/>
      <c r="EX76" s="486"/>
      <c r="EY76" s="486"/>
      <c r="EZ76" s="486"/>
      <c r="FA76" s="486"/>
      <c r="FB76" s="486"/>
      <c r="FC76" s="486"/>
      <c r="FD76" s="486"/>
      <c r="FE76" s="486"/>
      <c r="FF76" s="486"/>
      <c r="FG76" s="486"/>
      <c r="FH76" s="486"/>
      <c r="FI76" s="486"/>
      <c r="FJ76" s="486"/>
      <c r="FK76" s="486"/>
      <c r="FL76" s="486"/>
      <c r="FM76" s="486"/>
      <c r="FN76" s="486"/>
      <c r="FO76" s="486"/>
      <c r="FP76" s="486"/>
      <c r="FQ76" s="486"/>
      <c r="FR76" s="486"/>
      <c r="FS76" s="486"/>
      <c r="FT76" s="486"/>
      <c r="FU76" s="486"/>
      <c r="FV76" s="486"/>
      <c r="FW76" s="486"/>
      <c r="FX76" s="486"/>
      <c r="FY76" s="486"/>
      <c r="FZ76" s="486"/>
      <c r="GA76" s="486"/>
      <c r="GB76" s="486"/>
      <c r="GC76" s="486"/>
      <c r="GD76" s="486"/>
      <c r="GE76" s="486"/>
      <c r="GF76" s="486"/>
      <c r="GG76" s="486"/>
      <c r="GH76" s="486"/>
      <c r="GI76" s="486"/>
      <c r="GJ76" s="486"/>
      <c r="GK76" s="486"/>
      <c r="GL76" s="486"/>
      <c r="GM76" s="486"/>
      <c r="GN76" s="486"/>
      <c r="GO76" s="486"/>
      <c r="GP76" s="486"/>
      <c r="GQ76" s="486"/>
      <c r="GR76" s="486"/>
      <c r="GS76" s="486"/>
      <c r="GT76" s="486"/>
      <c r="GU76" s="486"/>
      <c r="GV76" s="486"/>
      <c r="GW76" s="486"/>
      <c r="GX76" s="486"/>
      <c r="GY76" s="486"/>
      <c r="GZ76" s="486"/>
      <c r="HA76" s="486"/>
      <c r="HB76" s="486"/>
      <c r="HC76" s="486"/>
      <c r="HD76" s="486"/>
      <c r="HE76" s="486"/>
      <c r="HF76" s="486"/>
      <c r="HG76" s="486"/>
      <c r="HH76" s="486"/>
      <c r="HI76" s="486"/>
      <c r="HJ76" s="486"/>
      <c r="HK76" s="486"/>
      <c r="HL76" s="486"/>
      <c r="HM76" s="486"/>
      <c r="HN76" s="486"/>
      <c r="HO76" s="486"/>
      <c r="HP76" s="486"/>
      <c r="HQ76" s="486"/>
      <c r="HR76" s="486"/>
      <c r="HS76" s="486"/>
      <c r="HT76" s="486"/>
      <c r="HU76" s="486"/>
      <c r="HV76" s="486"/>
      <c r="HW76" s="486"/>
      <c r="HX76" s="486"/>
      <c r="HY76" s="486"/>
      <c r="HZ76" s="486"/>
      <c r="IA76" s="486"/>
      <c r="IB76" s="486"/>
      <c r="IC76" s="486"/>
      <c r="ID76" s="486"/>
      <c r="IE76" s="486"/>
      <c r="IF76" s="486"/>
      <c r="IG76" s="486"/>
      <c r="IH76" s="486"/>
      <c r="II76" s="486"/>
      <c r="IJ76" s="486"/>
      <c r="IK76" s="486"/>
      <c r="IL76" s="486"/>
      <c r="IM76" s="486"/>
      <c r="IN76" s="486"/>
      <c r="IO76" s="486"/>
      <c r="IP76" s="486"/>
      <c r="IQ76" s="486"/>
      <c r="IR76" s="486"/>
      <c r="IS76" s="486"/>
    </row>
    <row r="77" spans="1:253" s="450" customFormat="1" ht="9.9499999999999993" customHeight="1">
      <c r="A77" s="475"/>
      <c r="B77" s="476"/>
      <c r="C77" s="508"/>
      <c r="D77" s="478"/>
      <c r="E77" s="478"/>
      <c r="F77" s="479"/>
      <c r="G77" s="461"/>
      <c r="H77" s="509"/>
      <c r="I77" s="510"/>
      <c r="J77" s="510"/>
      <c r="K77" s="510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3"/>
      <c r="AK77" s="463"/>
      <c r="AL77" s="463"/>
      <c r="AM77" s="463"/>
      <c r="AN77" s="463"/>
      <c r="AO77" s="463"/>
      <c r="AP77" s="463"/>
      <c r="AQ77" s="463"/>
      <c r="AR77" s="463"/>
      <c r="AS77" s="463"/>
      <c r="AT77" s="463"/>
      <c r="AU77" s="463"/>
      <c r="AV77" s="463"/>
      <c r="AW77" s="463"/>
      <c r="AX77" s="463"/>
      <c r="AY77" s="463"/>
      <c r="AZ77" s="463"/>
      <c r="BA77" s="463"/>
      <c r="BB77" s="463"/>
      <c r="BC77" s="463"/>
      <c r="BD77" s="463"/>
      <c r="BE77" s="463"/>
      <c r="BF77" s="463"/>
      <c r="BG77" s="463"/>
      <c r="BH77" s="463"/>
      <c r="BI77" s="463"/>
      <c r="BJ77" s="463"/>
      <c r="BK77" s="463"/>
      <c r="BL77" s="463"/>
      <c r="BM77" s="463"/>
      <c r="BN77" s="463"/>
      <c r="BO77" s="463"/>
      <c r="BP77" s="463"/>
      <c r="BQ77" s="463"/>
      <c r="BR77" s="463"/>
      <c r="BS77" s="463"/>
      <c r="BT77" s="463"/>
      <c r="BU77" s="463"/>
      <c r="BV77" s="463"/>
      <c r="BW77" s="463"/>
      <c r="BX77" s="463"/>
      <c r="BY77" s="463"/>
      <c r="BZ77" s="463"/>
      <c r="CA77" s="463"/>
      <c r="CB77" s="463"/>
      <c r="CC77" s="463"/>
      <c r="CD77" s="463"/>
      <c r="CE77" s="463"/>
      <c r="CF77" s="463"/>
      <c r="CG77" s="463"/>
      <c r="CH77" s="463"/>
      <c r="CI77" s="463"/>
      <c r="CJ77" s="463"/>
      <c r="CK77" s="463"/>
      <c r="CL77" s="463"/>
      <c r="CM77" s="463"/>
      <c r="CN77" s="463"/>
      <c r="CO77" s="463"/>
      <c r="CP77" s="463"/>
      <c r="CQ77" s="463"/>
      <c r="CR77" s="463"/>
      <c r="CS77" s="463"/>
      <c r="CT77" s="463"/>
      <c r="CU77" s="463"/>
      <c r="CV77" s="463"/>
      <c r="CW77" s="463"/>
      <c r="CX77" s="463"/>
      <c r="CY77" s="463"/>
      <c r="CZ77" s="463"/>
      <c r="DA77" s="463"/>
      <c r="DB77" s="463"/>
      <c r="DC77" s="463"/>
      <c r="DD77" s="463"/>
      <c r="DE77" s="463"/>
      <c r="DF77" s="463"/>
      <c r="DG77" s="463"/>
      <c r="DH77" s="463"/>
      <c r="DI77" s="463"/>
      <c r="DJ77" s="463"/>
      <c r="DK77" s="463"/>
      <c r="DL77" s="463"/>
      <c r="DM77" s="463"/>
      <c r="DN77" s="463"/>
      <c r="DO77" s="463"/>
      <c r="DP77" s="463"/>
      <c r="DQ77" s="463"/>
      <c r="DR77" s="463"/>
      <c r="DS77" s="463"/>
      <c r="DT77" s="463"/>
      <c r="DU77" s="463"/>
      <c r="DV77" s="463"/>
      <c r="DW77" s="463"/>
      <c r="DX77" s="463"/>
      <c r="DY77" s="463"/>
      <c r="DZ77" s="463"/>
      <c r="EA77" s="463"/>
      <c r="EB77" s="463"/>
      <c r="EC77" s="463"/>
      <c r="ED77" s="463"/>
      <c r="EE77" s="463"/>
      <c r="EF77" s="463"/>
      <c r="EG77" s="463"/>
      <c r="EH77" s="463"/>
      <c r="EI77" s="463"/>
      <c r="EJ77" s="463"/>
      <c r="EK77" s="463"/>
      <c r="EL77" s="463"/>
      <c r="EM77" s="463"/>
      <c r="EN77" s="463"/>
      <c r="EO77" s="463"/>
      <c r="EP77" s="463"/>
      <c r="EQ77" s="463"/>
      <c r="ER77" s="463"/>
      <c r="ES77" s="463"/>
      <c r="ET77" s="463"/>
      <c r="EU77" s="463"/>
      <c r="EV77" s="463"/>
      <c r="EW77" s="463"/>
      <c r="EX77" s="463"/>
      <c r="EY77" s="463"/>
      <c r="EZ77" s="463"/>
      <c r="FA77" s="463"/>
      <c r="FB77" s="463"/>
      <c r="FC77" s="463"/>
      <c r="FD77" s="463"/>
      <c r="FE77" s="463"/>
      <c r="FF77" s="463"/>
      <c r="FG77" s="463"/>
      <c r="FH77" s="463"/>
      <c r="FI77" s="463"/>
      <c r="FJ77" s="463"/>
      <c r="FK77" s="463"/>
      <c r="FL77" s="463"/>
      <c r="FM77" s="463"/>
      <c r="FN77" s="463"/>
      <c r="FO77" s="463"/>
      <c r="FP77" s="463"/>
      <c r="FQ77" s="463"/>
      <c r="FR77" s="463"/>
      <c r="FS77" s="463"/>
      <c r="FT77" s="463"/>
      <c r="FU77" s="463"/>
      <c r="FV77" s="463"/>
      <c r="FW77" s="463"/>
      <c r="FX77" s="463"/>
      <c r="FY77" s="463"/>
      <c r="FZ77" s="463"/>
      <c r="GA77" s="463"/>
      <c r="GB77" s="463"/>
      <c r="GC77" s="463"/>
      <c r="GD77" s="463"/>
      <c r="GE77" s="463"/>
      <c r="GF77" s="463"/>
      <c r="GG77" s="463"/>
      <c r="GH77" s="463"/>
      <c r="GI77" s="463"/>
      <c r="GJ77" s="463"/>
      <c r="GK77" s="463"/>
      <c r="GL77" s="463"/>
      <c r="GM77" s="463"/>
      <c r="GN77" s="463"/>
      <c r="GO77" s="463"/>
      <c r="GP77" s="463"/>
      <c r="GQ77" s="463"/>
      <c r="GR77" s="463"/>
      <c r="GS77" s="463"/>
      <c r="GT77" s="463"/>
      <c r="GU77" s="463"/>
      <c r="GV77" s="463"/>
      <c r="GW77" s="463"/>
      <c r="GX77" s="463"/>
      <c r="GY77" s="463"/>
      <c r="GZ77" s="463"/>
      <c r="HA77" s="463"/>
      <c r="HB77" s="463"/>
      <c r="HC77" s="463"/>
      <c r="HD77" s="463"/>
      <c r="HE77" s="463"/>
      <c r="HF77" s="463"/>
      <c r="HG77" s="463"/>
      <c r="HH77" s="463"/>
      <c r="HI77" s="463"/>
      <c r="HJ77" s="463"/>
      <c r="HK77" s="463"/>
      <c r="HL77" s="463"/>
      <c r="HM77" s="463"/>
      <c r="HN77" s="463"/>
      <c r="HO77" s="463"/>
      <c r="HP77" s="463"/>
      <c r="HQ77" s="463"/>
      <c r="HR77" s="463"/>
      <c r="HS77" s="463"/>
      <c r="HT77" s="463"/>
      <c r="HU77" s="463"/>
      <c r="HV77" s="463"/>
      <c r="HW77" s="463"/>
      <c r="HX77" s="463"/>
      <c r="HY77" s="463"/>
      <c r="HZ77" s="463"/>
      <c r="IA77" s="463"/>
      <c r="IB77" s="463"/>
      <c r="IC77" s="463"/>
      <c r="ID77" s="463"/>
      <c r="IE77" s="463"/>
      <c r="IF77" s="463"/>
      <c r="IG77" s="463"/>
      <c r="IH77" s="463"/>
      <c r="II77" s="463"/>
      <c r="IJ77" s="463"/>
      <c r="IK77" s="463"/>
      <c r="IL77" s="463"/>
      <c r="IM77" s="463"/>
      <c r="IN77" s="463"/>
      <c r="IO77" s="463"/>
      <c r="IP77" s="463"/>
      <c r="IQ77" s="463"/>
      <c r="IR77" s="463"/>
      <c r="IS77" s="463"/>
    </row>
    <row r="78" spans="1:253">
      <c r="A78" s="444"/>
      <c r="B78" s="444"/>
      <c r="C78" s="497" t="s">
        <v>668</v>
      </c>
      <c r="D78" s="483">
        <f>E78+F78</f>
        <v>2000</v>
      </c>
      <c r="E78" s="483">
        <v>2000</v>
      </c>
      <c r="F78" s="484">
        <v>0</v>
      </c>
      <c r="G78" s="461"/>
      <c r="H78" s="498" t="s">
        <v>672</v>
      </c>
      <c r="I78" s="483">
        <f>J78+K78</f>
        <v>2000</v>
      </c>
      <c r="J78" s="483">
        <v>2000</v>
      </c>
      <c r="K78" s="483">
        <v>0</v>
      </c>
      <c r="L78" s="390"/>
      <c r="M78" s="390"/>
      <c r="N78" s="390"/>
      <c r="O78" s="390"/>
      <c r="P78" s="390"/>
      <c r="Q78" s="390"/>
      <c r="R78" s="390"/>
      <c r="S78" s="390"/>
      <c r="T78" s="390"/>
      <c r="U78" s="390"/>
      <c r="V78" s="390"/>
      <c r="W78" s="390"/>
      <c r="X78" s="390"/>
      <c r="Y78" s="390"/>
      <c r="Z78" s="390"/>
      <c r="AA78" s="390"/>
      <c r="AB78" s="390"/>
      <c r="AC78" s="390"/>
      <c r="AD78" s="390"/>
      <c r="AE78" s="390"/>
      <c r="AF78" s="390"/>
      <c r="AG78" s="390"/>
      <c r="AH78" s="390"/>
      <c r="AI78" s="390"/>
      <c r="AJ78" s="390"/>
      <c r="AK78" s="390"/>
      <c r="AL78" s="390"/>
      <c r="AM78" s="390"/>
      <c r="AN78" s="390"/>
      <c r="AO78" s="390"/>
      <c r="AP78" s="390"/>
      <c r="AQ78" s="390"/>
      <c r="AR78" s="390"/>
      <c r="AS78" s="390"/>
      <c r="AT78" s="390"/>
      <c r="AU78" s="390"/>
      <c r="AV78" s="390"/>
      <c r="AW78" s="390"/>
      <c r="AX78" s="390"/>
      <c r="AY78" s="390"/>
      <c r="AZ78" s="390"/>
      <c r="BA78" s="390"/>
      <c r="BB78" s="390"/>
      <c r="BC78" s="390"/>
      <c r="BD78" s="390"/>
      <c r="BE78" s="390"/>
      <c r="BF78" s="390"/>
      <c r="BG78" s="390"/>
      <c r="BH78" s="390"/>
      <c r="BI78" s="390"/>
      <c r="BJ78" s="390"/>
      <c r="BK78" s="390"/>
      <c r="BL78" s="390"/>
      <c r="BM78" s="390"/>
      <c r="BN78" s="390"/>
      <c r="BO78" s="390"/>
      <c r="BP78" s="390"/>
      <c r="BQ78" s="390"/>
      <c r="BR78" s="390"/>
      <c r="BS78" s="390"/>
      <c r="BT78" s="390"/>
      <c r="BU78" s="390"/>
      <c r="BV78" s="390"/>
      <c r="BW78" s="390"/>
      <c r="BX78" s="390"/>
      <c r="BY78" s="390"/>
      <c r="BZ78" s="390"/>
      <c r="CA78" s="390"/>
      <c r="CB78" s="390"/>
      <c r="CC78" s="390"/>
      <c r="CD78" s="390"/>
      <c r="CE78" s="390"/>
      <c r="CF78" s="390"/>
      <c r="CG78" s="390"/>
      <c r="CH78" s="390"/>
      <c r="CI78" s="390"/>
      <c r="CJ78" s="390"/>
      <c r="CK78" s="390"/>
      <c r="CL78" s="390"/>
      <c r="CM78" s="390"/>
      <c r="CN78" s="390"/>
      <c r="CO78" s="390"/>
      <c r="CP78" s="390"/>
      <c r="CQ78" s="390"/>
      <c r="CR78" s="390"/>
      <c r="CS78" s="390"/>
      <c r="CT78" s="390"/>
      <c r="CU78" s="390"/>
      <c r="CV78" s="390"/>
      <c r="CW78" s="390"/>
      <c r="CX78" s="390"/>
      <c r="CY78" s="390"/>
      <c r="CZ78" s="390"/>
      <c r="DA78" s="390"/>
      <c r="DB78" s="390"/>
      <c r="DC78" s="390"/>
      <c r="DD78" s="390"/>
      <c r="DE78" s="390"/>
      <c r="DF78" s="390"/>
      <c r="DG78" s="390"/>
      <c r="DH78" s="390"/>
      <c r="DI78" s="390"/>
      <c r="DJ78" s="390"/>
      <c r="DK78" s="390"/>
      <c r="DL78" s="390"/>
      <c r="DM78" s="390"/>
      <c r="DN78" s="390"/>
      <c r="DO78" s="390"/>
      <c r="DP78" s="390"/>
      <c r="DQ78" s="390"/>
      <c r="DR78" s="390"/>
      <c r="DS78" s="390"/>
      <c r="DT78" s="390"/>
      <c r="DU78" s="390"/>
      <c r="DV78" s="390"/>
      <c r="DW78" s="390"/>
      <c r="DX78" s="390"/>
      <c r="DY78" s="390"/>
      <c r="DZ78" s="390"/>
      <c r="EA78" s="390"/>
      <c r="EB78" s="390"/>
      <c r="EC78" s="390"/>
      <c r="ED78" s="390"/>
      <c r="EE78" s="390"/>
      <c r="EF78" s="390"/>
      <c r="EG78" s="390"/>
      <c r="EH78" s="390"/>
      <c r="EI78" s="390"/>
      <c r="EJ78" s="390"/>
      <c r="EK78" s="390"/>
      <c r="EL78" s="390"/>
      <c r="EM78" s="390"/>
      <c r="EN78" s="390"/>
      <c r="EO78" s="390"/>
      <c r="EP78" s="390"/>
      <c r="EQ78" s="390"/>
      <c r="ER78" s="390"/>
      <c r="ES78" s="390"/>
      <c r="ET78" s="390"/>
      <c r="EU78" s="390"/>
      <c r="EV78" s="390"/>
      <c r="EW78" s="390"/>
      <c r="EX78" s="390"/>
      <c r="EY78" s="390"/>
      <c r="EZ78" s="390"/>
      <c r="FA78" s="390"/>
      <c r="FB78" s="390"/>
      <c r="FC78" s="390"/>
      <c r="FD78" s="390"/>
      <c r="FE78" s="390"/>
      <c r="FF78" s="390"/>
      <c r="FG78" s="390"/>
      <c r="FH78" s="390"/>
      <c r="FI78" s="390"/>
      <c r="FJ78" s="390"/>
      <c r="FK78" s="390"/>
      <c r="FL78" s="390"/>
      <c r="FM78" s="390"/>
      <c r="FN78" s="390"/>
      <c r="FO78" s="390"/>
      <c r="FP78" s="390"/>
      <c r="FQ78" s="390"/>
      <c r="FR78" s="390"/>
      <c r="FS78" s="390"/>
      <c r="FT78" s="390"/>
      <c r="FU78" s="390"/>
      <c r="FV78" s="390"/>
      <c r="FW78" s="390"/>
      <c r="FX78" s="390"/>
      <c r="FY78" s="390"/>
      <c r="FZ78" s="390"/>
      <c r="GA78" s="390"/>
      <c r="GB78" s="390"/>
      <c r="GC78" s="390"/>
      <c r="GD78" s="390"/>
      <c r="GE78" s="390"/>
      <c r="GF78" s="390"/>
      <c r="GG78" s="390"/>
      <c r="GH78" s="390"/>
      <c r="GI78" s="390"/>
      <c r="GJ78" s="390"/>
      <c r="GK78" s="390"/>
      <c r="GL78" s="390"/>
      <c r="GM78" s="390"/>
      <c r="GN78" s="390"/>
      <c r="GO78" s="390"/>
      <c r="GP78" s="390"/>
      <c r="GQ78" s="390"/>
      <c r="GR78" s="390"/>
      <c r="GS78" s="390"/>
      <c r="GT78" s="390"/>
      <c r="GU78" s="390"/>
      <c r="GV78" s="390"/>
      <c r="GW78" s="390"/>
      <c r="GX78" s="390"/>
      <c r="GY78" s="390"/>
      <c r="GZ78" s="390"/>
      <c r="HA78" s="390"/>
      <c r="HB78" s="390"/>
      <c r="HC78" s="390"/>
      <c r="HD78" s="390"/>
      <c r="HE78" s="390"/>
      <c r="HF78" s="390"/>
      <c r="HG78" s="390"/>
      <c r="HH78" s="390"/>
      <c r="HI78" s="390"/>
      <c r="HJ78" s="390"/>
      <c r="HK78" s="390"/>
      <c r="HL78" s="390"/>
      <c r="HM78" s="390"/>
      <c r="HN78" s="390"/>
      <c r="HO78" s="390"/>
      <c r="HP78" s="390"/>
      <c r="HQ78" s="390"/>
      <c r="HR78" s="390"/>
      <c r="HS78" s="390"/>
      <c r="HT78" s="390"/>
      <c r="HU78" s="390"/>
      <c r="HV78" s="390"/>
      <c r="HW78" s="390"/>
      <c r="HX78" s="390"/>
      <c r="HY78" s="390"/>
      <c r="HZ78" s="390"/>
      <c r="IA78" s="390"/>
      <c r="IB78" s="390"/>
      <c r="IC78" s="390"/>
      <c r="ID78" s="390"/>
      <c r="IE78" s="390"/>
      <c r="IF78" s="390"/>
      <c r="IG78" s="390"/>
      <c r="IH78" s="390"/>
      <c r="II78" s="390"/>
      <c r="IJ78" s="390"/>
      <c r="IK78" s="390"/>
      <c r="IL78" s="390"/>
      <c r="IM78" s="390"/>
      <c r="IN78" s="390"/>
      <c r="IO78" s="390"/>
      <c r="IP78" s="390"/>
      <c r="IQ78" s="390"/>
      <c r="IR78" s="390"/>
      <c r="IS78" s="390"/>
    </row>
    <row r="79" spans="1:253" ht="9.9499999999999993" customHeight="1">
      <c r="A79" s="444"/>
      <c r="B79" s="445"/>
      <c r="C79" s="499"/>
      <c r="D79" s="514"/>
      <c r="E79" s="514"/>
      <c r="F79" s="515"/>
      <c r="G79" s="461"/>
      <c r="H79" s="502"/>
      <c r="I79" s="447"/>
      <c r="J79" s="447"/>
      <c r="K79" s="447"/>
      <c r="L79" s="390"/>
      <c r="M79" s="390"/>
      <c r="N79" s="390"/>
      <c r="O79" s="390"/>
      <c r="P79" s="390"/>
      <c r="Q79" s="390"/>
      <c r="R79" s="390"/>
      <c r="S79" s="390"/>
      <c r="T79" s="390"/>
      <c r="U79" s="390"/>
      <c r="V79" s="390"/>
      <c r="W79" s="390"/>
      <c r="X79" s="390"/>
      <c r="Y79" s="390"/>
      <c r="Z79" s="390"/>
      <c r="AA79" s="390"/>
      <c r="AB79" s="390"/>
      <c r="AC79" s="390"/>
      <c r="AD79" s="390"/>
      <c r="AE79" s="390"/>
      <c r="AF79" s="390"/>
      <c r="AG79" s="390"/>
      <c r="AH79" s="390"/>
      <c r="AI79" s="390"/>
      <c r="AJ79" s="390"/>
      <c r="AK79" s="390"/>
      <c r="AL79" s="390"/>
      <c r="AM79" s="390"/>
      <c r="AN79" s="390"/>
      <c r="AO79" s="390"/>
      <c r="AP79" s="390"/>
      <c r="AQ79" s="390"/>
      <c r="AR79" s="390"/>
      <c r="AS79" s="390"/>
      <c r="AT79" s="390"/>
      <c r="AU79" s="390"/>
      <c r="AV79" s="390"/>
      <c r="AW79" s="390"/>
      <c r="AX79" s="390"/>
      <c r="AY79" s="390"/>
      <c r="AZ79" s="390"/>
      <c r="BA79" s="390"/>
      <c r="BB79" s="390"/>
      <c r="BC79" s="390"/>
      <c r="BD79" s="390"/>
      <c r="BE79" s="390"/>
      <c r="BF79" s="390"/>
      <c r="BG79" s="390"/>
      <c r="BH79" s="390"/>
      <c r="BI79" s="390"/>
      <c r="BJ79" s="390"/>
      <c r="BK79" s="390"/>
      <c r="BL79" s="390"/>
      <c r="BM79" s="390"/>
      <c r="BN79" s="390"/>
      <c r="BO79" s="390"/>
      <c r="BP79" s="390"/>
      <c r="BQ79" s="390"/>
      <c r="BR79" s="390"/>
      <c r="BS79" s="390"/>
      <c r="BT79" s="390"/>
      <c r="BU79" s="390"/>
      <c r="BV79" s="390"/>
      <c r="BW79" s="390"/>
      <c r="BX79" s="390"/>
      <c r="BY79" s="390"/>
      <c r="BZ79" s="390"/>
      <c r="CA79" s="390"/>
      <c r="CB79" s="390"/>
      <c r="CC79" s="390"/>
      <c r="CD79" s="390"/>
      <c r="CE79" s="390"/>
      <c r="CF79" s="390"/>
      <c r="CG79" s="390"/>
      <c r="CH79" s="390"/>
      <c r="CI79" s="390"/>
      <c r="CJ79" s="390"/>
      <c r="CK79" s="390"/>
      <c r="CL79" s="390"/>
      <c r="CM79" s="390"/>
      <c r="CN79" s="390"/>
      <c r="CO79" s="390"/>
      <c r="CP79" s="390"/>
      <c r="CQ79" s="390"/>
      <c r="CR79" s="390"/>
      <c r="CS79" s="390"/>
      <c r="CT79" s="390"/>
      <c r="CU79" s="390"/>
      <c r="CV79" s="390"/>
      <c r="CW79" s="390"/>
      <c r="CX79" s="390"/>
      <c r="CY79" s="390"/>
      <c r="CZ79" s="390"/>
      <c r="DA79" s="390"/>
      <c r="DB79" s="390"/>
      <c r="DC79" s="390"/>
      <c r="DD79" s="390"/>
      <c r="DE79" s="390"/>
      <c r="DF79" s="390"/>
      <c r="DG79" s="390"/>
      <c r="DH79" s="390"/>
      <c r="DI79" s="390"/>
      <c r="DJ79" s="390"/>
      <c r="DK79" s="390"/>
      <c r="DL79" s="390"/>
      <c r="DM79" s="390"/>
      <c r="DN79" s="390"/>
      <c r="DO79" s="390"/>
      <c r="DP79" s="390"/>
      <c r="DQ79" s="390"/>
      <c r="DR79" s="390"/>
      <c r="DS79" s="390"/>
      <c r="DT79" s="390"/>
      <c r="DU79" s="390"/>
      <c r="DV79" s="390"/>
      <c r="DW79" s="390"/>
      <c r="DX79" s="390"/>
      <c r="DY79" s="390"/>
      <c r="DZ79" s="390"/>
      <c r="EA79" s="390"/>
      <c r="EB79" s="390"/>
      <c r="EC79" s="390"/>
      <c r="ED79" s="390"/>
      <c r="EE79" s="390"/>
      <c r="EF79" s="390"/>
      <c r="EG79" s="390"/>
      <c r="EH79" s="390"/>
      <c r="EI79" s="390"/>
      <c r="EJ79" s="390"/>
      <c r="EK79" s="390"/>
      <c r="EL79" s="390"/>
      <c r="EM79" s="390"/>
      <c r="EN79" s="390"/>
      <c r="EO79" s="390"/>
      <c r="EP79" s="390"/>
      <c r="EQ79" s="390"/>
      <c r="ER79" s="390"/>
      <c r="ES79" s="390"/>
      <c r="ET79" s="390"/>
      <c r="EU79" s="390"/>
      <c r="EV79" s="390"/>
      <c r="EW79" s="390"/>
      <c r="EX79" s="390"/>
      <c r="EY79" s="390"/>
      <c r="EZ79" s="390"/>
      <c r="FA79" s="390"/>
      <c r="FB79" s="390"/>
      <c r="FC79" s="390"/>
      <c r="FD79" s="390"/>
      <c r="FE79" s="390"/>
      <c r="FF79" s="390"/>
      <c r="FG79" s="390"/>
      <c r="FH79" s="390"/>
      <c r="FI79" s="390"/>
      <c r="FJ79" s="390"/>
      <c r="FK79" s="390"/>
      <c r="FL79" s="390"/>
      <c r="FM79" s="390"/>
      <c r="FN79" s="390"/>
      <c r="FO79" s="390"/>
      <c r="FP79" s="390"/>
      <c r="FQ79" s="390"/>
      <c r="FR79" s="390"/>
      <c r="FS79" s="390"/>
      <c r="FT79" s="390"/>
      <c r="FU79" s="390"/>
      <c r="FV79" s="390"/>
      <c r="FW79" s="390"/>
      <c r="FX79" s="390"/>
      <c r="FY79" s="390"/>
      <c r="FZ79" s="390"/>
      <c r="GA79" s="390"/>
      <c r="GB79" s="390"/>
      <c r="GC79" s="390"/>
      <c r="GD79" s="390"/>
      <c r="GE79" s="390"/>
      <c r="GF79" s="390"/>
      <c r="GG79" s="390"/>
      <c r="GH79" s="390"/>
      <c r="GI79" s="390"/>
      <c r="GJ79" s="390"/>
      <c r="GK79" s="390"/>
      <c r="GL79" s="390"/>
      <c r="GM79" s="390"/>
      <c r="GN79" s="390"/>
      <c r="GO79" s="390"/>
      <c r="GP79" s="390"/>
      <c r="GQ79" s="390"/>
      <c r="GR79" s="390"/>
      <c r="GS79" s="390"/>
      <c r="GT79" s="390"/>
      <c r="GU79" s="390"/>
      <c r="GV79" s="390"/>
      <c r="GW79" s="390"/>
      <c r="GX79" s="390"/>
      <c r="GY79" s="390"/>
      <c r="GZ79" s="390"/>
      <c r="HA79" s="390"/>
      <c r="HB79" s="390"/>
      <c r="HC79" s="390"/>
      <c r="HD79" s="390"/>
      <c r="HE79" s="390"/>
      <c r="HF79" s="390"/>
      <c r="HG79" s="390"/>
      <c r="HH79" s="390"/>
      <c r="HI79" s="390"/>
      <c r="HJ79" s="390"/>
      <c r="HK79" s="390"/>
      <c r="HL79" s="390"/>
      <c r="HM79" s="390"/>
      <c r="HN79" s="390"/>
      <c r="HO79" s="390"/>
      <c r="HP79" s="390"/>
      <c r="HQ79" s="390"/>
      <c r="HR79" s="390"/>
      <c r="HS79" s="390"/>
      <c r="HT79" s="390"/>
      <c r="HU79" s="390"/>
      <c r="HV79" s="390"/>
      <c r="HW79" s="390"/>
      <c r="HX79" s="390"/>
      <c r="HY79" s="390"/>
      <c r="HZ79" s="390"/>
      <c r="IA79" s="390"/>
      <c r="IB79" s="390"/>
      <c r="IC79" s="390"/>
      <c r="ID79" s="390"/>
      <c r="IE79" s="390"/>
      <c r="IF79" s="390"/>
      <c r="IG79" s="390"/>
      <c r="IH79" s="390"/>
      <c r="II79" s="390"/>
      <c r="IJ79" s="390"/>
      <c r="IK79" s="390"/>
      <c r="IL79" s="390"/>
      <c r="IM79" s="390"/>
      <c r="IN79" s="390"/>
      <c r="IO79" s="390"/>
      <c r="IP79" s="390"/>
      <c r="IQ79" s="390"/>
      <c r="IR79" s="390"/>
      <c r="IS79" s="390"/>
    </row>
    <row r="80" spans="1:253" ht="15">
      <c r="A80" s="464"/>
      <c r="B80" s="465" t="s">
        <v>35</v>
      </c>
      <c r="C80" s="466" t="s">
        <v>36</v>
      </c>
      <c r="D80" s="314">
        <f>D88+D82</f>
        <v>13749000</v>
      </c>
      <c r="E80" s="314">
        <f>E88+E82</f>
        <v>13749000</v>
      </c>
      <c r="F80" s="467">
        <f>F88+F82</f>
        <v>0</v>
      </c>
      <c r="G80" s="455"/>
      <c r="H80" s="468" t="s">
        <v>36</v>
      </c>
      <c r="I80" s="314">
        <f>I88+I82</f>
        <v>13749000</v>
      </c>
      <c r="J80" s="314">
        <f>J88+J82</f>
        <v>13749000</v>
      </c>
      <c r="K80" s="314">
        <f>K88+K82</f>
        <v>0</v>
      </c>
      <c r="L80" s="469"/>
      <c r="M80" s="469"/>
      <c r="N80" s="469"/>
      <c r="O80" s="469"/>
      <c r="P80" s="469"/>
      <c r="Q80" s="469"/>
      <c r="R80" s="469"/>
      <c r="S80" s="469"/>
      <c r="T80" s="469"/>
      <c r="U80" s="469"/>
      <c r="V80" s="469"/>
      <c r="W80" s="469"/>
      <c r="X80" s="469"/>
      <c r="Y80" s="469"/>
      <c r="Z80" s="469"/>
      <c r="AA80" s="469"/>
      <c r="AB80" s="469"/>
      <c r="AC80" s="469"/>
      <c r="AD80" s="469"/>
      <c r="AE80" s="469"/>
      <c r="AF80" s="469"/>
      <c r="AG80" s="469"/>
      <c r="AH80" s="469"/>
      <c r="AI80" s="469"/>
      <c r="AJ80" s="469"/>
      <c r="AK80" s="469"/>
      <c r="AL80" s="469"/>
      <c r="AM80" s="469"/>
      <c r="AN80" s="469"/>
      <c r="AO80" s="469"/>
      <c r="AP80" s="469"/>
      <c r="AQ80" s="469"/>
      <c r="AR80" s="469"/>
      <c r="AS80" s="469"/>
      <c r="AT80" s="469"/>
      <c r="AU80" s="469"/>
      <c r="AV80" s="469"/>
      <c r="AW80" s="469"/>
      <c r="AX80" s="469"/>
      <c r="AY80" s="469"/>
      <c r="AZ80" s="469"/>
      <c r="BA80" s="469"/>
      <c r="BB80" s="469"/>
      <c r="BC80" s="469"/>
      <c r="BD80" s="469"/>
      <c r="BE80" s="469"/>
      <c r="BF80" s="469"/>
      <c r="BG80" s="469"/>
      <c r="BH80" s="469"/>
      <c r="BI80" s="469"/>
      <c r="BJ80" s="469"/>
      <c r="BK80" s="469"/>
      <c r="BL80" s="469"/>
      <c r="BM80" s="469"/>
      <c r="BN80" s="469"/>
      <c r="BO80" s="469"/>
      <c r="BP80" s="469"/>
      <c r="BQ80" s="469"/>
      <c r="BR80" s="469"/>
      <c r="BS80" s="469"/>
      <c r="BT80" s="469"/>
      <c r="BU80" s="469"/>
      <c r="BV80" s="469"/>
      <c r="BW80" s="469"/>
      <c r="BX80" s="469"/>
      <c r="BY80" s="469"/>
      <c r="BZ80" s="469"/>
      <c r="CA80" s="469"/>
      <c r="CB80" s="469"/>
      <c r="CC80" s="469"/>
      <c r="CD80" s="469"/>
      <c r="CE80" s="469"/>
      <c r="CF80" s="469"/>
      <c r="CG80" s="469"/>
      <c r="CH80" s="469"/>
      <c r="CI80" s="469"/>
      <c r="CJ80" s="469"/>
      <c r="CK80" s="469"/>
      <c r="CL80" s="469"/>
      <c r="CM80" s="469"/>
      <c r="CN80" s="469"/>
      <c r="CO80" s="469"/>
      <c r="CP80" s="469"/>
      <c r="CQ80" s="469"/>
      <c r="CR80" s="469"/>
      <c r="CS80" s="469"/>
      <c r="CT80" s="469"/>
      <c r="CU80" s="469"/>
      <c r="CV80" s="469"/>
      <c r="CW80" s="469"/>
      <c r="CX80" s="469"/>
      <c r="CY80" s="469"/>
      <c r="CZ80" s="469"/>
      <c r="DA80" s="469"/>
      <c r="DB80" s="469"/>
      <c r="DC80" s="469"/>
      <c r="DD80" s="469"/>
      <c r="DE80" s="469"/>
      <c r="DF80" s="469"/>
      <c r="DG80" s="469"/>
      <c r="DH80" s="469"/>
      <c r="DI80" s="469"/>
      <c r="DJ80" s="469"/>
      <c r="DK80" s="469"/>
      <c r="DL80" s="469"/>
      <c r="DM80" s="469"/>
      <c r="DN80" s="469"/>
      <c r="DO80" s="469"/>
      <c r="DP80" s="469"/>
      <c r="DQ80" s="469"/>
      <c r="DR80" s="469"/>
      <c r="DS80" s="469"/>
      <c r="DT80" s="469"/>
      <c r="DU80" s="469"/>
      <c r="DV80" s="469"/>
      <c r="DW80" s="469"/>
      <c r="DX80" s="469"/>
      <c r="DY80" s="469"/>
      <c r="DZ80" s="469"/>
      <c r="EA80" s="469"/>
      <c r="EB80" s="469"/>
      <c r="EC80" s="469"/>
      <c r="ED80" s="469"/>
      <c r="EE80" s="469"/>
      <c r="EF80" s="469"/>
      <c r="EG80" s="469"/>
      <c r="EH80" s="469"/>
      <c r="EI80" s="469"/>
      <c r="EJ80" s="469"/>
      <c r="EK80" s="469"/>
      <c r="EL80" s="469"/>
      <c r="EM80" s="469"/>
      <c r="EN80" s="469"/>
      <c r="EO80" s="469"/>
      <c r="EP80" s="469"/>
      <c r="EQ80" s="469"/>
      <c r="ER80" s="469"/>
      <c r="ES80" s="469"/>
      <c r="ET80" s="469"/>
      <c r="EU80" s="469"/>
      <c r="EV80" s="469"/>
      <c r="EW80" s="469"/>
      <c r="EX80" s="469"/>
      <c r="EY80" s="469"/>
      <c r="EZ80" s="469"/>
      <c r="FA80" s="469"/>
      <c r="FB80" s="469"/>
      <c r="FC80" s="469"/>
      <c r="FD80" s="469"/>
      <c r="FE80" s="469"/>
      <c r="FF80" s="469"/>
      <c r="FG80" s="469"/>
      <c r="FH80" s="469"/>
      <c r="FI80" s="469"/>
      <c r="FJ80" s="469"/>
      <c r="FK80" s="469"/>
      <c r="FL80" s="469"/>
      <c r="FM80" s="469"/>
      <c r="FN80" s="469"/>
      <c r="FO80" s="469"/>
      <c r="FP80" s="469"/>
      <c r="FQ80" s="469"/>
      <c r="FR80" s="469"/>
      <c r="FS80" s="469"/>
      <c r="FT80" s="469"/>
      <c r="FU80" s="469"/>
      <c r="FV80" s="469"/>
      <c r="FW80" s="469"/>
      <c r="FX80" s="469"/>
      <c r="FY80" s="469"/>
      <c r="FZ80" s="469"/>
      <c r="GA80" s="469"/>
      <c r="GB80" s="469"/>
      <c r="GC80" s="469"/>
      <c r="GD80" s="469"/>
      <c r="GE80" s="469"/>
      <c r="GF80" s="469"/>
      <c r="GG80" s="469"/>
      <c r="GH80" s="469"/>
      <c r="GI80" s="469"/>
      <c r="GJ80" s="469"/>
      <c r="GK80" s="469"/>
      <c r="GL80" s="469"/>
      <c r="GM80" s="469"/>
      <c r="GN80" s="469"/>
      <c r="GO80" s="469"/>
      <c r="GP80" s="469"/>
      <c r="GQ80" s="469"/>
      <c r="GR80" s="469"/>
      <c r="GS80" s="469"/>
      <c r="GT80" s="469"/>
      <c r="GU80" s="469"/>
      <c r="GV80" s="469"/>
      <c r="GW80" s="469"/>
      <c r="GX80" s="469"/>
      <c r="GY80" s="469"/>
      <c r="GZ80" s="469"/>
      <c r="HA80" s="469"/>
      <c r="HB80" s="469"/>
      <c r="HC80" s="469"/>
      <c r="HD80" s="469"/>
      <c r="HE80" s="469"/>
      <c r="HF80" s="469"/>
      <c r="HG80" s="469"/>
      <c r="HH80" s="469"/>
      <c r="HI80" s="469"/>
      <c r="HJ80" s="469"/>
      <c r="HK80" s="469"/>
      <c r="HL80" s="469"/>
      <c r="HM80" s="469"/>
      <c r="HN80" s="469"/>
      <c r="HO80" s="469"/>
      <c r="HP80" s="469"/>
      <c r="HQ80" s="469"/>
      <c r="HR80" s="469"/>
      <c r="HS80" s="469"/>
      <c r="HT80" s="469"/>
      <c r="HU80" s="469"/>
      <c r="HV80" s="469"/>
      <c r="HW80" s="469"/>
      <c r="HX80" s="469"/>
      <c r="HY80" s="469"/>
      <c r="HZ80" s="469"/>
      <c r="IA80" s="469"/>
      <c r="IB80" s="469"/>
      <c r="IC80" s="469"/>
      <c r="ID80" s="469"/>
      <c r="IE80" s="469"/>
      <c r="IF80" s="469"/>
      <c r="IG80" s="469"/>
      <c r="IH80" s="469"/>
      <c r="II80" s="469"/>
      <c r="IJ80" s="469"/>
      <c r="IK80" s="469"/>
      <c r="IL80" s="469"/>
      <c r="IM80" s="469"/>
      <c r="IN80" s="469"/>
      <c r="IO80" s="469"/>
      <c r="IP80" s="469"/>
      <c r="IQ80" s="469"/>
      <c r="IR80" s="469"/>
      <c r="IS80" s="469"/>
    </row>
    <row r="81" spans="1:253" ht="9.9499999999999993" customHeight="1">
      <c r="A81" s="444"/>
      <c r="B81" s="470"/>
      <c r="C81" s="471"/>
      <c r="D81" s="503"/>
      <c r="E81" s="503"/>
      <c r="F81" s="504"/>
      <c r="G81" s="461"/>
      <c r="H81" s="474"/>
      <c r="I81" s="472"/>
      <c r="J81" s="472"/>
      <c r="K81" s="472"/>
      <c r="L81" s="390"/>
      <c r="M81" s="390"/>
      <c r="N81" s="390"/>
      <c r="O81" s="390"/>
      <c r="P81" s="390"/>
      <c r="Q81" s="390"/>
      <c r="R81" s="390"/>
      <c r="S81" s="390"/>
      <c r="T81" s="390"/>
      <c r="U81" s="390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  <c r="AF81" s="390"/>
      <c r="AG81" s="390"/>
      <c r="AH81" s="390"/>
      <c r="AI81" s="390"/>
      <c r="AJ81" s="390"/>
      <c r="AK81" s="390"/>
      <c r="AL81" s="390"/>
      <c r="AM81" s="390"/>
      <c r="AN81" s="390"/>
      <c r="AO81" s="390"/>
      <c r="AP81" s="390"/>
      <c r="AQ81" s="390"/>
      <c r="AR81" s="390"/>
      <c r="AS81" s="390"/>
      <c r="AT81" s="390"/>
      <c r="AU81" s="390"/>
      <c r="AV81" s="390"/>
      <c r="AW81" s="390"/>
      <c r="AX81" s="390"/>
      <c r="AY81" s="390"/>
      <c r="AZ81" s="390"/>
      <c r="BA81" s="390"/>
      <c r="BB81" s="390"/>
      <c r="BC81" s="390"/>
      <c r="BD81" s="390"/>
      <c r="BE81" s="390"/>
      <c r="BF81" s="390"/>
      <c r="BG81" s="390"/>
      <c r="BH81" s="390"/>
      <c r="BI81" s="390"/>
      <c r="BJ81" s="390"/>
      <c r="BK81" s="390"/>
      <c r="BL81" s="390"/>
      <c r="BM81" s="390"/>
      <c r="BN81" s="390"/>
      <c r="BO81" s="390"/>
      <c r="BP81" s="390"/>
      <c r="BQ81" s="390"/>
      <c r="BR81" s="390"/>
      <c r="BS81" s="390"/>
      <c r="BT81" s="390"/>
      <c r="BU81" s="390"/>
      <c r="BV81" s="390"/>
      <c r="BW81" s="390"/>
      <c r="BX81" s="390"/>
      <c r="BY81" s="390"/>
      <c r="BZ81" s="390"/>
      <c r="CA81" s="390"/>
      <c r="CB81" s="390"/>
      <c r="CC81" s="390"/>
      <c r="CD81" s="390"/>
      <c r="CE81" s="390"/>
      <c r="CF81" s="390"/>
      <c r="CG81" s="390"/>
      <c r="CH81" s="390"/>
      <c r="CI81" s="390"/>
      <c r="CJ81" s="390"/>
      <c r="CK81" s="390"/>
      <c r="CL81" s="390"/>
      <c r="CM81" s="390"/>
      <c r="CN81" s="390"/>
      <c r="CO81" s="390"/>
      <c r="CP81" s="390"/>
      <c r="CQ81" s="390"/>
      <c r="CR81" s="390"/>
      <c r="CS81" s="390"/>
      <c r="CT81" s="390"/>
      <c r="CU81" s="390"/>
      <c r="CV81" s="390"/>
      <c r="CW81" s="390"/>
      <c r="CX81" s="390"/>
      <c r="CY81" s="390"/>
      <c r="CZ81" s="390"/>
      <c r="DA81" s="390"/>
      <c r="DB81" s="390"/>
      <c r="DC81" s="390"/>
      <c r="DD81" s="390"/>
      <c r="DE81" s="390"/>
      <c r="DF81" s="390"/>
      <c r="DG81" s="390"/>
      <c r="DH81" s="390"/>
      <c r="DI81" s="390"/>
      <c r="DJ81" s="390"/>
      <c r="DK81" s="390"/>
      <c r="DL81" s="390"/>
      <c r="DM81" s="390"/>
      <c r="DN81" s="390"/>
      <c r="DO81" s="390"/>
      <c r="DP81" s="390"/>
      <c r="DQ81" s="390"/>
      <c r="DR81" s="390"/>
      <c r="DS81" s="390"/>
      <c r="DT81" s="390"/>
      <c r="DU81" s="390"/>
      <c r="DV81" s="390"/>
      <c r="DW81" s="390"/>
      <c r="DX81" s="390"/>
      <c r="DY81" s="390"/>
      <c r="DZ81" s="390"/>
      <c r="EA81" s="390"/>
      <c r="EB81" s="390"/>
      <c r="EC81" s="390"/>
      <c r="ED81" s="390"/>
      <c r="EE81" s="390"/>
      <c r="EF81" s="390"/>
      <c r="EG81" s="390"/>
      <c r="EH81" s="390"/>
      <c r="EI81" s="390"/>
      <c r="EJ81" s="390"/>
      <c r="EK81" s="390"/>
      <c r="EL81" s="390"/>
      <c r="EM81" s="390"/>
      <c r="EN81" s="390"/>
      <c r="EO81" s="390"/>
      <c r="EP81" s="390"/>
      <c r="EQ81" s="390"/>
      <c r="ER81" s="390"/>
      <c r="ES81" s="390"/>
      <c r="ET81" s="390"/>
      <c r="EU81" s="390"/>
      <c r="EV81" s="390"/>
      <c r="EW81" s="390"/>
      <c r="EX81" s="390"/>
      <c r="EY81" s="390"/>
      <c r="EZ81" s="390"/>
      <c r="FA81" s="390"/>
      <c r="FB81" s="390"/>
      <c r="FC81" s="390"/>
      <c r="FD81" s="390"/>
      <c r="FE81" s="390"/>
      <c r="FF81" s="390"/>
      <c r="FG81" s="390"/>
      <c r="FH81" s="390"/>
      <c r="FI81" s="390"/>
      <c r="FJ81" s="390"/>
      <c r="FK81" s="390"/>
      <c r="FL81" s="390"/>
      <c r="FM81" s="390"/>
      <c r="FN81" s="390"/>
      <c r="FO81" s="390"/>
      <c r="FP81" s="390"/>
      <c r="FQ81" s="390"/>
      <c r="FR81" s="390"/>
      <c r="FS81" s="390"/>
      <c r="FT81" s="390"/>
      <c r="FU81" s="390"/>
      <c r="FV81" s="390"/>
      <c r="FW81" s="390"/>
      <c r="FX81" s="390"/>
      <c r="FY81" s="390"/>
      <c r="FZ81" s="390"/>
      <c r="GA81" s="390"/>
      <c r="GB81" s="390"/>
      <c r="GC81" s="390"/>
      <c r="GD81" s="390"/>
      <c r="GE81" s="390"/>
      <c r="GF81" s="390"/>
      <c r="GG81" s="390"/>
      <c r="GH81" s="390"/>
      <c r="GI81" s="390"/>
      <c r="GJ81" s="390"/>
      <c r="GK81" s="390"/>
      <c r="GL81" s="390"/>
      <c r="GM81" s="390"/>
      <c r="GN81" s="390"/>
      <c r="GO81" s="390"/>
      <c r="GP81" s="390"/>
      <c r="GQ81" s="390"/>
      <c r="GR81" s="390"/>
      <c r="GS81" s="390"/>
      <c r="GT81" s="390"/>
      <c r="GU81" s="390"/>
      <c r="GV81" s="390"/>
      <c r="GW81" s="390"/>
      <c r="GX81" s="390"/>
      <c r="GY81" s="390"/>
      <c r="GZ81" s="390"/>
      <c r="HA81" s="390"/>
      <c r="HB81" s="390"/>
      <c r="HC81" s="390"/>
      <c r="HD81" s="390"/>
      <c r="HE81" s="390"/>
      <c r="HF81" s="390"/>
      <c r="HG81" s="390"/>
      <c r="HH81" s="390"/>
      <c r="HI81" s="390"/>
      <c r="HJ81" s="390"/>
      <c r="HK81" s="390"/>
      <c r="HL81" s="390"/>
      <c r="HM81" s="390"/>
      <c r="HN81" s="390"/>
      <c r="HO81" s="390"/>
      <c r="HP81" s="390"/>
      <c r="HQ81" s="390"/>
      <c r="HR81" s="390"/>
      <c r="HS81" s="390"/>
      <c r="HT81" s="390"/>
      <c r="HU81" s="390"/>
      <c r="HV81" s="390"/>
      <c r="HW81" s="390"/>
      <c r="HX81" s="390"/>
      <c r="HY81" s="390"/>
      <c r="HZ81" s="390"/>
      <c r="IA81" s="390"/>
      <c r="IB81" s="390"/>
      <c r="IC81" s="390"/>
      <c r="ID81" s="390"/>
      <c r="IE81" s="390"/>
      <c r="IF81" s="390"/>
      <c r="IG81" s="390"/>
      <c r="IH81" s="390"/>
      <c r="II81" s="390"/>
      <c r="IJ81" s="390"/>
      <c r="IK81" s="390"/>
      <c r="IL81" s="390"/>
      <c r="IM81" s="390"/>
      <c r="IN81" s="390"/>
      <c r="IO81" s="390"/>
      <c r="IP81" s="390"/>
      <c r="IQ81" s="390"/>
      <c r="IR81" s="390"/>
      <c r="IS81" s="390"/>
    </row>
    <row r="82" spans="1:253">
      <c r="A82" s="475"/>
      <c r="B82" s="476" t="s">
        <v>678</v>
      </c>
      <c r="C82" s="477" t="s">
        <v>268</v>
      </c>
      <c r="D82" s="478">
        <f>D84</f>
        <v>13729000</v>
      </c>
      <c r="E82" s="478">
        <f>E84</f>
        <v>13729000</v>
      </c>
      <c r="F82" s="479">
        <f>F84</f>
        <v>0</v>
      </c>
      <c r="G82" s="461"/>
      <c r="H82" s="480" t="s">
        <v>268</v>
      </c>
      <c r="I82" s="478">
        <f>I84</f>
        <v>13729000</v>
      </c>
      <c r="J82" s="478">
        <f>J84</f>
        <v>13729000</v>
      </c>
      <c r="K82" s="478">
        <f>K84</f>
        <v>0</v>
      </c>
      <c r="L82" s="463"/>
      <c r="M82" s="463"/>
      <c r="N82" s="463"/>
      <c r="O82" s="463"/>
      <c r="P82" s="463"/>
      <c r="Q82" s="463"/>
      <c r="R82" s="463"/>
      <c r="S82" s="463"/>
      <c r="T82" s="463"/>
      <c r="U82" s="463"/>
      <c r="V82" s="463"/>
      <c r="W82" s="463"/>
      <c r="X82" s="463"/>
      <c r="Y82" s="463"/>
      <c r="Z82" s="463"/>
      <c r="AA82" s="463"/>
      <c r="AB82" s="463"/>
      <c r="AC82" s="463"/>
      <c r="AD82" s="463"/>
      <c r="AE82" s="463"/>
      <c r="AF82" s="463"/>
      <c r="AG82" s="463"/>
      <c r="AH82" s="463"/>
      <c r="AI82" s="463"/>
      <c r="AJ82" s="463"/>
      <c r="AK82" s="463"/>
      <c r="AL82" s="463"/>
      <c r="AM82" s="463"/>
      <c r="AN82" s="463"/>
      <c r="AO82" s="463"/>
      <c r="AP82" s="463"/>
      <c r="AQ82" s="463"/>
      <c r="AR82" s="463"/>
      <c r="AS82" s="463"/>
      <c r="AT82" s="463"/>
      <c r="AU82" s="463"/>
      <c r="AV82" s="463"/>
      <c r="AW82" s="463"/>
      <c r="AX82" s="463"/>
      <c r="AY82" s="463"/>
      <c r="AZ82" s="463"/>
      <c r="BA82" s="463"/>
      <c r="BB82" s="463"/>
      <c r="BC82" s="463"/>
      <c r="BD82" s="463"/>
      <c r="BE82" s="463"/>
      <c r="BF82" s="463"/>
      <c r="BG82" s="463"/>
      <c r="BH82" s="463"/>
      <c r="BI82" s="463"/>
      <c r="BJ82" s="463"/>
      <c r="BK82" s="463"/>
      <c r="BL82" s="463"/>
      <c r="BM82" s="463"/>
      <c r="BN82" s="463"/>
      <c r="BO82" s="463"/>
      <c r="BP82" s="463"/>
      <c r="BQ82" s="463"/>
      <c r="BR82" s="463"/>
      <c r="BS82" s="463"/>
      <c r="BT82" s="463"/>
      <c r="BU82" s="463"/>
      <c r="BV82" s="463"/>
      <c r="BW82" s="463"/>
      <c r="BX82" s="463"/>
      <c r="BY82" s="463"/>
      <c r="BZ82" s="463"/>
      <c r="CA82" s="463"/>
      <c r="CB82" s="463"/>
      <c r="CC82" s="463"/>
      <c r="CD82" s="463"/>
      <c r="CE82" s="463"/>
      <c r="CF82" s="463"/>
      <c r="CG82" s="463"/>
      <c r="CH82" s="463"/>
      <c r="CI82" s="463"/>
      <c r="CJ82" s="463"/>
      <c r="CK82" s="463"/>
      <c r="CL82" s="463"/>
      <c r="CM82" s="463"/>
      <c r="CN82" s="463"/>
      <c r="CO82" s="463"/>
      <c r="CP82" s="463"/>
      <c r="CQ82" s="463"/>
      <c r="CR82" s="463"/>
      <c r="CS82" s="463"/>
      <c r="CT82" s="463"/>
      <c r="CU82" s="463"/>
      <c r="CV82" s="463"/>
      <c r="CW82" s="463"/>
      <c r="CX82" s="463"/>
      <c r="CY82" s="463"/>
      <c r="CZ82" s="463"/>
      <c r="DA82" s="463"/>
      <c r="DB82" s="463"/>
      <c r="DC82" s="463"/>
      <c r="DD82" s="463"/>
      <c r="DE82" s="463"/>
      <c r="DF82" s="463"/>
      <c r="DG82" s="463"/>
      <c r="DH82" s="463"/>
      <c r="DI82" s="463"/>
      <c r="DJ82" s="463"/>
      <c r="DK82" s="463"/>
      <c r="DL82" s="463"/>
      <c r="DM82" s="463"/>
      <c r="DN82" s="463"/>
      <c r="DO82" s="463"/>
      <c r="DP82" s="463"/>
      <c r="DQ82" s="463"/>
      <c r="DR82" s="463"/>
      <c r="DS82" s="463"/>
      <c r="DT82" s="463"/>
      <c r="DU82" s="463"/>
      <c r="DV82" s="463"/>
      <c r="DW82" s="463"/>
      <c r="DX82" s="463"/>
      <c r="DY82" s="463"/>
      <c r="DZ82" s="463"/>
      <c r="EA82" s="463"/>
      <c r="EB82" s="463"/>
      <c r="EC82" s="463"/>
      <c r="ED82" s="463"/>
      <c r="EE82" s="463"/>
      <c r="EF82" s="463"/>
      <c r="EG82" s="463"/>
      <c r="EH82" s="463"/>
      <c r="EI82" s="463"/>
      <c r="EJ82" s="463"/>
      <c r="EK82" s="463"/>
      <c r="EL82" s="463"/>
      <c r="EM82" s="463"/>
      <c r="EN82" s="463"/>
      <c r="EO82" s="463"/>
      <c r="EP82" s="463"/>
      <c r="EQ82" s="463"/>
      <c r="ER82" s="463"/>
      <c r="ES82" s="463"/>
      <c r="ET82" s="463"/>
      <c r="EU82" s="463"/>
      <c r="EV82" s="463"/>
      <c r="EW82" s="463"/>
      <c r="EX82" s="463"/>
      <c r="EY82" s="463"/>
      <c r="EZ82" s="463"/>
      <c r="FA82" s="463"/>
      <c r="FB82" s="463"/>
      <c r="FC82" s="463"/>
      <c r="FD82" s="463"/>
      <c r="FE82" s="463"/>
      <c r="FF82" s="463"/>
      <c r="FG82" s="463"/>
      <c r="FH82" s="463"/>
      <c r="FI82" s="463"/>
      <c r="FJ82" s="463"/>
      <c r="FK82" s="463"/>
      <c r="FL82" s="463"/>
      <c r="FM82" s="463"/>
      <c r="FN82" s="463"/>
      <c r="FO82" s="463"/>
      <c r="FP82" s="463"/>
      <c r="FQ82" s="463"/>
      <c r="FR82" s="463"/>
      <c r="FS82" s="463"/>
      <c r="FT82" s="463"/>
      <c r="FU82" s="463"/>
      <c r="FV82" s="463"/>
      <c r="FW82" s="463"/>
      <c r="FX82" s="463"/>
      <c r="FY82" s="463"/>
      <c r="FZ82" s="463"/>
      <c r="GA82" s="463"/>
      <c r="GB82" s="463"/>
      <c r="GC82" s="463"/>
      <c r="GD82" s="463"/>
      <c r="GE82" s="463"/>
      <c r="GF82" s="463"/>
      <c r="GG82" s="463"/>
      <c r="GH82" s="463"/>
      <c r="GI82" s="463"/>
      <c r="GJ82" s="463"/>
      <c r="GK82" s="463"/>
      <c r="GL82" s="463"/>
      <c r="GM82" s="463"/>
      <c r="GN82" s="463"/>
      <c r="GO82" s="463"/>
      <c r="GP82" s="463"/>
      <c r="GQ82" s="463"/>
      <c r="GR82" s="463"/>
      <c r="GS82" s="463"/>
      <c r="GT82" s="463"/>
      <c r="GU82" s="463"/>
      <c r="GV82" s="463"/>
      <c r="GW82" s="463"/>
      <c r="GX82" s="463"/>
      <c r="GY82" s="463"/>
      <c r="GZ82" s="463"/>
      <c r="HA82" s="463"/>
      <c r="HB82" s="463"/>
      <c r="HC82" s="463"/>
      <c r="HD82" s="463"/>
      <c r="HE82" s="463"/>
      <c r="HF82" s="463"/>
      <c r="HG82" s="463"/>
      <c r="HH82" s="463"/>
      <c r="HI82" s="463"/>
      <c r="HJ82" s="463"/>
      <c r="HK82" s="463"/>
      <c r="HL82" s="463"/>
      <c r="HM82" s="463"/>
      <c r="HN82" s="463"/>
      <c r="HO82" s="463"/>
      <c r="HP82" s="463"/>
      <c r="HQ82" s="463"/>
      <c r="HR82" s="463"/>
      <c r="HS82" s="463"/>
      <c r="HT82" s="463"/>
      <c r="HU82" s="463"/>
      <c r="HV82" s="463"/>
      <c r="HW82" s="463"/>
      <c r="HX82" s="463"/>
      <c r="HY82" s="463"/>
      <c r="HZ82" s="463"/>
      <c r="IA82" s="463"/>
      <c r="IB82" s="463"/>
      <c r="IC82" s="463"/>
      <c r="ID82" s="463"/>
      <c r="IE82" s="463"/>
      <c r="IF82" s="463"/>
      <c r="IG82" s="463"/>
      <c r="IH82" s="463"/>
      <c r="II82" s="463"/>
      <c r="IJ82" s="463"/>
      <c r="IK82" s="463"/>
      <c r="IL82" s="463"/>
      <c r="IM82" s="463"/>
      <c r="IN82" s="463"/>
      <c r="IO82" s="463"/>
      <c r="IP82" s="463"/>
      <c r="IQ82" s="463"/>
      <c r="IR82" s="463"/>
      <c r="IS82" s="463"/>
    </row>
    <row r="83" spans="1:253" ht="9.9499999999999993" customHeight="1">
      <c r="A83" s="444"/>
      <c r="B83" s="481"/>
      <c r="C83" s="482"/>
      <c r="D83" s="506"/>
      <c r="E83" s="506"/>
      <c r="F83" s="507"/>
      <c r="G83" s="461"/>
      <c r="H83" s="485"/>
      <c r="I83" s="483"/>
      <c r="J83" s="483"/>
      <c r="K83" s="483"/>
      <c r="L83" s="390"/>
      <c r="M83" s="390"/>
      <c r="N83" s="390"/>
      <c r="O83" s="390"/>
      <c r="P83" s="390"/>
      <c r="Q83" s="390"/>
      <c r="R83" s="390"/>
      <c r="S83" s="390"/>
      <c r="T83" s="390"/>
      <c r="U83" s="390"/>
      <c r="V83" s="390"/>
      <c r="W83" s="390"/>
      <c r="X83" s="390"/>
      <c r="Y83" s="390"/>
      <c r="Z83" s="390"/>
      <c r="AA83" s="390"/>
      <c r="AB83" s="390"/>
      <c r="AC83" s="390"/>
      <c r="AD83" s="390"/>
      <c r="AE83" s="390"/>
      <c r="AF83" s="390"/>
      <c r="AG83" s="390"/>
      <c r="AH83" s="390"/>
      <c r="AI83" s="390"/>
      <c r="AJ83" s="390"/>
      <c r="AK83" s="390"/>
      <c r="AL83" s="390"/>
      <c r="AM83" s="390"/>
      <c r="AN83" s="390"/>
      <c r="AO83" s="390"/>
      <c r="AP83" s="390"/>
      <c r="AQ83" s="390"/>
      <c r="AR83" s="390"/>
      <c r="AS83" s="390"/>
      <c r="AT83" s="390"/>
      <c r="AU83" s="390"/>
      <c r="AV83" s="390"/>
      <c r="AW83" s="390"/>
      <c r="AX83" s="390"/>
      <c r="AY83" s="390"/>
      <c r="AZ83" s="390"/>
      <c r="BA83" s="390"/>
      <c r="BB83" s="390"/>
      <c r="BC83" s="390"/>
      <c r="BD83" s="390"/>
      <c r="BE83" s="390"/>
      <c r="BF83" s="390"/>
      <c r="BG83" s="390"/>
      <c r="BH83" s="390"/>
      <c r="BI83" s="390"/>
      <c r="BJ83" s="390"/>
      <c r="BK83" s="390"/>
      <c r="BL83" s="390"/>
      <c r="BM83" s="390"/>
      <c r="BN83" s="390"/>
      <c r="BO83" s="390"/>
      <c r="BP83" s="390"/>
      <c r="BQ83" s="390"/>
      <c r="BR83" s="390"/>
      <c r="BS83" s="390"/>
      <c r="BT83" s="390"/>
      <c r="BU83" s="390"/>
      <c r="BV83" s="390"/>
      <c r="BW83" s="390"/>
      <c r="BX83" s="390"/>
      <c r="BY83" s="390"/>
      <c r="BZ83" s="390"/>
      <c r="CA83" s="390"/>
      <c r="CB83" s="390"/>
      <c r="CC83" s="390"/>
      <c r="CD83" s="390"/>
      <c r="CE83" s="390"/>
      <c r="CF83" s="390"/>
      <c r="CG83" s="390"/>
      <c r="CH83" s="390"/>
      <c r="CI83" s="390"/>
      <c r="CJ83" s="390"/>
      <c r="CK83" s="390"/>
      <c r="CL83" s="390"/>
      <c r="CM83" s="390"/>
      <c r="CN83" s="390"/>
      <c r="CO83" s="390"/>
      <c r="CP83" s="390"/>
      <c r="CQ83" s="390"/>
      <c r="CR83" s="390"/>
      <c r="CS83" s="390"/>
      <c r="CT83" s="390"/>
      <c r="CU83" s="390"/>
      <c r="CV83" s="390"/>
      <c r="CW83" s="390"/>
      <c r="CX83" s="390"/>
      <c r="CY83" s="390"/>
      <c r="CZ83" s="390"/>
      <c r="DA83" s="390"/>
      <c r="DB83" s="390"/>
      <c r="DC83" s="390"/>
      <c r="DD83" s="390"/>
      <c r="DE83" s="390"/>
      <c r="DF83" s="390"/>
      <c r="DG83" s="390"/>
      <c r="DH83" s="390"/>
      <c r="DI83" s="390"/>
      <c r="DJ83" s="390"/>
      <c r="DK83" s="390"/>
      <c r="DL83" s="390"/>
      <c r="DM83" s="390"/>
      <c r="DN83" s="390"/>
      <c r="DO83" s="390"/>
      <c r="DP83" s="390"/>
      <c r="DQ83" s="390"/>
      <c r="DR83" s="390"/>
      <c r="DS83" s="390"/>
      <c r="DT83" s="390"/>
      <c r="DU83" s="390"/>
      <c r="DV83" s="390"/>
      <c r="DW83" s="390"/>
      <c r="DX83" s="390"/>
      <c r="DY83" s="390"/>
      <c r="DZ83" s="390"/>
      <c r="EA83" s="390"/>
      <c r="EB83" s="390"/>
      <c r="EC83" s="390"/>
      <c r="ED83" s="390"/>
      <c r="EE83" s="390"/>
      <c r="EF83" s="390"/>
      <c r="EG83" s="390"/>
      <c r="EH83" s="390"/>
      <c r="EI83" s="390"/>
      <c r="EJ83" s="390"/>
      <c r="EK83" s="390"/>
      <c r="EL83" s="390"/>
      <c r="EM83" s="390"/>
      <c r="EN83" s="390"/>
      <c r="EO83" s="390"/>
      <c r="EP83" s="390"/>
      <c r="EQ83" s="390"/>
      <c r="ER83" s="390"/>
      <c r="ES83" s="390"/>
      <c r="ET83" s="390"/>
      <c r="EU83" s="390"/>
      <c r="EV83" s="390"/>
      <c r="EW83" s="390"/>
      <c r="EX83" s="390"/>
      <c r="EY83" s="390"/>
      <c r="EZ83" s="390"/>
      <c r="FA83" s="390"/>
      <c r="FB83" s="390"/>
      <c r="FC83" s="390"/>
      <c r="FD83" s="390"/>
      <c r="FE83" s="390"/>
      <c r="FF83" s="390"/>
      <c r="FG83" s="390"/>
      <c r="FH83" s="390"/>
      <c r="FI83" s="390"/>
      <c r="FJ83" s="390"/>
      <c r="FK83" s="390"/>
      <c r="FL83" s="390"/>
      <c r="FM83" s="390"/>
      <c r="FN83" s="390"/>
      <c r="FO83" s="390"/>
      <c r="FP83" s="390"/>
      <c r="FQ83" s="390"/>
      <c r="FR83" s="390"/>
      <c r="FS83" s="390"/>
      <c r="FT83" s="390"/>
      <c r="FU83" s="390"/>
      <c r="FV83" s="390"/>
      <c r="FW83" s="390"/>
      <c r="FX83" s="390"/>
      <c r="FY83" s="390"/>
      <c r="FZ83" s="390"/>
      <c r="GA83" s="390"/>
      <c r="GB83" s="390"/>
      <c r="GC83" s="390"/>
      <c r="GD83" s="390"/>
      <c r="GE83" s="390"/>
      <c r="GF83" s="390"/>
      <c r="GG83" s="390"/>
      <c r="GH83" s="390"/>
      <c r="GI83" s="390"/>
      <c r="GJ83" s="390"/>
      <c r="GK83" s="390"/>
      <c r="GL83" s="390"/>
      <c r="GM83" s="390"/>
      <c r="GN83" s="390"/>
      <c r="GO83" s="390"/>
      <c r="GP83" s="390"/>
      <c r="GQ83" s="390"/>
      <c r="GR83" s="390"/>
      <c r="GS83" s="390"/>
      <c r="GT83" s="390"/>
      <c r="GU83" s="390"/>
      <c r="GV83" s="390"/>
      <c r="GW83" s="390"/>
      <c r="GX83" s="390"/>
      <c r="GY83" s="390"/>
      <c r="GZ83" s="390"/>
      <c r="HA83" s="390"/>
      <c r="HB83" s="390"/>
      <c r="HC83" s="390"/>
      <c r="HD83" s="390"/>
      <c r="HE83" s="390"/>
      <c r="HF83" s="390"/>
      <c r="HG83" s="390"/>
      <c r="HH83" s="390"/>
      <c r="HI83" s="390"/>
      <c r="HJ83" s="390"/>
      <c r="HK83" s="390"/>
      <c r="HL83" s="390"/>
      <c r="HM83" s="390"/>
      <c r="HN83" s="390"/>
      <c r="HO83" s="390"/>
      <c r="HP83" s="390"/>
      <c r="HQ83" s="390"/>
      <c r="HR83" s="390"/>
      <c r="HS83" s="390"/>
      <c r="HT83" s="390"/>
      <c r="HU83" s="390"/>
      <c r="HV83" s="390"/>
      <c r="HW83" s="390"/>
      <c r="HX83" s="390"/>
      <c r="HY83" s="390"/>
      <c r="HZ83" s="390"/>
      <c r="IA83" s="390"/>
      <c r="IB83" s="390"/>
      <c r="IC83" s="390"/>
      <c r="ID83" s="390"/>
      <c r="IE83" s="390"/>
      <c r="IF83" s="390"/>
      <c r="IG83" s="390"/>
      <c r="IH83" s="390"/>
      <c r="II83" s="390"/>
      <c r="IJ83" s="390"/>
      <c r="IK83" s="390"/>
      <c r="IL83" s="390"/>
      <c r="IM83" s="390"/>
      <c r="IN83" s="390"/>
      <c r="IO83" s="390"/>
      <c r="IP83" s="390"/>
      <c r="IQ83" s="390"/>
      <c r="IR83" s="390"/>
      <c r="IS83" s="390"/>
    </row>
    <row r="84" spans="1:253" ht="25.5">
      <c r="A84" s="487">
        <v>9</v>
      </c>
      <c r="B84" s="1196" t="s">
        <v>679</v>
      </c>
      <c r="C84" s="1196"/>
      <c r="D84" s="488">
        <f>D86</f>
        <v>13729000</v>
      </c>
      <c r="E84" s="488">
        <f>E86</f>
        <v>13729000</v>
      </c>
      <c r="F84" s="489">
        <f>F86</f>
        <v>0</v>
      </c>
      <c r="G84" s="461"/>
      <c r="H84" s="490" t="s">
        <v>679</v>
      </c>
      <c r="I84" s="488">
        <f>I86</f>
        <v>13729000</v>
      </c>
      <c r="J84" s="488">
        <f>J86</f>
        <v>13729000</v>
      </c>
      <c r="K84" s="488">
        <f>K86</f>
        <v>0</v>
      </c>
      <c r="L84" s="486"/>
      <c r="M84" s="486"/>
      <c r="N84" s="486"/>
      <c r="O84" s="486"/>
      <c r="P84" s="486"/>
      <c r="Q84" s="486"/>
      <c r="R84" s="486"/>
      <c r="S84" s="486"/>
      <c r="T84" s="486"/>
      <c r="U84" s="486"/>
      <c r="V84" s="486"/>
      <c r="W84" s="486"/>
      <c r="X84" s="486"/>
      <c r="Y84" s="486"/>
      <c r="Z84" s="486"/>
      <c r="AA84" s="486"/>
      <c r="AB84" s="486"/>
      <c r="AC84" s="486"/>
      <c r="AD84" s="486"/>
      <c r="AE84" s="486"/>
      <c r="AF84" s="486"/>
      <c r="AG84" s="486"/>
      <c r="AH84" s="486"/>
      <c r="AI84" s="486"/>
      <c r="AJ84" s="486"/>
      <c r="AK84" s="486"/>
      <c r="AL84" s="486"/>
      <c r="AM84" s="486"/>
      <c r="AN84" s="486"/>
      <c r="AO84" s="486"/>
      <c r="AP84" s="486"/>
      <c r="AQ84" s="486"/>
      <c r="AR84" s="486"/>
      <c r="AS84" s="486"/>
      <c r="AT84" s="486"/>
      <c r="AU84" s="486"/>
      <c r="AV84" s="486"/>
      <c r="AW84" s="486"/>
      <c r="AX84" s="486"/>
      <c r="AY84" s="486"/>
      <c r="AZ84" s="486"/>
      <c r="BA84" s="486"/>
      <c r="BB84" s="486"/>
      <c r="BC84" s="486"/>
      <c r="BD84" s="486"/>
      <c r="BE84" s="486"/>
      <c r="BF84" s="486"/>
      <c r="BG84" s="486"/>
      <c r="BH84" s="486"/>
      <c r="BI84" s="486"/>
      <c r="BJ84" s="486"/>
      <c r="BK84" s="486"/>
      <c r="BL84" s="486"/>
      <c r="BM84" s="486"/>
      <c r="BN84" s="486"/>
      <c r="BO84" s="486"/>
      <c r="BP84" s="486"/>
      <c r="BQ84" s="486"/>
      <c r="BR84" s="486"/>
      <c r="BS84" s="486"/>
      <c r="BT84" s="486"/>
      <c r="BU84" s="486"/>
      <c r="BV84" s="486"/>
      <c r="BW84" s="486"/>
      <c r="BX84" s="486"/>
      <c r="BY84" s="486"/>
      <c r="BZ84" s="486"/>
      <c r="CA84" s="486"/>
      <c r="CB84" s="486"/>
      <c r="CC84" s="486"/>
      <c r="CD84" s="486"/>
      <c r="CE84" s="486"/>
      <c r="CF84" s="486"/>
      <c r="CG84" s="486"/>
      <c r="CH84" s="486"/>
      <c r="CI84" s="486"/>
      <c r="CJ84" s="486"/>
      <c r="CK84" s="486"/>
      <c r="CL84" s="486"/>
      <c r="CM84" s="486"/>
      <c r="CN84" s="486"/>
      <c r="CO84" s="486"/>
      <c r="CP84" s="486"/>
      <c r="CQ84" s="486"/>
      <c r="CR84" s="486"/>
      <c r="CS84" s="486"/>
      <c r="CT84" s="486"/>
      <c r="CU84" s="486"/>
      <c r="CV84" s="486"/>
      <c r="CW84" s="486"/>
      <c r="CX84" s="486"/>
      <c r="CY84" s="486"/>
      <c r="CZ84" s="486"/>
      <c r="DA84" s="486"/>
      <c r="DB84" s="486"/>
      <c r="DC84" s="486"/>
      <c r="DD84" s="486"/>
      <c r="DE84" s="486"/>
      <c r="DF84" s="486"/>
      <c r="DG84" s="486"/>
      <c r="DH84" s="486"/>
      <c r="DI84" s="486"/>
      <c r="DJ84" s="486"/>
      <c r="DK84" s="486"/>
      <c r="DL84" s="486"/>
      <c r="DM84" s="486"/>
      <c r="DN84" s="486"/>
      <c r="DO84" s="486"/>
      <c r="DP84" s="486"/>
      <c r="DQ84" s="486"/>
      <c r="DR84" s="486"/>
      <c r="DS84" s="486"/>
      <c r="DT84" s="486"/>
      <c r="DU84" s="486"/>
      <c r="DV84" s="486"/>
      <c r="DW84" s="486"/>
      <c r="DX84" s="486"/>
      <c r="DY84" s="486"/>
      <c r="DZ84" s="486"/>
      <c r="EA84" s="486"/>
      <c r="EB84" s="486"/>
      <c r="EC84" s="486"/>
      <c r="ED84" s="486"/>
      <c r="EE84" s="486"/>
      <c r="EF84" s="486"/>
      <c r="EG84" s="486"/>
      <c r="EH84" s="486"/>
      <c r="EI84" s="486"/>
      <c r="EJ84" s="486"/>
      <c r="EK84" s="486"/>
      <c r="EL84" s="486"/>
      <c r="EM84" s="486"/>
      <c r="EN84" s="486"/>
      <c r="EO84" s="486"/>
      <c r="EP84" s="486"/>
      <c r="EQ84" s="486"/>
      <c r="ER84" s="486"/>
      <c r="ES84" s="486"/>
      <c r="ET84" s="486"/>
      <c r="EU84" s="486"/>
      <c r="EV84" s="486"/>
      <c r="EW84" s="486"/>
      <c r="EX84" s="486"/>
      <c r="EY84" s="486"/>
      <c r="EZ84" s="486"/>
      <c r="FA84" s="486"/>
      <c r="FB84" s="486"/>
      <c r="FC84" s="486"/>
      <c r="FD84" s="486"/>
      <c r="FE84" s="486"/>
      <c r="FF84" s="486"/>
      <c r="FG84" s="486"/>
      <c r="FH84" s="486"/>
      <c r="FI84" s="486"/>
      <c r="FJ84" s="486"/>
      <c r="FK84" s="486"/>
      <c r="FL84" s="486"/>
      <c r="FM84" s="486"/>
      <c r="FN84" s="486"/>
      <c r="FO84" s="486"/>
      <c r="FP84" s="486"/>
      <c r="FQ84" s="486"/>
      <c r="FR84" s="486"/>
      <c r="FS84" s="486"/>
      <c r="FT84" s="486"/>
      <c r="FU84" s="486"/>
      <c r="FV84" s="486"/>
      <c r="FW84" s="486"/>
      <c r="FX84" s="486"/>
      <c r="FY84" s="486"/>
      <c r="FZ84" s="486"/>
      <c r="GA84" s="486"/>
      <c r="GB84" s="486"/>
      <c r="GC84" s="486"/>
      <c r="GD84" s="486"/>
      <c r="GE84" s="486"/>
      <c r="GF84" s="486"/>
      <c r="GG84" s="486"/>
      <c r="GH84" s="486"/>
      <c r="GI84" s="486"/>
      <c r="GJ84" s="486"/>
      <c r="GK84" s="486"/>
      <c r="GL84" s="486"/>
      <c r="GM84" s="486"/>
      <c r="GN84" s="486"/>
      <c r="GO84" s="486"/>
      <c r="GP84" s="486"/>
      <c r="GQ84" s="486"/>
      <c r="GR84" s="486"/>
      <c r="GS84" s="486"/>
      <c r="GT84" s="486"/>
      <c r="GU84" s="486"/>
      <c r="GV84" s="486"/>
      <c r="GW84" s="486"/>
      <c r="GX84" s="486"/>
      <c r="GY84" s="486"/>
      <c r="GZ84" s="486"/>
      <c r="HA84" s="486"/>
      <c r="HB84" s="486"/>
      <c r="HC84" s="486"/>
      <c r="HD84" s="486"/>
      <c r="HE84" s="486"/>
      <c r="HF84" s="486"/>
      <c r="HG84" s="486"/>
      <c r="HH84" s="486"/>
      <c r="HI84" s="486"/>
      <c r="HJ84" s="486"/>
      <c r="HK84" s="486"/>
      <c r="HL84" s="486"/>
      <c r="HM84" s="486"/>
      <c r="HN84" s="486"/>
      <c r="HO84" s="486"/>
      <c r="HP84" s="486"/>
      <c r="HQ84" s="486"/>
      <c r="HR84" s="486"/>
      <c r="HS84" s="486"/>
      <c r="HT84" s="486"/>
      <c r="HU84" s="486"/>
      <c r="HV84" s="486"/>
      <c r="HW84" s="486"/>
      <c r="HX84" s="486"/>
      <c r="HY84" s="486"/>
      <c r="HZ84" s="486"/>
      <c r="IA84" s="486"/>
      <c r="IB84" s="486"/>
      <c r="IC84" s="486"/>
      <c r="ID84" s="486"/>
      <c r="IE84" s="486"/>
      <c r="IF84" s="486"/>
      <c r="IG84" s="486"/>
      <c r="IH84" s="486"/>
      <c r="II84" s="486"/>
      <c r="IJ84" s="486"/>
      <c r="IK84" s="486"/>
      <c r="IL84" s="486"/>
      <c r="IM84" s="486"/>
      <c r="IN84" s="486"/>
      <c r="IO84" s="486"/>
      <c r="IP84" s="486"/>
      <c r="IQ84" s="486"/>
      <c r="IR84" s="486"/>
      <c r="IS84" s="486"/>
    </row>
    <row r="85" spans="1:253" ht="9.9499999999999993" customHeight="1">
      <c r="A85" s="475"/>
      <c r="B85" s="476"/>
      <c r="C85" s="508"/>
      <c r="D85" s="478"/>
      <c r="E85" s="478"/>
      <c r="F85" s="479"/>
      <c r="G85" s="461"/>
      <c r="H85" s="509"/>
      <c r="I85" s="510"/>
      <c r="J85" s="510"/>
      <c r="K85" s="510"/>
      <c r="L85" s="463"/>
      <c r="M85" s="463"/>
      <c r="N85" s="463"/>
      <c r="O85" s="463"/>
      <c r="P85" s="463"/>
      <c r="Q85" s="463"/>
      <c r="R85" s="463"/>
      <c r="S85" s="463"/>
      <c r="T85" s="463"/>
      <c r="U85" s="463"/>
      <c r="V85" s="463"/>
      <c r="W85" s="463"/>
      <c r="X85" s="463"/>
      <c r="Y85" s="463"/>
      <c r="Z85" s="463"/>
      <c r="AA85" s="463"/>
      <c r="AB85" s="463"/>
      <c r="AC85" s="463"/>
      <c r="AD85" s="463"/>
      <c r="AE85" s="463"/>
      <c r="AF85" s="463"/>
      <c r="AG85" s="463"/>
      <c r="AH85" s="463"/>
      <c r="AI85" s="463"/>
      <c r="AJ85" s="463"/>
      <c r="AK85" s="463"/>
      <c r="AL85" s="463"/>
      <c r="AM85" s="463"/>
      <c r="AN85" s="463"/>
      <c r="AO85" s="463"/>
      <c r="AP85" s="463"/>
      <c r="AQ85" s="463"/>
      <c r="AR85" s="463"/>
      <c r="AS85" s="463"/>
      <c r="AT85" s="463"/>
      <c r="AU85" s="463"/>
      <c r="AV85" s="463"/>
      <c r="AW85" s="463"/>
      <c r="AX85" s="463"/>
      <c r="AY85" s="463"/>
      <c r="AZ85" s="463"/>
      <c r="BA85" s="463"/>
      <c r="BB85" s="463"/>
      <c r="BC85" s="463"/>
      <c r="BD85" s="463"/>
      <c r="BE85" s="463"/>
      <c r="BF85" s="463"/>
      <c r="BG85" s="463"/>
      <c r="BH85" s="463"/>
      <c r="BI85" s="463"/>
      <c r="BJ85" s="463"/>
      <c r="BK85" s="463"/>
      <c r="BL85" s="463"/>
      <c r="BM85" s="463"/>
      <c r="BN85" s="463"/>
      <c r="BO85" s="463"/>
      <c r="BP85" s="463"/>
      <c r="BQ85" s="463"/>
      <c r="BR85" s="463"/>
      <c r="BS85" s="463"/>
      <c r="BT85" s="463"/>
      <c r="BU85" s="463"/>
      <c r="BV85" s="463"/>
      <c r="BW85" s="463"/>
      <c r="BX85" s="463"/>
      <c r="BY85" s="463"/>
      <c r="BZ85" s="463"/>
      <c r="CA85" s="463"/>
      <c r="CB85" s="463"/>
      <c r="CC85" s="463"/>
      <c r="CD85" s="463"/>
      <c r="CE85" s="463"/>
      <c r="CF85" s="463"/>
      <c r="CG85" s="463"/>
      <c r="CH85" s="463"/>
      <c r="CI85" s="463"/>
      <c r="CJ85" s="463"/>
      <c r="CK85" s="463"/>
      <c r="CL85" s="463"/>
      <c r="CM85" s="463"/>
      <c r="CN85" s="463"/>
      <c r="CO85" s="463"/>
      <c r="CP85" s="463"/>
      <c r="CQ85" s="463"/>
      <c r="CR85" s="463"/>
      <c r="CS85" s="463"/>
      <c r="CT85" s="463"/>
      <c r="CU85" s="463"/>
      <c r="CV85" s="463"/>
      <c r="CW85" s="463"/>
      <c r="CX85" s="463"/>
      <c r="CY85" s="463"/>
      <c r="CZ85" s="463"/>
      <c r="DA85" s="463"/>
      <c r="DB85" s="463"/>
      <c r="DC85" s="463"/>
      <c r="DD85" s="463"/>
      <c r="DE85" s="463"/>
      <c r="DF85" s="463"/>
      <c r="DG85" s="463"/>
      <c r="DH85" s="463"/>
      <c r="DI85" s="463"/>
      <c r="DJ85" s="463"/>
      <c r="DK85" s="463"/>
      <c r="DL85" s="463"/>
      <c r="DM85" s="463"/>
      <c r="DN85" s="463"/>
      <c r="DO85" s="463"/>
      <c r="DP85" s="463"/>
      <c r="DQ85" s="463"/>
      <c r="DR85" s="463"/>
      <c r="DS85" s="463"/>
      <c r="DT85" s="463"/>
      <c r="DU85" s="463"/>
      <c r="DV85" s="463"/>
      <c r="DW85" s="463"/>
      <c r="DX85" s="463"/>
      <c r="DY85" s="463"/>
      <c r="DZ85" s="463"/>
      <c r="EA85" s="463"/>
      <c r="EB85" s="463"/>
      <c r="EC85" s="463"/>
      <c r="ED85" s="463"/>
      <c r="EE85" s="463"/>
      <c r="EF85" s="463"/>
      <c r="EG85" s="463"/>
      <c r="EH85" s="463"/>
      <c r="EI85" s="463"/>
      <c r="EJ85" s="463"/>
      <c r="EK85" s="463"/>
      <c r="EL85" s="463"/>
      <c r="EM85" s="463"/>
      <c r="EN85" s="463"/>
      <c r="EO85" s="463"/>
      <c r="EP85" s="463"/>
      <c r="EQ85" s="463"/>
      <c r="ER85" s="463"/>
      <c r="ES85" s="463"/>
      <c r="ET85" s="463"/>
      <c r="EU85" s="463"/>
      <c r="EV85" s="463"/>
      <c r="EW85" s="463"/>
      <c r="EX85" s="463"/>
      <c r="EY85" s="463"/>
      <c r="EZ85" s="463"/>
      <c r="FA85" s="463"/>
      <c r="FB85" s="463"/>
      <c r="FC85" s="463"/>
      <c r="FD85" s="463"/>
      <c r="FE85" s="463"/>
      <c r="FF85" s="463"/>
      <c r="FG85" s="463"/>
      <c r="FH85" s="463"/>
      <c r="FI85" s="463"/>
      <c r="FJ85" s="463"/>
      <c r="FK85" s="463"/>
      <c r="FL85" s="463"/>
      <c r="FM85" s="463"/>
      <c r="FN85" s="463"/>
      <c r="FO85" s="463"/>
      <c r="FP85" s="463"/>
      <c r="FQ85" s="463"/>
      <c r="FR85" s="463"/>
      <c r="FS85" s="463"/>
      <c r="FT85" s="463"/>
      <c r="FU85" s="463"/>
      <c r="FV85" s="463"/>
      <c r="FW85" s="463"/>
      <c r="FX85" s="463"/>
      <c r="FY85" s="463"/>
      <c r="FZ85" s="463"/>
      <c r="GA85" s="463"/>
      <c r="GB85" s="463"/>
      <c r="GC85" s="463"/>
      <c r="GD85" s="463"/>
      <c r="GE85" s="463"/>
      <c r="GF85" s="463"/>
      <c r="GG85" s="463"/>
      <c r="GH85" s="463"/>
      <c r="GI85" s="463"/>
      <c r="GJ85" s="463"/>
      <c r="GK85" s="463"/>
      <c r="GL85" s="463"/>
      <c r="GM85" s="463"/>
      <c r="GN85" s="463"/>
      <c r="GO85" s="463"/>
      <c r="GP85" s="463"/>
      <c r="GQ85" s="463"/>
      <c r="GR85" s="463"/>
      <c r="GS85" s="463"/>
      <c r="GT85" s="463"/>
      <c r="GU85" s="463"/>
      <c r="GV85" s="463"/>
      <c r="GW85" s="463"/>
      <c r="GX85" s="463"/>
      <c r="GY85" s="463"/>
      <c r="GZ85" s="463"/>
      <c r="HA85" s="463"/>
      <c r="HB85" s="463"/>
      <c r="HC85" s="463"/>
      <c r="HD85" s="463"/>
      <c r="HE85" s="463"/>
      <c r="HF85" s="463"/>
      <c r="HG85" s="463"/>
      <c r="HH85" s="463"/>
      <c r="HI85" s="463"/>
      <c r="HJ85" s="463"/>
      <c r="HK85" s="463"/>
      <c r="HL85" s="463"/>
      <c r="HM85" s="463"/>
      <c r="HN85" s="463"/>
      <c r="HO85" s="463"/>
      <c r="HP85" s="463"/>
      <c r="HQ85" s="463"/>
      <c r="HR85" s="463"/>
      <c r="HS85" s="463"/>
      <c r="HT85" s="463"/>
      <c r="HU85" s="463"/>
      <c r="HV85" s="463"/>
      <c r="HW85" s="463"/>
      <c r="HX85" s="463"/>
      <c r="HY85" s="463"/>
      <c r="HZ85" s="463"/>
      <c r="IA85" s="463"/>
      <c r="IB85" s="463"/>
      <c r="IC85" s="463"/>
      <c r="ID85" s="463"/>
      <c r="IE85" s="463"/>
      <c r="IF85" s="463"/>
      <c r="IG85" s="463"/>
      <c r="IH85" s="463"/>
      <c r="II85" s="463"/>
      <c r="IJ85" s="463"/>
      <c r="IK85" s="463"/>
      <c r="IL85" s="463"/>
      <c r="IM85" s="463"/>
      <c r="IN85" s="463"/>
      <c r="IO85" s="463"/>
      <c r="IP85" s="463"/>
      <c r="IQ85" s="463"/>
      <c r="IR85" s="463"/>
      <c r="IS85" s="463"/>
    </row>
    <row r="86" spans="1:253">
      <c r="A86" s="444"/>
      <c r="B86" s="444"/>
      <c r="C86" s="497" t="s">
        <v>668</v>
      </c>
      <c r="D86" s="483">
        <f>E86+F86</f>
        <v>13729000</v>
      </c>
      <c r="E86" s="483">
        <v>13729000</v>
      </c>
      <c r="F86" s="484">
        <v>0</v>
      </c>
      <c r="G86" s="461"/>
      <c r="H86" s="498" t="s">
        <v>672</v>
      </c>
      <c r="I86" s="483">
        <f>J86+K86</f>
        <v>13729000</v>
      </c>
      <c r="J86" s="483">
        <v>13729000</v>
      </c>
      <c r="K86" s="483">
        <v>0</v>
      </c>
      <c r="L86" s="390"/>
      <c r="M86" s="390"/>
      <c r="N86" s="390"/>
      <c r="O86" s="390"/>
      <c r="P86" s="390"/>
      <c r="Q86" s="390"/>
      <c r="R86" s="390"/>
      <c r="S86" s="390"/>
      <c r="T86" s="390"/>
      <c r="U86" s="390"/>
      <c r="V86" s="390"/>
      <c r="W86" s="390"/>
      <c r="X86" s="390"/>
      <c r="Y86" s="390"/>
      <c r="Z86" s="390"/>
      <c r="AA86" s="390"/>
      <c r="AB86" s="390"/>
      <c r="AC86" s="390"/>
      <c r="AD86" s="390"/>
      <c r="AE86" s="390"/>
      <c r="AF86" s="390"/>
      <c r="AG86" s="390"/>
      <c r="AH86" s="390"/>
      <c r="AI86" s="390"/>
      <c r="AJ86" s="390"/>
      <c r="AK86" s="390"/>
      <c r="AL86" s="390"/>
      <c r="AM86" s="390"/>
      <c r="AN86" s="390"/>
      <c r="AO86" s="390"/>
      <c r="AP86" s="390"/>
      <c r="AQ86" s="390"/>
      <c r="AR86" s="390"/>
      <c r="AS86" s="390"/>
      <c r="AT86" s="390"/>
      <c r="AU86" s="390"/>
      <c r="AV86" s="390"/>
      <c r="AW86" s="390"/>
      <c r="AX86" s="390"/>
      <c r="AY86" s="390"/>
      <c r="AZ86" s="390"/>
      <c r="BA86" s="390"/>
      <c r="BB86" s="390"/>
      <c r="BC86" s="390"/>
      <c r="BD86" s="390"/>
      <c r="BE86" s="390"/>
      <c r="BF86" s="390"/>
      <c r="BG86" s="390"/>
      <c r="BH86" s="390"/>
      <c r="BI86" s="390"/>
      <c r="BJ86" s="390"/>
      <c r="BK86" s="390"/>
      <c r="BL86" s="390"/>
      <c r="BM86" s="390"/>
      <c r="BN86" s="390"/>
      <c r="BO86" s="390"/>
      <c r="BP86" s="390"/>
      <c r="BQ86" s="390"/>
      <c r="BR86" s="390"/>
      <c r="BS86" s="390"/>
      <c r="BT86" s="390"/>
      <c r="BU86" s="390"/>
      <c r="BV86" s="390"/>
      <c r="BW86" s="390"/>
      <c r="BX86" s="390"/>
      <c r="BY86" s="390"/>
      <c r="BZ86" s="390"/>
      <c r="CA86" s="390"/>
      <c r="CB86" s="390"/>
      <c r="CC86" s="390"/>
      <c r="CD86" s="390"/>
      <c r="CE86" s="390"/>
      <c r="CF86" s="390"/>
      <c r="CG86" s="390"/>
      <c r="CH86" s="390"/>
      <c r="CI86" s="390"/>
      <c r="CJ86" s="390"/>
      <c r="CK86" s="390"/>
      <c r="CL86" s="390"/>
      <c r="CM86" s="390"/>
      <c r="CN86" s="390"/>
      <c r="CO86" s="390"/>
      <c r="CP86" s="390"/>
      <c r="CQ86" s="390"/>
      <c r="CR86" s="390"/>
      <c r="CS86" s="390"/>
      <c r="CT86" s="390"/>
      <c r="CU86" s="390"/>
      <c r="CV86" s="390"/>
      <c r="CW86" s="390"/>
      <c r="CX86" s="390"/>
      <c r="CY86" s="390"/>
      <c r="CZ86" s="390"/>
      <c r="DA86" s="390"/>
      <c r="DB86" s="390"/>
      <c r="DC86" s="390"/>
      <c r="DD86" s="390"/>
      <c r="DE86" s="390"/>
      <c r="DF86" s="390"/>
      <c r="DG86" s="390"/>
      <c r="DH86" s="390"/>
      <c r="DI86" s="390"/>
      <c r="DJ86" s="390"/>
      <c r="DK86" s="390"/>
      <c r="DL86" s="390"/>
      <c r="DM86" s="390"/>
      <c r="DN86" s="390"/>
      <c r="DO86" s="390"/>
      <c r="DP86" s="390"/>
      <c r="DQ86" s="390"/>
      <c r="DR86" s="390"/>
      <c r="DS86" s="390"/>
      <c r="DT86" s="390"/>
      <c r="DU86" s="390"/>
      <c r="DV86" s="390"/>
      <c r="DW86" s="390"/>
      <c r="DX86" s="390"/>
      <c r="DY86" s="390"/>
      <c r="DZ86" s="390"/>
      <c r="EA86" s="390"/>
      <c r="EB86" s="390"/>
      <c r="EC86" s="390"/>
      <c r="ED86" s="390"/>
      <c r="EE86" s="390"/>
      <c r="EF86" s="390"/>
      <c r="EG86" s="390"/>
      <c r="EH86" s="390"/>
      <c r="EI86" s="390"/>
      <c r="EJ86" s="390"/>
      <c r="EK86" s="390"/>
      <c r="EL86" s="390"/>
      <c r="EM86" s="390"/>
      <c r="EN86" s="390"/>
      <c r="EO86" s="390"/>
      <c r="EP86" s="390"/>
      <c r="EQ86" s="390"/>
      <c r="ER86" s="390"/>
      <c r="ES86" s="390"/>
      <c r="ET86" s="390"/>
      <c r="EU86" s="390"/>
      <c r="EV86" s="390"/>
      <c r="EW86" s="390"/>
      <c r="EX86" s="390"/>
      <c r="EY86" s="390"/>
      <c r="EZ86" s="390"/>
      <c r="FA86" s="390"/>
      <c r="FB86" s="390"/>
      <c r="FC86" s="390"/>
      <c r="FD86" s="390"/>
      <c r="FE86" s="390"/>
      <c r="FF86" s="390"/>
      <c r="FG86" s="390"/>
      <c r="FH86" s="390"/>
      <c r="FI86" s="390"/>
      <c r="FJ86" s="390"/>
      <c r="FK86" s="390"/>
      <c r="FL86" s="390"/>
      <c r="FM86" s="390"/>
      <c r="FN86" s="390"/>
      <c r="FO86" s="390"/>
      <c r="FP86" s="390"/>
      <c r="FQ86" s="390"/>
      <c r="FR86" s="390"/>
      <c r="FS86" s="390"/>
      <c r="FT86" s="390"/>
      <c r="FU86" s="390"/>
      <c r="FV86" s="390"/>
      <c r="FW86" s="390"/>
      <c r="FX86" s="390"/>
      <c r="FY86" s="390"/>
      <c r="FZ86" s="390"/>
      <c r="GA86" s="390"/>
      <c r="GB86" s="390"/>
      <c r="GC86" s="390"/>
      <c r="GD86" s="390"/>
      <c r="GE86" s="390"/>
      <c r="GF86" s="390"/>
      <c r="GG86" s="390"/>
      <c r="GH86" s="390"/>
      <c r="GI86" s="390"/>
      <c r="GJ86" s="390"/>
      <c r="GK86" s="390"/>
      <c r="GL86" s="390"/>
      <c r="GM86" s="390"/>
      <c r="GN86" s="390"/>
      <c r="GO86" s="390"/>
      <c r="GP86" s="390"/>
      <c r="GQ86" s="390"/>
      <c r="GR86" s="390"/>
      <c r="GS86" s="390"/>
      <c r="GT86" s="390"/>
      <c r="GU86" s="390"/>
      <c r="GV86" s="390"/>
      <c r="GW86" s="390"/>
      <c r="GX86" s="390"/>
      <c r="GY86" s="390"/>
      <c r="GZ86" s="390"/>
      <c r="HA86" s="390"/>
      <c r="HB86" s="390"/>
      <c r="HC86" s="390"/>
      <c r="HD86" s="390"/>
      <c r="HE86" s="390"/>
      <c r="HF86" s="390"/>
      <c r="HG86" s="390"/>
      <c r="HH86" s="390"/>
      <c r="HI86" s="390"/>
      <c r="HJ86" s="390"/>
      <c r="HK86" s="390"/>
      <c r="HL86" s="390"/>
      <c r="HM86" s="390"/>
      <c r="HN86" s="390"/>
      <c r="HO86" s="390"/>
      <c r="HP86" s="390"/>
      <c r="HQ86" s="390"/>
      <c r="HR86" s="390"/>
      <c r="HS86" s="390"/>
      <c r="HT86" s="390"/>
      <c r="HU86" s="390"/>
      <c r="HV86" s="390"/>
      <c r="HW86" s="390"/>
      <c r="HX86" s="390"/>
      <c r="HY86" s="390"/>
      <c r="HZ86" s="390"/>
      <c r="IA86" s="390"/>
      <c r="IB86" s="390"/>
      <c r="IC86" s="390"/>
      <c r="ID86" s="390"/>
      <c r="IE86" s="390"/>
      <c r="IF86" s="390"/>
      <c r="IG86" s="390"/>
      <c r="IH86" s="390"/>
      <c r="II86" s="390"/>
      <c r="IJ86" s="390"/>
      <c r="IK86" s="390"/>
      <c r="IL86" s="390"/>
      <c r="IM86" s="390"/>
      <c r="IN86" s="390"/>
      <c r="IO86" s="390"/>
      <c r="IP86" s="390"/>
      <c r="IQ86" s="390"/>
      <c r="IR86" s="390"/>
      <c r="IS86" s="390"/>
    </row>
    <row r="87" spans="1:253" ht="9.9499999999999993" customHeight="1">
      <c r="A87" s="444"/>
      <c r="B87" s="481"/>
      <c r="C87" s="482"/>
      <c r="D87" s="506"/>
      <c r="E87" s="506"/>
      <c r="F87" s="507"/>
      <c r="G87" s="461"/>
      <c r="H87" s="485"/>
      <c r="I87" s="483"/>
      <c r="J87" s="483"/>
      <c r="K87" s="483"/>
      <c r="L87" s="390"/>
      <c r="M87" s="390"/>
      <c r="N87" s="390"/>
      <c r="O87" s="390"/>
      <c r="P87" s="390"/>
      <c r="Q87" s="390"/>
      <c r="R87" s="390"/>
      <c r="S87" s="390"/>
      <c r="T87" s="390"/>
      <c r="U87" s="390"/>
      <c r="V87" s="390"/>
      <c r="W87" s="390"/>
      <c r="X87" s="390"/>
      <c r="Y87" s="390"/>
      <c r="Z87" s="390"/>
      <c r="AA87" s="390"/>
      <c r="AB87" s="390"/>
      <c r="AC87" s="390"/>
      <c r="AD87" s="390"/>
      <c r="AE87" s="390"/>
      <c r="AF87" s="390"/>
      <c r="AG87" s="390"/>
      <c r="AH87" s="390"/>
      <c r="AI87" s="390"/>
      <c r="AJ87" s="390"/>
      <c r="AK87" s="390"/>
      <c r="AL87" s="390"/>
      <c r="AM87" s="390"/>
      <c r="AN87" s="390"/>
      <c r="AO87" s="390"/>
      <c r="AP87" s="390"/>
      <c r="AQ87" s="390"/>
      <c r="AR87" s="390"/>
      <c r="AS87" s="390"/>
      <c r="AT87" s="390"/>
      <c r="AU87" s="390"/>
      <c r="AV87" s="390"/>
      <c r="AW87" s="390"/>
      <c r="AX87" s="390"/>
      <c r="AY87" s="390"/>
      <c r="AZ87" s="390"/>
      <c r="BA87" s="390"/>
      <c r="BB87" s="390"/>
      <c r="BC87" s="390"/>
      <c r="BD87" s="390"/>
      <c r="BE87" s="390"/>
      <c r="BF87" s="390"/>
      <c r="BG87" s="390"/>
      <c r="BH87" s="390"/>
      <c r="BI87" s="390"/>
      <c r="BJ87" s="390"/>
      <c r="BK87" s="390"/>
      <c r="BL87" s="390"/>
      <c r="BM87" s="390"/>
      <c r="BN87" s="390"/>
      <c r="BO87" s="390"/>
      <c r="BP87" s="390"/>
      <c r="BQ87" s="390"/>
      <c r="BR87" s="390"/>
      <c r="BS87" s="390"/>
      <c r="BT87" s="390"/>
      <c r="BU87" s="390"/>
      <c r="BV87" s="390"/>
      <c r="BW87" s="390"/>
      <c r="BX87" s="390"/>
      <c r="BY87" s="390"/>
      <c r="BZ87" s="390"/>
      <c r="CA87" s="390"/>
      <c r="CB87" s="390"/>
      <c r="CC87" s="390"/>
      <c r="CD87" s="390"/>
      <c r="CE87" s="390"/>
      <c r="CF87" s="390"/>
      <c r="CG87" s="390"/>
      <c r="CH87" s="390"/>
      <c r="CI87" s="390"/>
      <c r="CJ87" s="390"/>
      <c r="CK87" s="390"/>
      <c r="CL87" s="390"/>
      <c r="CM87" s="390"/>
      <c r="CN87" s="390"/>
      <c r="CO87" s="390"/>
      <c r="CP87" s="390"/>
      <c r="CQ87" s="390"/>
      <c r="CR87" s="390"/>
      <c r="CS87" s="390"/>
      <c r="CT87" s="390"/>
      <c r="CU87" s="390"/>
      <c r="CV87" s="390"/>
      <c r="CW87" s="390"/>
      <c r="CX87" s="390"/>
      <c r="CY87" s="390"/>
      <c r="CZ87" s="390"/>
      <c r="DA87" s="390"/>
      <c r="DB87" s="390"/>
      <c r="DC87" s="390"/>
      <c r="DD87" s="390"/>
      <c r="DE87" s="390"/>
      <c r="DF87" s="390"/>
      <c r="DG87" s="390"/>
      <c r="DH87" s="390"/>
      <c r="DI87" s="390"/>
      <c r="DJ87" s="390"/>
      <c r="DK87" s="390"/>
      <c r="DL87" s="390"/>
      <c r="DM87" s="390"/>
      <c r="DN87" s="390"/>
      <c r="DO87" s="390"/>
      <c r="DP87" s="390"/>
      <c r="DQ87" s="390"/>
      <c r="DR87" s="390"/>
      <c r="DS87" s="390"/>
      <c r="DT87" s="390"/>
      <c r="DU87" s="390"/>
      <c r="DV87" s="390"/>
      <c r="DW87" s="390"/>
      <c r="DX87" s="390"/>
      <c r="DY87" s="390"/>
      <c r="DZ87" s="390"/>
      <c r="EA87" s="390"/>
      <c r="EB87" s="390"/>
      <c r="EC87" s="390"/>
      <c r="ED87" s="390"/>
      <c r="EE87" s="390"/>
      <c r="EF87" s="390"/>
      <c r="EG87" s="390"/>
      <c r="EH87" s="390"/>
      <c r="EI87" s="390"/>
      <c r="EJ87" s="390"/>
      <c r="EK87" s="390"/>
      <c r="EL87" s="390"/>
      <c r="EM87" s="390"/>
      <c r="EN87" s="390"/>
      <c r="EO87" s="390"/>
      <c r="EP87" s="390"/>
      <c r="EQ87" s="390"/>
      <c r="ER87" s="390"/>
      <c r="ES87" s="390"/>
      <c r="ET87" s="390"/>
      <c r="EU87" s="390"/>
      <c r="EV87" s="390"/>
      <c r="EW87" s="390"/>
      <c r="EX87" s="390"/>
      <c r="EY87" s="390"/>
      <c r="EZ87" s="390"/>
      <c r="FA87" s="390"/>
      <c r="FB87" s="390"/>
      <c r="FC87" s="390"/>
      <c r="FD87" s="390"/>
      <c r="FE87" s="390"/>
      <c r="FF87" s="390"/>
      <c r="FG87" s="390"/>
      <c r="FH87" s="390"/>
      <c r="FI87" s="390"/>
      <c r="FJ87" s="390"/>
      <c r="FK87" s="390"/>
      <c r="FL87" s="390"/>
      <c r="FM87" s="390"/>
      <c r="FN87" s="390"/>
      <c r="FO87" s="390"/>
      <c r="FP87" s="390"/>
      <c r="FQ87" s="390"/>
      <c r="FR87" s="390"/>
      <c r="FS87" s="390"/>
      <c r="FT87" s="390"/>
      <c r="FU87" s="390"/>
      <c r="FV87" s="390"/>
      <c r="FW87" s="390"/>
      <c r="FX87" s="390"/>
      <c r="FY87" s="390"/>
      <c r="FZ87" s="390"/>
      <c r="GA87" s="390"/>
      <c r="GB87" s="390"/>
      <c r="GC87" s="390"/>
      <c r="GD87" s="390"/>
      <c r="GE87" s="390"/>
      <c r="GF87" s="390"/>
      <c r="GG87" s="390"/>
      <c r="GH87" s="390"/>
      <c r="GI87" s="390"/>
      <c r="GJ87" s="390"/>
      <c r="GK87" s="390"/>
      <c r="GL87" s="390"/>
      <c r="GM87" s="390"/>
      <c r="GN87" s="390"/>
      <c r="GO87" s="390"/>
      <c r="GP87" s="390"/>
      <c r="GQ87" s="390"/>
      <c r="GR87" s="390"/>
      <c r="GS87" s="390"/>
      <c r="GT87" s="390"/>
      <c r="GU87" s="390"/>
      <c r="GV87" s="390"/>
      <c r="GW87" s="390"/>
      <c r="GX87" s="390"/>
      <c r="GY87" s="390"/>
      <c r="GZ87" s="390"/>
      <c r="HA87" s="390"/>
      <c r="HB87" s="390"/>
      <c r="HC87" s="390"/>
      <c r="HD87" s="390"/>
      <c r="HE87" s="390"/>
      <c r="HF87" s="390"/>
      <c r="HG87" s="390"/>
      <c r="HH87" s="390"/>
      <c r="HI87" s="390"/>
      <c r="HJ87" s="390"/>
      <c r="HK87" s="390"/>
      <c r="HL87" s="390"/>
      <c r="HM87" s="390"/>
      <c r="HN87" s="390"/>
      <c r="HO87" s="390"/>
      <c r="HP87" s="390"/>
      <c r="HQ87" s="390"/>
      <c r="HR87" s="390"/>
      <c r="HS87" s="390"/>
      <c r="HT87" s="390"/>
      <c r="HU87" s="390"/>
      <c r="HV87" s="390"/>
      <c r="HW87" s="390"/>
      <c r="HX87" s="390"/>
      <c r="HY87" s="390"/>
      <c r="HZ87" s="390"/>
      <c r="IA87" s="390"/>
      <c r="IB87" s="390"/>
      <c r="IC87" s="390"/>
      <c r="ID87" s="390"/>
      <c r="IE87" s="390"/>
      <c r="IF87" s="390"/>
      <c r="IG87" s="390"/>
      <c r="IH87" s="390"/>
      <c r="II87" s="390"/>
      <c r="IJ87" s="390"/>
      <c r="IK87" s="390"/>
      <c r="IL87" s="390"/>
      <c r="IM87" s="390"/>
      <c r="IN87" s="390"/>
      <c r="IO87" s="390"/>
      <c r="IP87" s="390"/>
      <c r="IQ87" s="390"/>
      <c r="IR87" s="390"/>
      <c r="IS87" s="390"/>
    </row>
    <row r="88" spans="1:253">
      <c r="A88" s="475"/>
      <c r="B88" s="476" t="s">
        <v>680</v>
      </c>
      <c r="C88" s="477" t="s">
        <v>46</v>
      </c>
      <c r="D88" s="478">
        <f>D90</f>
        <v>20000</v>
      </c>
      <c r="E88" s="478">
        <f>E90</f>
        <v>20000</v>
      </c>
      <c r="F88" s="479">
        <f>F90</f>
        <v>0</v>
      </c>
      <c r="G88" s="461"/>
      <c r="H88" s="505" t="s">
        <v>46</v>
      </c>
      <c r="I88" s="478">
        <f>I90</f>
        <v>20000</v>
      </c>
      <c r="J88" s="478">
        <f>J90</f>
        <v>20000</v>
      </c>
      <c r="K88" s="478">
        <f>K90</f>
        <v>0</v>
      </c>
      <c r="L88" s="463"/>
      <c r="M88" s="463"/>
      <c r="N88" s="463"/>
      <c r="O88" s="463"/>
      <c r="P88" s="463"/>
      <c r="Q88" s="463"/>
      <c r="R88" s="463"/>
      <c r="S88" s="463"/>
      <c r="T88" s="463"/>
      <c r="U88" s="463"/>
      <c r="V88" s="463"/>
      <c r="W88" s="463"/>
      <c r="X88" s="463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J88" s="463"/>
      <c r="AK88" s="463"/>
      <c r="AL88" s="463"/>
      <c r="AM88" s="463"/>
      <c r="AN88" s="463"/>
      <c r="AO88" s="463"/>
      <c r="AP88" s="463"/>
      <c r="AQ88" s="463"/>
      <c r="AR88" s="463"/>
      <c r="AS88" s="463"/>
      <c r="AT88" s="463"/>
      <c r="AU88" s="463"/>
      <c r="AV88" s="463"/>
      <c r="AW88" s="463"/>
      <c r="AX88" s="463"/>
      <c r="AY88" s="463"/>
      <c r="AZ88" s="463"/>
      <c r="BA88" s="463"/>
      <c r="BB88" s="463"/>
      <c r="BC88" s="463"/>
      <c r="BD88" s="463"/>
      <c r="BE88" s="463"/>
      <c r="BF88" s="463"/>
      <c r="BG88" s="463"/>
      <c r="BH88" s="463"/>
      <c r="BI88" s="463"/>
      <c r="BJ88" s="463"/>
      <c r="BK88" s="463"/>
      <c r="BL88" s="463"/>
      <c r="BM88" s="463"/>
      <c r="BN88" s="463"/>
      <c r="BO88" s="463"/>
      <c r="BP88" s="463"/>
      <c r="BQ88" s="463"/>
      <c r="BR88" s="463"/>
      <c r="BS88" s="463"/>
      <c r="BT88" s="463"/>
      <c r="BU88" s="463"/>
      <c r="BV88" s="463"/>
      <c r="BW88" s="463"/>
      <c r="BX88" s="463"/>
      <c r="BY88" s="463"/>
      <c r="BZ88" s="463"/>
      <c r="CA88" s="463"/>
      <c r="CB88" s="463"/>
      <c r="CC88" s="463"/>
      <c r="CD88" s="463"/>
      <c r="CE88" s="463"/>
      <c r="CF88" s="463"/>
      <c r="CG88" s="463"/>
      <c r="CH88" s="463"/>
      <c r="CI88" s="463"/>
      <c r="CJ88" s="463"/>
      <c r="CK88" s="463"/>
      <c r="CL88" s="463"/>
      <c r="CM88" s="463"/>
      <c r="CN88" s="463"/>
      <c r="CO88" s="463"/>
      <c r="CP88" s="463"/>
      <c r="CQ88" s="463"/>
      <c r="CR88" s="463"/>
      <c r="CS88" s="463"/>
      <c r="CT88" s="463"/>
      <c r="CU88" s="463"/>
      <c r="CV88" s="463"/>
      <c r="CW88" s="463"/>
      <c r="CX88" s="463"/>
      <c r="CY88" s="463"/>
      <c r="CZ88" s="463"/>
      <c r="DA88" s="463"/>
      <c r="DB88" s="463"/>
      <c r="DC88" s="463"/>
      <c r="DD88" s="463"/>
      <c r="DE88" s="463"/>
      <c r="DF88" s="463"/>
      <c r="DG88" s="463"/>
      <c r="DH88" s="463"/>
      <c r="DI88" s="463"/>
      <c r="DJ88" s="463"/>
      <c r="DK88" s="463"/>
      <c r="DL88" s="463"/>
      <c r="DM88" s="463"/>
      <c r="DN88" s="463"/>
      <c r="DO88" s="463"/>
      <c r="DP88" s="463"/>
      <c r="DQ88" s="463"/>
      <c r="DR88" s="463"/>
      <c r="DS88" s="463"/>
      <c r="DT88" s="463"/>
      <c r="DU88" s="463"/>
      <c r="DV88" s="463"/>
      <c r="DW88" s="463"/>
      <c r="DX88" s="463"/>
      <c r="DY88" s="463"/>
      <c r="DZ88" s="463"/>
      <c r="EA88" s="463"/>
      <c r="EB88" s="463"/>
      <c r="EC88" s="463"/>
      <c r="ED88" s="463"/>
      <c r="EE88" s="463"/>
      <c r="EF88" s="463"/>
      <c r="EG88" s="463"/>
      <c r="EH88" s="463"/>
      <c r="EI88" s="463"/>
      <c r="EJ88" s="463"/>
      <c r="EK88" s="463"/>
      <c r="EL88" s="463"/>
      <c r="EM88" s="463"/>
      <c r="EN88" s="463"/>
      <c r="EO88" s="463"/>
      <c r="EP88" s="463"/>
      <c r="EQ88" s="463"/>
      <c r="ER88" s="463"/>
      <c r="ES88" s="463"/>
      <c r="ET88" s="463"/>
      <c r="EU88" s="463"/>
      <c r="EV88" s="463"/>
      <c r="EW88" s="463"/>
      <c r="EX88" s="463"/>
      <c r="EY88" s="463"/>
      <c r="EZ88" s="463"/>
      <c r="FA88" s="463"/>
      <c r="FB88" s="463"/>
      <c r="FC88" s="463"/>
      <c r="FD88" s="463"/>
      <c r="FE88" s="463"/>
      <c r="FF88" s="463"/>
      <c r="FG88" s="463"/>
      <c r="FH88" s="463"/>
      <c r="FI88" s="463"/>
      <c r="FJ88" s="463"/>
      <c r="FK88" s="463"/>
      <c r="FL88" s="463"/>
      <c r="FM88" s="463"/>
      <c r="FN88" s="463"/>
      <c r="FO88" s="463"/>
      <c r="FP88" s="463"/>
      <c r="FQ88" s="463"/>
      <c r="FR88" s="463"/>
      <c r="FS88" s="463"/>
      <c r="FT88" s="463"/>
      <c r="FU88" s="463"/>
      <c r="FV88" s="463"/>
      <c r="FW88" s="463"/>
      <c r="FX88" s="463"/>
      <c r="FY88" s="463"/>
      <c r="FZ88" s="463"/>
      <c r="GA88" s="463"/>
      <c r="GB88" s="463"/>
      <c r="GC88" s="463"/>
      <c r="GD88" s="463"/>
      <c r="GE88" s="463"/>
      <c r="GF88" s="463"/>
      <c r="GG88" s="463"/>
      <c r="GH88" s="463"/>
      <c r="GI88" s="463"/>
      <c r="GJ88" s="463"/>
      <c r="GK88" s="463"/>
      <c r="GL88" s="463"/>
      <c r="GM88" s="463"/>
      <c r="GN88" s="463"/>
      <c r="GO88" s="463"/>
      <c r="GP88" s="463"/>
      <c r="GQ88" s="463"/>
      <c r="GR88" s="463"/>
      <c r="GS88" s="463"/>
      <c r="GT88" s="463"/>
      <c r="GU88" s="463"/>
      <c r="GV88" s="463"/>
      <c r="GW88" s="463"/>
      <c r="GX88" s="463"/>
      <c r="GY88" s="463"/>
      <c r="GZ88" s="463"/>
      <c r="HA88" s="463"/>
      <c r="HB88" s="463"/>
      <c r="HC88" s="463"/>
      <c r="HD88" s="463"/>
      <c r="HE88" s="463"/>
      <c r="HF88" s="463"/>
      <c r="HG88" s="463"/>
      <c r="HH88" s="463"/>
      <c r="HI88" s="463"/>
      <c r="HJ88" s="463"/>
      <c r="HK88" s="463"/>
      <c r="HL88" s="463"/>
      <c r="HM88" s="463"/>
      <c r="HN88" s="463"/>
      <c r="HO88" s="463"/>
      <c r="HP88" s="463"/>
      <c r="HQ88" s="463"/>
      <c r="HR88" s="463"/>
      <c r="HS88" s="463"/>
      <c r="HT88" s="463"/>
      <c r="HU88" s="463"/>
      <c r="HV88" s="463"/>
      <c r="HW88" s="463"/>
      <c r="HX88" s="463"/>
      <c r="HY88" s="463"/>
      <c r="HZ88" s="463"/>
      <c r="IA88" s="463"/>
      <c r="IB88" s="463"/>
      <c r="IC88" s="463"/>
      <c r="ID88" s="463"/>
      <c r="IE88" s="463"/>
      <c r="IF88" s="463"/>
      <c r="IG88" s="463"/>
      <c r="IH88" s="463"/>
      <c r="II88" s="463"/>
      <c r="IJ88" s="463"/>
      <c r="IK88" s="463"/>
      <c r="IL88" s="463"/>
      <c r="IM88" s="463"/>
      <c r="IN88" s="463"/>
      <c r="IO88" s="463"/>
      <c r="IP88" s="463"/>
      <c r="IQ88" s="463"/>
      <c r="IR88" s="463"/>
      <c r="IS88" s="463"/>
    </row>
    <row r="89" spans="1:253" ht="9.9499999999999993" customHeight="1">
      <c r="A89" s="444"/>
      <c r="B89" s="481"/>
      <c r="C89" s="482"/>
      <c r="D89" s="506"/>
      <c r="E89" s="506"/>
      <c r="F89" s="507"/>
      <c r="G89" s="461"/>
      <c r="H89" s="485"/>
      <c r="I89" s="483"/>
      <c r="J89" s="483"/>
      <c r="K89" s="483"/>
      <c r="L89" s="390"/>
      <c r="M89" s="390"/>
      <c r="N89" s="390"/>
      <c r="O89" s="390"/>
      <c r="P89" s="390"/>
      <c r="Q89" s="390"/>
      <c r="R89" s="390"/>
      <c r="S89" s="390"/>
      <c r="T89" s="390"/>
      <c r="U89" s="390"/>
      <c r="V89" s="390"/>
      <c r="W89" s="390"/>
      <c r="X89" s="390"/>
      <c r="Y89" s="390"/>
      <c r="Z89" s="390"/>
      <c r="AA89" s="390"/>
      <c r="AB89" s="390"/>
      <c r="AC89" s="390"/>
      <c r="AD89" s="390"/>
      <c r="AE89" s="390"/>
      <c r="AF89" s="390"/>
      <c r="AG89" s="390"/>
      <c r="AH89" s="390"/>
      <c r="AI89" s="390"/>
      <c r="AJ89" s="390"/>
      <c r="AK89" s="390"/>
      <c r="AL89" s="390"/>
      <c r="AM89" s="390"/>
      <c r="AN89" s="390"/>
      <c r="AO89" s="390"/>
      <c r="AP89" s="390"/>
      <c r="AQ89" s="390"/>
      <c r="AR89" s="390"/>
      <c r="AS89" s="390"/>
      <c r="AT89" s="390"/>
      <c r="AU89" s="390"/>
      <c r="AV89" s="390"/>
      <c r="AW89" s="390"/>
      <c r="AX89" s="390"/>
      <c r="AY89" s="390"/>
      <c r="AZ89" s="390"/>
      <c r="BA89" s="390"/>
      <c r="BB89" s="390"/>
      <c r="BC89" s="390"/>
      <c r="BD89" s="390"/>
      <c r="BE89" s="390"/>
      <c r="BF89" s="390"/>
      <c r="BG89" s="390"/>
      <c r="BH89" s="390"/>
      <c r="BI89" s="390"/>
      <c r="BJ89" s="390"/>
      <c r="BK89" s="390"/>
      <c r="BL89" s="390"/>
      <c r="BM89" s="390"/>
      <c r="BN89" s="390"/>
      <c r="BO89" s="390"/>
      <c r="BP89" s="390"/>
      <c r="BQ89" s="390"/>
      <c r="BR89" s="390"/>
      <c r="BS89" s="390"/>
      <c r="BT89" s="390"/>
      <c r="BU89" s="390"/>
      <c r="BV89" s="390"/>
      <c r="BW89" s="390"/>
      <c r="BX89" s="390"/>
      <c r="BY89" s="390"/>
      <c r="BZ89" s="390"/>
      <c r="CA89" s="390"/>
      <c r="CB89" s="390"/>
      <c r="CC89" s="390"/>
      <c r="CD89" s="390"/>
      <c r="CE89" s="390"/>
      <c r="CF89" s="390"/>
      <c r="CG89" s="390"/>
      <c r="CH89" s="390"/>
      <c r="CI89" s="390"/>
      <c r="CJ89" s="390"/>
      <c r="CK89" s="390"/>
      <c r="CL89" s="390"/>
      <c r="CM89" s="390"/>
      <c r="CN89" s="390"/>
      <c r="CO89" s="390"/>
      <c r="CP89" s="390"/>
      <c r="CQ89" s="390"/>
      <c r="CR89" s="390"/>
      <c r="CS89" s="390"/>
      <c r="CT89" s="390"/>
      <c r="CU89" s="390"/>
      <c r="CV89" s="390"/>
      <c r="CW89" s="390"/>
      <c r="CX89" s="390"/>
      <c r="CY89" s="390"/>
      <c r="CZ89" s="390"/>
      <c r="DA89" s="390"/>
      <c r="DB89" s="390"/>
      <c r="DC89" s="390"/>
      <c r="DD89" s="390"/>
      <c r="DE89" s="390"/>
      <c r="DF89" s="390"/>
      <c r="DG89" s="390"/>
      <c r="DH89" s="390"/>
      <c r="DI89" s="390"/>
      <c r="DJ89" s="390"/>
      <c r="DK89" s="390"/>
      <c r="DL89" s="390"/>
      <c r="DM89" s="390"/>
      <c r="DN89" s="390"/>
      <c r="DO89" s="390"/>
      <c r="DP89" s="390"/>
      <c r="DQ89" s="390"/>
      <c r="DR89" s="390"/>
      <c r="DS89" s="390"/>
      <c r="DT89" s="390"/>
      <c r="DU89" s="390"/>
      <c r="DV89" s="390"/>
      <c r="DW89" s="390"/>
      <c r="DX89" s="390"/>
      <c r="DY89" s="390"/>
      <c r="DZ89" s="390"/>
      <c r="EA89" s="390"/>
      <c r="EB89" s="390"/>
      <c r="EC89" s="390"/>
      <c r="ED89" s="390"/>
      <c r="EE89" s="390"/>
      <c r="EF89" s="390"/>
      <c r="EG89" s="390"/>
      <c r="EH89" s="390"/>
      <c r="EI89" s="390"/>
      <c r="EJ89" s="390"/>
      <c r="EK89" s="390"/>
      <c r="EL89" s="390"/>
      <c r="EM89" s="390"/>
      <c r="EN89" s="390"/>
      <c r="EO89" s="390"/>
      <c r="EP89" s="390"/>
      <c r="EQ89" s="390"/>
      <c r="ER89" s="390"/>
      <c r="ES89" s="390"/>
      <c r="ET89" s="390"/>
      <c r="EU89" s="390"/>
      <c r="EV89" s="390"/>
      <c r="EW89" s="390"/>
      <c r="EX89" s="390"/>
      <c r="EY89" s="390"/>
      <c r="EZ89" s="390"/>
      <c r="FA89" s="390"/>
      <c r="FB89" s="390"/>
      <c r="FC89" s="390"/>
      <c r="FD89" s="390"/>
      <c r="FE89" s="390"/>
      <c r="FF89" s="390"/>
      <c r="FG89" s="390"/>
      <c r="FH89" s="390"/>
      <c r="FI89" s="390"/>
      <c r="FJ89" s="390"/>
      <c r="FK89" s="390"/>
      <c r="FL89" s="390"/>
      <c r="FM89" s="390"/>
      <c r="FN89" s="390"/>
      <c r="FO89" s="390"/>
      <c r="FP89" s="390"/>
      <c r="FQ89" s="390"/>
      <c r="FR89" s="390"/>
      <c r="FS89" s="390"/>
      <c r="FT89" s="390"/>
      <c r="FU89" s="390"/>
      <c r="FV89" s="390"/>
      <c r="FW89" s="390"/>
      <c r="FX89" s="390"/>
      <c r="FY89" s="390"/>
      <c r="FZ89" s="390"/>
      <c r="GA89" s="390"/>
      <c r="GB89" s="390"/>
      <c r="GC89" s="390"/>
      <c r="GD89" s="390"/>
      <c r="GE89" s="390"/>
      <c r="GF89" s="390"/>
      <c r="GG89" s="390"/>
      <c r="GH89" s="390"/>
      <c r="GI89" s="390"/>
      <c r="GJ89" s="390"/>
      <c r="GK89" s="390"/>
      <c r="GL89" s="390"/>
      <c r="GM89" s="390"/>
      <c r="GN89" s="390"/>
      <c r="GO89" s="390"/>
      <c r="GP89" s="390"/>
      <c r="GQ89" s="390"/>
      <c r="GR89" s="390"/>
      <c r="GS89" s="390"/>
      <c r="GT89" s="390"/>
      <c r="GU89" s="390"/>
      <c r="GV89" s="390"/>
      <c r="GW89" s="390"/>
      <c r="GX89" s="390"/>
      <c r="GY89" s="390"/>
      <c r="GZ89" s="390"/>
      <c r="HA89" s="390"/>
      <c r="HB89" s="390"/>
      <c r="HC89" s="390"/>
      <c r="HD89" s="390"/>
      <c r="HE89" s="390"/>
      <c r="HF89" s="390"/>
      <c r="HG89" s="390"/>
      <c r="HH89" s="390"/>
      <c r="HI89" s="390"/>
      <c r="HJ89" s="390"/>
      <c r="HK89" s="390"/>
      <c r="HL89" s="390"/>
      <c r="HM89" s="390"/>
      <c r="HN89" s="390"/>
      <c r="HO89" s="390"/>
      <c r="HP89" s="390"/>
      <c r="HQ89" s="390"/>
      <c r="HR89" s="390"/>
      <c r="HS89" s="390"/>
      <c r="HT89" s="390"/>
      <c r="HU89" s="390"/>
      <c r="HV89" s="390"/>
      <c r="HW89" s="390"/>
      <c r="HX89" s="390"/>
      <c r="HY89" s="390"/>
      <c r="HZ89" s="390"/>
      <c r="IA89" s="390"/>
      <c r="IB89" s="390"/>
      <c r="IC89" s="390"/>
      <c r="ID89" s="390"/>
      <c r="IE89" s="390"/>
      <c r="IF89" s="390"/>
      <c r="IG89" s="390"/>
      <c r="IH89" s="390"/>
      <c r="II89" s="390"/>
      <c r="IJ89" s="390"/>
      <c r="IK89" s="390"/>
      <c r="IL89" s="390"/>
      <c r="IM89" s="390"/>
      <c r="IN89" s="390"/>
      <c r="IO89" s="390"/>
      <c r="IP89" s="390"/>
      <c r="IQ89" s="390"/>
      <c r="IR89" s="390"/>
      <c r="IS89" s="390"/>
    </row>
    <row r="90" spans="1:253">
      <c r="A90" s="487">
        <v>10</v>
      </c>
      <c r="B90" s="1196" t="s">
        <v>681</v>
      </c>
      <c r="C90" s="1196"/>
      <c r="D90" s="488">
        <f>D92</f>
        <v>20000</v>
      </c>
      <c r="E90" s="488">
        <f>E92</f>
        <v>20000</v>
      </c>
      <c r="F90" s="489">
        <f>F92</f>
        <v>0</v>
      </c>
      <c r="G90" s="461"/>
      <c r="H90" s="490" t="s">
        <v>681</v>
      </c>
      <c r="I90" s="488">
        <f>I92</f>
        <v>20000</v>
      </c>
      <c r="J90" s="488">
        <f>J92</f>
        <v>20000</v>
      </c>
      <c r="K90" s="488">
        <f>K92</f>
        <v>0</v>
      </c>
      <c r="L90" s="486"/>
      <c r="M90" s="486"/>
      <c r="N90" s="486"/>
      <c r="O90" s="486"/>
      <c r="P90" s="486"/>
      <c r="Q90" s="486"/>
      <c r="R90" s="486"/>
      <c r="S90" s="486"/>
      <c r="T90" s="486"/>
      <c r="U90" s="486"/>
      <c r="V90" s="486"/>
      <c r="W90" s="486"/>
      <c r="X90" s="486"/>
      <c r="Y90" s="486"/>
      <c r="Z90" s="486"/>
      <c r="AA90" s="486"/>
      <c r="AB90" s="486"/>
      <c r="AC90" s="486"/>
      <c r="AD90" s="486"/>
      <c r="AE90" s="486"/>
      <c r="AF90" s="486"/>
      <c r="AG90" s="486"/>
      <c r="AH90" s="486"/>
      <c r="AI90" s="486"/>
      <c r="AJ90" s="486"/>
      <c r="AK90" s="486"/>
      <c r="AL90" s="486"/>
      <c r="AM90" s="486"/>
      <c r="AN90" s="486"/>
      <c r="AO90" s="486"/>
      <c r="AP90" s="486"/>
      <c r="AQ90" s="486"/>
      <c r="AR90" s="486"/>
      <c r="AS90" s="486"/>
      <c r="AT90" s="486"/>
      <c r="AU90" s="486"/>
      <c r="AV90" s="486"/>
      <c r="AW90" s="486"/>
      <c r="AX90" s="486"/>
      <c r="AY90" s="486"/>
      <c r="AZ90" s="486"/>
      <c r="BA90" s="486"/>
      <c r="BB90" s="486"/>
      <c r="BC90" s="486"/>
      <c r="BD90" s="486"/>
      <c r="BE90" s="486"/>
      <c r="BF90" s="486"/>
      <c r="BG90" s="486"/>
      <c r="BH90" s="486"/>
      <c r="BI90" s="486"/>
      <c r="BJ90" s="486"/>
      <c r="BK90" s="486"/>
      <c r="BL90" s="486"/>
      <c r="BM90" s="486"/>
      <c r="BN90" s="486"/>
      <c r="BO90" s="486"/>
      <c r="BP90" s="486"/>
      <c r="BQ90" s="486"/>
      <c r="BR90" s="486"/>
      <c r="BS90" s="486"/>
      <c r="BT90" s="486"/>
      <c r="BU90" s="486"/>
      <c r="BV90" s="486"/>
      <c r="BW90" s="486"/>
      <c r="BX90" s="486"/>
      <c r="BY90" s="486"/>
      <c r="BZ90" s="486"/>
      <c r="CA90" s="486"/>
      <c r="CB90" s="486"/>
      <c r="CC90" s="486"/>
      <c r="CD90" s="486"/>
      <c r="CE90" s="486"/>
      <c r="CF90" s="486"/>
      <c r="CG90" s="486"/>
      <c r="CH90" s="486"/>
      <c r="CI90" s="486"/>
      <c r="CJ90" s="486"/>
      <c r="CK90" s="486"/>
      <c r="CL90" s="486"/>
      <c r="CM90" s="486"/>
      <c r="CN90" s="486"/>
      <c r="CO90" s="486"/>
      <c r="CP90" s="486"/>
      <c r="CQ90" s="486"/>
      <c r="CR90" s="486"/>
      <c r="CS90" s="486"/>
      <c r="CT90" s="486"/>
      <c r="CU90" s="486"/>
      <c r="CV90" s="486"/>
      <c r="CW90" s="486"/>
      <c r="CX90" s="486"/>
      <c r="CY90" s="486"/>
      <c r="CZ90" s="486"/>
      <c r="DA90" s="486"/>
      <c r="DB90" s="486"/>
      <c r="DC90" s="486"/>
      <c r="DD90" s="486"/>
      <c r="DE90" s="486"/>
      <c r="DF90" s="486"/>
      <c r="DG90" s="486"/>
      <c r="DH90" s="486"/>
      <c r="DI90" s="486"/>
      <c r="DJ90" s="486"/>
      <c r="DK90" s="486"/>
      <c r="DL90" s="486"/>
      <c r="DM90" s="486"/>
      <c r="DN90" s="486"/>
      <c r="DO90" s="486"/>
      <c r="DP90" s="486"/>
      <c r="DQ90" s="486"/>
      <c r="DR90" s="486"/>
      <c r="DS90" s="486"/>
      <c r="DT90" s="486"/>
      <c r="DU90" s="486"/>
      <c r="DV90" s="486"/>
      <c r="DW90" s="486"/>
      <c r="DX90" s="486"/>
      <c r="DY90" s="486"/>
      <c r="DZ90" s="486"/>
      <c r="EA90" s="486"/>
      <c r="EB90" s="486"/>
      <c r="EC90" s="486"/>
      <c r="ED90" s="486"/>
      <c r="EE90" s="486"/>
      <c r="EF90" s="486"/>
      <c r="EG90" s="486"/>
      <c r="EH90" s="486"/>
      <c r="EI90" s="486"/>
      <c r="EJ90" s="486"/>
      <c r="EK90" s="486"/>
      <c r="EL90" s="486"/>
      <c r="EM90" s="486"/>
      <c r="EN90" s="486"/>
      <c r="EO90" s="486"/>
      <c r="EP90" s="486"/>
      <c r="EQ90" s="486"/>
      <c r="ER90" s="486"/>
      <c r="ES90" s="486"/>
      <c r="ET90" s="486"/>
      <c r="EU90" s="486"/>
      <c r="EV90" s="486"/>
      <c r="EW90" s="486"/>
      <c r="EX90" s="486"/>
      <c r="EY90" s="486"/>
      <c r="EZ90" s="486"/>
      <c r="FA90" s="486"/>
      <c r="FB90" s="486"/>
      <c r="FC90" s="486"/>
      <c r="FD90" s="486"/>
      <c r="FE90" s="486"/>
      <c r="FF90" s="486"/>
      <c r="FG90" s="486"/>
      <c r="FH90" s="486"/>
      <c r="FI90" s="486"/>
      <c r="FJ90" s="486"/>
      <c r="FK90" s="486"/>
      <c r="FL90" s="486"/>
      <c r="FM90" s="486"/>
      <c r="FN90" s="486"/>
      <c r="FO90" s="486"/>
      <c r="FP90" s="486"/>
      <c r="FQ90" s="486"/>
      <c r="FR90" s="486"/>
      <c r="FS90" s="486"/>
      <c r="FT90" s="486"/>
      <c r="FU90" s="486"/>
      <c r="FV90" s="486"/>
      <c r="FW90" s="486"/>
      <c r="FX90" s="486"/>
      <c r="FY90" s="486"/>
      <c r="FZ90" s="486"/>
      <c r="GA90" s="486"/>
      <c r="GB90" s="486"/>
      <c r="GC90" s="486"/>
      <c r="GD90" s="486"/>
      <c r="GE90" s="486"/>
      <c r="GF90" s="486"/>
      <c r="GG90" s="486"/>
      <c r="GH90" s="486"/>
      <c r="GI90" s="486"/>
      <c r="GJ90" s="486"/>
      <c r="GK90" s="486"/>
      <c r="GL90" s="486"/>
      <c r="GM90" s="486"/>
      <c r="GN90" s="486"/>
      <c r="GO90" s="486"/>
      <c r="GP90" s="486"/>
      <c r="GQ90" s="486"/>
      <c r="GR90" s="486"/>
      <c r="GS90" s="486"/>
      <c r="GT90" s="486"/>
      <c r="GU90" s="486"/>
      <c r="GV90" s="486"/>
      <c r="GW90" s="486"/>
      <c r="GX90" s="486"/>
      <c r="GY90" s="486"/>
      <c r="GZ90" s="486"/>
      <c r="HA90" s="486"/>
      <c r="HB90" s="486"/>
      <c r="HC90" s="486"/>
      <c r="HD90" s="486"/>
      <c r="HE90" s="486"/>
      <c r="HF90" s="486"/>
      <c r="HG90" s="486"/>
      <c r="HH90" s="486"/>
      <c r="HI90" s="486"/>
      <c r="HJ90" s="486"/>
      <c r="HK90" s="486"/>
      <c r="HL90" s="486"/>
      <c r="HM90" s="486"/>
      <c r="HN90" s="486"/>
      <c r="HO90" s="486"/>
      <c r="HP90" s="486"/>
      <c r="HQ90" s="486"/>
      <c r="HR90" s="486"/>
      <c r="HS90" s="486"/>
      <c r="HT90" s="486"/>
      <c r="HU90" s="486"/>
      <c r="HV90" s="486"/>
      <c r="HW90" s="486"/>
      <c r="HX90" s="486"/>
      <c r="HY90" s="486"/>
      <c r="HZ90" s="486"/>
      <c r="IA90" s="486"/>
      <c r="IB90" s="486"/>
      <c r="IC90" s="486"/>
      <c r="ID90" s="486"/>
      <c r="IE90" s="486"/>
      <c r="IF90" s="486"/>
      <c r="IG90" s="486"/>
      <c r="IH90" s="486"/>
      <c r="II90" s="486"/>
      <c r="IJ90" s="486"/>
      <c r="IK90" s="486"/>
      <c r="IL90" s="486"/>
      <c r="IM90" s="486"/>
      <c r="IN90" s="486"/>
      <c r="IO90" s="486"/>
      <c r="IP90" s="486"/>
      <c r="IQ90" s="486"/>
      <c r="IR90" s="486"/>
      <c r="IS90" s="486"/>
    </row>
    <row r="91" spans="1:253" ht="9.9499999999999993" customHeight="1">
      <c r="A91" s="475"/>
      <c r="B91" s="476"/>
      <c r="C91" s="508"/>
      <c r="D91" s="478"/>
      <c r="E91" s="478"/>
      <c r="F91" s="479"/>
      <c r="G91" s="461"/>
      <c r="H91" s="509"/>
      <c r="I91" s="510"/>
      <c r="J91" s="510"/>
      <c r="K91" s="510"/>
      <c r="L91" s="463"/>
      <c r="M91" s="463"/>
      <c r="N91" s="463"/>
      <c r="O91" s="463"/>
      <c r="P91" s="463"/>
      <c r="Q91" s="463"/>
      <c r="R91" s="463"/>
      <c r="S91" s="463"/>
      <c r="T91" s="463"/>
      <c r="U91" s="463"/>
      <c r="V91" s="463"/>
      <c r="W91" s="463"/>
      <c r="X91" s="463"/>
      <c r="Y91" s="463"/>
      <c r="Z91" s="463"/>
      <c r="AA91" s="463"/>
      <c r="AB91" s="463"/>
      <c r="AC91" s="463"/>
      <c r="AD91" s="463"/>
      <c r="AE91" s="463"/>
      <c r="AF91" s="463"/>
      <c r="AG91" s="463"/>
      <c r="AH91" s="463"/>
      <c r="AI91" s="463"/>
      <c r="AJ91" s="463"/>
      <c r="AK91" s="463"/>
      <c r="AL91" s="463"/>
      <c r="AM91" s="463"/>
      <c r="AN91" s="463"/>
      <c r="AO91" s="463"/>
      <c r="AP91" s="463"/>
      <c r="AQ91" s="463"/>
      <c r="AR91" s="463"/>
      <c r="AS91" s="463"/>
      <c r="AT91" s="463"/>
      <c r="AU91" s="463"/>
      <c r="AV91" s="463"/>
      <c r="AW91" s="463"/>
      <c r="AX91" s="463"/>
      <c r="AY91" s="463"/>
      <c r="AZ91" s="463"/>
      <c r="BA91" s="463"/>
      <c r="BB91" s="463"/>
      <c r="BC91" s="463"/>
      <c r="BD91" s="463"/>
      <c r="BE91" s="463"/>
      <c r="BF91" s="463"/>
      <c r="BG91" s="463"/>
      <c r="BH91" s="463"/>
      <c r="BI91" s="463"/>
      <c r="BJ91" s="463"/>
      <c r="BK91" s="463"/>
      <c r="BL91" s="463"/>
      <c r="BM91" s="463"/>
      <c r="BN91" s="463"/>
      <c r="BO91" s="463"/>
      <c r="BP91" s="463"/>
      <c r="BQ91" s="463"/>
      <c r="BR91" s="463"/>
      <c r="BS91" s="463"/>
      <c r="BT91" s="463"/>
      <c r="BU91" s="463"/>
      <c r="BV91" s="463"/>
      <c r="BW91" s="463"/>
      <c r="BX91" s="463"/>
      <c r="BY91" s="463"/>
      <c r="BZ91" s="463"/>
      <c r="CA91" s="463"/>
      <c r="CB91" s="463"/>
      <c r="CC91" s="463"/>
      <c r="CD91" s="463"/>
      <c r="CE91" s="463"/>
      <c r="CF91" s="463"/>
      <c r="CG91" s="463"/>
      <c r="CH91" s="463"/>
      <c r="CI91" s="463"/>
      <c r="CJ91" s="463"/>
      <c r="CK91" s="463"/>
      <c r="CL91" s="463"/>
      <c r="CM91" s="463"/>
      <c r="CN91" s="463"/>
      <c r="CO91" s="463"/>
      <c r="CP91" s="463"/>
      <c r="CQ91" s="463"/>
      <c r="CR91" s="463"/>
      <c r="CS91" s="463"/>
      <c r="CT91" s="463"/>
      <c r="CU91" s="463"/>
      <c r="CV91" s="463"/>
      <c r="CW91" s="463"/>
      <c r="CX91" s="463"/>
      <c r="CY91" s="463"/>
      <c r="CZ91" s="463"/>
      <c r="DA91" s="463"/>
      <c r="DB91" s="463"/>
      <c r="DC91" s="463"/>
      <c r="DD91" s="463"/>
      <c r="DE91" s="463"/>
      <c r="DF91" s="463"/>
      <c r="DG91" s="463"/>
      <c r="DH91" s="463"/>
      <c r="DI91" s="463"/>
      <c r="DJ91" s="463"/>
      <c r="DK91" s="463"/>
      <c r="DL91" s="463"/>
      <c r="DM91" s="463"/>
      <c r="DN91" s="463"/>
      <c r="DO91" s="463"/>
      <c r="DP91" s="463"/>
      <c r="DQ91" s="463"/>
      <c r="DR91" s="463"/>
      <c r="DS91" s="463"/>
      <c r="DT91" s="463"/>
      <c r="DU91" s="463"/>
      <c r="DV91" s="463"/>
      <c r="DW91" s="463"/>
      <c r="DX91" s="463"/>
      <c r="DY91" s="463"/>
      <c r="DZ91" s="463"/>
      <c r="EA91" s="463"/>
      <c r="EB91" s="463"/>
      <c r="EC91" s="463"/>
      <c r="ED91" s="463"/>
      <c r="EE91" s="463"/>
      <c r="EF91" s="463"/>
      <c r="EG91" s="463"/>
      <c r="EH91" s="463"/>
      <c r="EI91" s="463"/>
      <c r="EJ91" s="463"/>
      <c r="EK91" s="463"/>
      <c r="EL91" s="463"/>
      <c r="EM91" s="463"/>
      <c r="EN91" s="463"/>
      <c r="EO91" s="463"/>
      <c r="EP91" s="463"/>
      <c r="EQ91" s="463"/>
      <c r="ER91" s="463"/>
      <c r="ES91" s="463"/>
      <c r="ET91" s="463"/>
      <c r="EU91" s="463"/>
      <c r="EV91" s="463"/>
      <c r="EW91" s="463"/>
      <c r="EX91" s="463"/>
      <c r="EY91" s="463"/>
      <c r="EZ91" s="463"/>
      <c r="FA91" s="463"/>
      <c r="FB91" s="463"/>
      <c r="FC91" s="463"/>
      <c r="FD91" s="463"/>
      <c r="FE91" s="463"/>
      <c r="FF91" s="463"/>
      <c r="FG91" s="463"/>
      <c r="FH91" s="463"/>
      <c r="FI91" s="463"/>
      <c r="FJ91" s="463"/>
      <c r="FK91" s="463"/>
      <c r="FL91" s="463"/>
      <c r="FM91" s="463"/>
      <c r="FN91" s="463"/>
      <c r="FO91" s="463"/>
      <c r="FP91" s="463"/>
      <c r="FQ91" s="463"/>
      <c r="FR91" s="463"/>
      <c r="FS91" s="463"/>
      <c r="FT91" s="463"/>
      <c r="FU91" s="463"/>
      <c r="FV91" s="463"/>
      <c r="FW91" s="463"/>
      <c r="FX91" s="463"/>
      <c r="FY91" s="463"/>
      <c r="FZ91" s="463"/>
      <c r="GA91" s="463"/>
      <c r="GB91" s="463"/>
      <c r="GC91" s="463"/>
      <c r="GD91" s="463"/>
      <c r="GE91" s="463"/>
      <c r="GF91" s="463"/>
      <c r="GG91" s="463"/>
      <c r="GH91" s="463"/>
      <c r="GI91" s="463"/>
      <c r="GJ91" s="463"/>
      <c r="GK91" s="463"/>
      <c r="GL91" s="463"/>
      <c r="GM91" s="463"/>
      <c r="GN91" s="463"/>
      <c r="GO91" s="463"/>
      <c r="GP91" s="463"/>
      <c r="GQ91" s="463"/>
      <c r="GR91" s="463"/>
      <c r="GS91" s="463"/>
      <c r="GT91" s="463"/>
      <c r="GU91" s="463"/>
      <c r="GV91" s="463"/>
      <c r="GW91" s="463"/>
      <c r="GX91" s="463"/>
      <c r="GY91" s="463"/>
      <c r="GZ91" s="463"/>
      <c r="HA91" s="463"/>
      <c r="HB91" s="463"/>
      <c r="HC91" s="463"/>
      <c r="HD91" s="463"/>
      <c r="HE91" s="463"/>
      <c r="HF91" s="463"/>
      <c r="HG91" s="463"/>
      <c r="HH91" s="463"/>
      <c r="HI91" s="463"/>
      <c r="HJ91" s="463"/>
      <c r="HK91" s="463"/>
      <c r="HL91" s="463"/>
      <c r="HM91" s="463"/>
      <c r="HN91" s="463"/>
      <c r="HO91" s="463"/>
      <c r="HP91" s="463"/>
      <c r="HQ91" s="463"/>
      <c r="HR91" s="463"/>
      <c r="HS91" s="463"/>
      <c r="HT91" s="463"/>
      <c r="HU91" s="463"/>
      <c r="HV91" s="463"/>
      <c r="HW91" s="463"/>
      <c r="HX91" s="463"/>
      <c r="HY91" s="463"/>
      <c r="HZ91" s="463"/>
      <c r="IA91" s="463"/>
      <c r="IB91" s="463"/>
      <c r="IC91" s="463"/>
      <c r="ID91" s="463"/>
      <c r="IE91" s="463"/>
      <c r="IF91" s="463"/>
      <c r="IG91" s="463"/>
      <c r="IH91" s="463"/>
      <c r="II91" s="463"/>
      <c r="IJ91" s="463"/>
      <c r="IK91" s="463"/>
      <c r="IL91" s="463"/>
      <c r="IM91" s="463"/>
      <c r="IN91" s="463"/>
      <c r="IO91" s="463"/>
      <c r="IP91" s="463"/>
      <c r="IQ91" s="463"/>
      <c r="IR91" s="463"/>
      <c r="IS91" s="463"/>
    </row>
    <row r="92" spans="1:253">
      <c r="A92" s="444"/>
      <c r="B92" s="444"/>
      <c r="C92" s="497" t="s">
        <v>668</v>
      </c>
      <c r="D92" s="483">
        <f>E92+F92</f>
        <v>20000</v>
      </c>
      <c r="E92" s="483">
        <v>20000</v>
      </c>
      <c r="F92" s="484">
        <v>0</v>
      </c>
      <c r="G92" s="461"/>
      <c r="H92" s="498" t="s">
        <v>672</v>
      </c>
      <c r="I92" s="483">
        <f>J92+K92</f>
        <v>20000</v>
      </c>
      <c r="J92" s="483">
        <v>20000</v>
      </c>
      <c r="K92" s="483">
        <v>0</v>
      </c>
      <c r="L92" s="390"/>
      <c r="M92" s="390"/>
      <c r="N92" s="390"/>
      <c r="O92" s="390"/>
      <c r="P92" s="390"/>
      <c r="Q92" s="390"/>
      <c r="R92" s="390"/>
      <c r="S92" s="390"/>
      <c r="T92" s="390"/>
      <c r="U92" s="390"/>
      <c r="V92" s="390"/>
      <c r="W92" s="390"/>
      <c r="X92" s="390"/>
      <c r="Y92" s="390"/>
      <c r="Z92" s="390"/>
      <c r="AA92" s="390"/>
      <c r="AB92" s="390"/>
      <c r="AC92" s="390"/>
      <c r="AD92" s="390"/>
      <c r="AE92" s="390"/>
      <c r="AF92" s="390"/>
      <c r="AG92" s="390"/>
      <c r="AH92" s="390"/>
      <c r="AI92" s="390"/>
      <c r="AJ92" s="390"/>
      <c r="AK92" s="390"/>
      <c r="AL92" s="390"/>
      <c r="AM92" s="390"/>
      <c r="AN92" s="390"/>
      <c r="AO92" s="390"/>
      <c r="AP92" s="390"/>
      <c r="AQ92" s="390"/>
      <c r="AR92" s="390"/>
      <c r="AS92" s="390"/>
      <c r="AT92" s="390"/>
      <c r="AU92" s="390"/>
      <c r="AV92" s="390"/>
      <c r="AW92" s="390"/>
      <c r="AX92" s="390"/>
      <c r="AY92" s="390"/>
      <c r="AZ92" s="390"/>
      <c r="BA92" s="390"/>
      <c r="BB92" s="390"/>
      <c r="BC92" s="390"/>
      <c r="BD92" s="390"/>
      <c r="BE92" s="390"/>
      <c r="BF92" s="390"/>
      <c r="BG92" s="390"/>
      <c r="BH92" s="390"/>
      <c r="BI92" s="390"/>
      <c r="BJ92" s="390"/>
      <c r="BK92" s="390"/>
      <c r="BL92" s="390"/>
      <c r="BM92" s="390"/>
      <c r="BN92" s="390"/>
      <c r="BO92" s="390"/>
      <c r="BP92" s="390"/>
      <c r="BQ92" s="390"/>
      <c r="BR92" s="390"/>
      <c r="BS92" s="390"/>
      <c r="BT92" s="390"/>
      <c r="BU92" s="390"/>
      <c r="BV92" s="390"/>
      <c r="BW92" s="390"/>
      <c r="BX92" s="390"/>
      <c r="BY92" s="390"/>
      <c r="BZ92" s="390"/>
      <c r="CA92" s="390"/>
      <c r="CB92" s="390"/>
      <c r="CC92" s="390"/>
      <c r="CD92" s="390"/>
      <c r="CE92" s="390"/>
      <c r="CF92" s="390"/>
      <c r="CG92" s="390"/>
      <c r="CH92" s="390"/>
      <c r="CI92" s="390"/>
      <c r="CJ92" s="390"/>
      <c r="CK92" s="390"/>
      <c r="CL92" s="390"/>
      <c r="CM92" s="390"/>
      <c r="CN92" s="390"/>
      <c r="CO92" s="390"/>
      <c r="CP92" s="390"/>
      <c r="CQ92" s="390"/>
      <c r="CR92" s="390"/>
      <c r="CS92" s="390"/>
      <c r="CT92" s="390"/>
      <c r="CU92" s="390"/>
      <c r="CV92" s="390"/>
      <c r="CW92" s="390"/>
      <c r="CX92" s="390"/>
      <c r="CY92" s="390"/>
      <c r="CZ92" s="390"/>
      <c r="DA92" s="390"/>
      <c r="DB92" s="390"/>
      <c r="DC92" s="390"/>
      <c r="DD92" s="390"/>
      <c r="DE92" s="390"/>
      <c r="DF92" s="390"/>
      <c r="DG92" s="390"/>
      <c r="DH92" s="390"/>
      <c r="DI92" s="390"/>
      <c r="DJ92" s="390"/>
      <c r="DK92" s="390"/>
      <c r="DL92" s="390"/>
      <c r="DM92" s="390"/>
      <c r="DN92" s="390"/>
      <c r="DO92" s="390"/>
      <c r="DP92" s="390"/>
      <c r="DQ92" s="390"/>
      <c r="DR92" s="390"/>
      <c r="DS92" s="390"/>
      <c r="DT92" s="390"/>
      <c r="DU92" s="390"/>
      <c r="DV92" s="390"/>
      <c r="DW92" s="390"/>
      <c r="DX92" s="390"/>
      <c r="DY92" s="390"/>
      <c r="DZ92" s="390"/>
      <c r="EA92" s="390"/>
      <c r="EB92" s="390"/>
      <c r="EC92" s="390"/>
      <c r="ED92" s="390"/>
      <c r="EE92" s="390"/>
      <c r="EF92" s="390"/>
      <c r="EG92" s="390"/>
      <c r="EH92" s="390"/>
      <c r="EI92" s="390"/>
      <c r="EJ92" s="390"/>
      <c r="EK92" s="390"/>
      <c r="EL92" s="390"/>
      <c r="EM92" s="390"/>
      <c r="EN92" s="390"/>
      <c r="EO92" s="390"/>
      <c r="EP92" s="390"/>
      <c r="EQ92" s="390"/>
      <c r="ER92" s="390"/>
      <c r="ES92" s="390"/>
      <c r="ET92" s="390"/>
      <c r="EU92" s="390"/>
      <c r="EV92" s="390"/>
      <c r="EW92" s="390"/>
      <c r="EX92" s="390"/>
      <c r="EY92" s="390"/>
      <c r="EZ92" s="390"/>
      <c r="FA92" s="390"/>
      <c r="FB92" s="390"/>
      <c r="FC92" s="390"/>
      <c r="FD92" s="390"/>
      <c r="FE92" s="390"/>
      <c r="FF92" s="390"/>
      <c r="FG92" s="390"/>
      <c r="FH92" s="390"/>
      <c r="FI92" s="390"/>
      <c r="FJ92" s="390"/>
      <c r="FK92" s="390"/>
      <c r="FL92" s="390"/>
      <c r="FM92" s="390"/>
      <c r="FN92" s="390"/>
      <c r="FO92" s="390"/>
      <c r="FP92" s="390"/>
      <c r="FQ92" s="390"/>
      <c r="FR92" s="390"/>
      <c r="FS92" s="390"/>
      <c r="FT92" s="390"/>
      <c r="FU92" s="390"/>
      <c r="FV92" s="390"/>
      <c r="FW92" s="390"/>
      <c r="FX92" s="390"/>
      <c r="FY92" s="390"/>
      <c r="FZ92" s="390"/>
      <c r="GA92" s="390"/>
      <c r="GB92" s="390"/>
      <c r="GC92" s="390"/>
      <c r="GD92" s="390"/>
      <c r="GE92" s="390"/>
      <c r="GF92" s="390"/>
      <c r="GG92" s="390"/>
      <c r="GH92" s="390"/>
      <c r="GI92" s="390"/>
      <c r="GJ92" s="390"/>
      <c r="GK92" s="390"/>
      <c r="GL92" s="390"/>
      <c r="GM92" s="390"/>
      <c r="GN92" s="390"/>
      <c r="GO92" s="390"/>
      <c r="GP92" s="390"/>
      <c r="GQ92" s="390"/>
      <c r="GR92" s="390"/>
      <c r="GS92" s="390"/>
      <c r="GT92" s="390"/>
      <c r="GU92" s="390"/>
      <c r="GV92" s="390"/>
      <c r="GW92" s="390"/>
      <c r="GX92" s="390"/>
      <c r="GY92" s="390"/>
      <c r="GZ92" s="390"/>
      <c r="HA92" s="390"/>
      <c r="HB92" s="390"/>
      <c r="HC92" s="390"/>
      <c r="HD92" s="390"/>
      <c r="HE92" s="390"/>
      <c r="HF92" s="390"/>
      <c r="HG92" s="390"/>
      <c r="HH92" s="390"/>
      <c r="HI92" s="390"/>
      <c r="HJ92" s="390"/>
      <c r="HK92" s="390"/>
      <c r="HL92" s="390"/>
      <c r="HM92" s="390"/>
      <c r="HN92" s="390"/>
      <c r="HO92" s="390"/>
      <c r="HP92" s="390"/>
      <c r="HQ92" s="390"/>
      <c r="HR92" s="390"/>
      <c r="HS92" s="390"/>
      <c r="HT92" s="390"/>
      <c r="HU92" s="390"/>
      <c r="HV92" s="390"/>
      <c r="HW92" s="390"/>
      <c r="HX92" s="390"/>
      <c r="HY92" s="390"/>
      <c r="HZ92" s="390"/>
      <c r="IA92" s="390"/>
      <c r="IB92" s="390"/>
      <c r="IC92" s="390"/>
      <c r="ID92" s="390"/>
      <c r="IE92" s="390"/>
      <c r="IF92" s="390"/>
      <c r="IG92" s="390"/>
      <c r="IH92" s="390"/>
      <c r="II92" s="390"/>
      <c r="IJ92" s="390"/>
      <c r="IK92" s="390"/>
      <c r="IL92" s="390"/>
      <c r="IM92" s="390"/>
      <c r="IN92" s="390"/>
      <c r="IO92" s="390"/>
      <c r="IP92" s="390"/>
      <c r="IQ92" s="390"/>
      <c r="IR92" s="390"/>
      <c r="IS92" s="390"/>
    </row>
    <row r="93" spans="1:253" ht="9.9499999999999993" customHeight="1">
      <c r="A93" s="444"/>
      <c r="B93" s="513"/>
      <c r="C93" s="446"/>
      <c r="D93" s="514"/>
      <c r="E93" s="514"/>
      <c r="F93" s="515"/>
      <c r="G93" s="461"/>
      <c r="H93" s="516"/>
      <c r="I93" s="447"/>
      <c r="J93" s="447"/>
      <c r="K93" s="447"/>
      <c r="L93" s="390"/>
      <c r="M93" s="390"/>
      <c r="N93" s="390"/>
      <c r="O93" s="390"/>
      <c r="P93" s="390"/>
      <c r="Q93" s="390"/>
      <c r="R93" s="390"/>
      <c r="S93" s="390"/>
      <c r="T93" s="390"/>
      <c r="U93" s="390"/>
      <c r="V93" s="390"/>
      <c r="W93" s="390"/>
      <c r="X93" s="390"/>
      <c r="Y93" s="390"/>
      <c r="Z93" s="390"/>
      <c r="AA93" s="390"/>
      <c r="AB93" s="390"/>
      <c r="AC93" s="390"/>
      <c r="AD93" s="390"/>
      <c r="AE93" s="390"/>
      <c r="AF93" s="390"/>
      <c r="AG93" s="390"/>
      <c r="AH93" s="390"/>
      <c r="AI93" s="390"/>
      <c r="AJ93" s="390"/>
      <c r="AK93" s="390"/>
      <c r="AL93" s="390"/>
      <c r="AM93" s="390"/>
      <c r="AN93" s="390"/>
      <c r="AO93" s="390"/>
      <c r="AP93" s="390"/>
      <c r="AQ93" s="390"/>
      <c r="AR93" s="390"/>
      <c r="AS93" s="390"/>
      <c r="AT93" s="390"/>
      <c r="AU93" s="390"/>
      <c r="AV93" s="390"/>
      <c r="AW93" s="390"/>
      <c r="AX93" s="390"/>
      <c r="AY93" s="390"/>
      <c r="AZ93" s="390"/>
      <c r="BA93" s="390"/>
      <c r="BB93" s="390"/>
      <c r="BC93" s="390"/>
      <c r="BD93" s="390"/>
      <c r="BE93" s="390"/>
      <c r="BF93" s="390"/>
      <c r="BG93" s="390"/>
      <c r="BH93" s="390"/>
      <c r="BI93" s="390"/>
      <c r="BJ93" s="390"/>
      <c r="BK93" s="390"/>
      <c r="BL93" s="390"/>
      <c r="BM93" s="390"/>
      <c r="BN93" s="390"/>
      <c r="BO93" s="390"/>
      <c r="BP93" s="390"/>
      <c r="BQ93" s="390"/>
      <c r="BR93" s="390"/>
      <c r="BS93" s="390"/>
      <c r="BT93" s="390"/>
      <c r="BU93" s="390"/>
      <c r="BV93" s="390"/>
      <c r="BW93" s="390"/>
      <c r="BX93" s="390"/>
      <c r="BY93" s="390"/>
      <c r="BZ93" s="390"/>
      <c r="CA93" s="390"/>
      <c r="CB93" s="390"/>
      <c r="CC93" s="390"/>
      <c r="CD93" s="390"/>
      <c r="CE93" s="390"/>
      <c r="CF93" s="390"/>
      <c r="CG93" s="390"/>
      <c r="CH93" s="390"/>
      <c r="CI93" s="390"/>
      <c r="CJ93" s="390"/>
      <c r="CK93" s="390"/>
      <c r="CL93" s="390"/>
      <c r="CM93" s="390"/>
      <c r="CN93" s="390"/>
      <c r="CO93" s="390"/>
      <c r="CP93" s="390"/>
      <c r="CQ93" s="390"/>
      <c r="CR93" s="390"/>
      <c r="CS93" s="390"/>
      <c r="CT93" s="390"/>
      <c r="CU93" s="390"/>
      <c r="CV93" s="390"/>
      <c r="CW93" s="390"/>
      <c r="CX93" s="390"/>
      <c r="CY93" s="390"/>
      <c r="CZ93" s="390"/>
      <c r="DA93" s="390"/>
      <c r="DB93" s="390"/>
      <c r="DC93" s="390"/>
      <c r="DD93" s="390"/>
      <c r="DE93" s="390"/>
      <c r="DF93" s="390"/>
      <c r="DG93" s="390"/>
      <c r="DH93" s="390"/>
      <c r="DI93" s="390"/>
      <c r="DJ93" s="390"/>
      <c r="DK93" s="390"/>
      <c r="DL93" s="390"/>
      <c r="DM93" s="390"/>
      <c r="DN93" s="390"/>
      <c r="DO93" s="390"/>
      <c r="DP93" s="390"/>
      <c r="DQ93" s="390"/>
      <c r="DR93" s="390"/>
      <c r="DS93" s="390"/>
      <c r="DT93" s="390"/>
      <c r="DU93" s="390"/>
      <c r="DV93" s="390"/>
      <c r="DW93" s="390"/>
      <c r="DX93" s="390"/>
      <c r="DY93" s="390"/>
      <c r="DZ93" s="390"/>
      <c r="EA93" s="390"/>
      <c r="EB93" s="390"/>
      <c r="EC93" s="390"/>
      <c r="ED93" s="390"/>
      <c r="EE93" s="390"/>
      <c r="EF93" s="390"/>
      <c r="EG93" s="390"/>
      <c r="EH93" s="390"/>
      <c r="EI93" s="390"/>
      <c r="EJ93" s="390"/>
      <c r="EK93" s="390"/>
      <c r="EL93" s="390"/>
      <c r="EM93" s="390"/>
      <c r="EN93" s="390"/>
      <c r="EO93" s="390"/>
      <c r="EP93" s="390"/>
      <c r="EQ93" s="390"/>
      <c r="ER93" s="390"/>
      <c r="ES93" s="390"/>
      <c r="ET93" s="390"/>
      <c r="EU93" s="390"/>
      <c r="EV93" s="390"/>
      <c r="EW93" s="390"/>
      <c r="EX93" s="390"/>
      <c r="EY93" s="390"/>
      <c r="EZ93" s="390"/>
      <c r="FA93" s="390"/>
      <c r="FB93" s="390"/>
      <c r="FC93" s="390"/>
      <c r="FD93" s="390"/>
      <c r="FE93" s="390"/>
      <c r="FF93" s="390"/>
      <c r="FG93" s="390"/>
      <c r="FH93" s="390"/>
      <c r="FI93" s="390"/>
      <c r="FJ93" s="390"/>
      <c r="FK93" s="390"/>
      <c r="FL93" s="390"/>
      <c r="FM93" s="390"/>
      <c r="FN93" s="390"/>
      <c r="FO93" s="390"/>
      <c r="FP93" s="390"/>
      <c r="FQ93" s="390"/>
      <c r="FR93" s="390"/>
      <c r="FS93" s="390"/>
      <c r="FT93" s="390"/>
      <c r="FU93" s="390"/>
      <c r="FV93" s="390"/>
      <c r="FW93" s="390"/>
      <c r="FX93" s="390"/>
      <c r="FY93" s="390"/>
      <c r="FZ93" s="390"/>
      <c r="GA93" s="390"/>
      <c r="GB93" s="390"/>
      <c r="GC93" s="390"/>
      <c r="GD93" s="390"/>
      <c r="GE93" s="390"/>
      <c r="GF93" s="390"/>
      <c r="GG93" s="390"/>
      <c r="GH93" s="390"/>
      <c r="GI93" s="390"/>
      <c r="GJ93" s="390"/>
      <c r="GK93" s="390"/>
      <c r="GL93" s="390"/>
      <c r="GM93" s="390"/>
      <c r="GN93" s="390"/>
      <c r="GO93" s="390"/>
      <c r="GP93" s="390"/>
      <c r="GQ93" s="390"/>
      <c r="GR93" s="390"/>
      <c r="GS93" s="390"/>
      <c r="GT93" s="390"/>
      <c r="GU93" s="390"/>
      <c r="GV93" s="390"/>
      <c r="GW93" s="390"/>
      <c r="GX93" s="390"/>
      <c r="GY93" s="390"/>
      <c r="GZ93" s="390"/>
      <c r="HA93" s="390"/>
      <c r="HB93" s="390"/>
      <c r="HC93" s="390"/>
      <c r="HD93" s="390"/>
      <c r="HE93" s="390"/>
      <c r="HF93" s="390"/>
      <c r="HG93" s="390"/>
      <c r="HH93" s="390"/>
      <c r="HI93" s="390"/>
      <c r="HJ93" s="390"/>
      <c r="HK93" s="390"/>
      <c r="HL93" s="390"/>
      <c r="HM93" s="390"/>
      <c r="HN93" s="390"/>
      <c r="HO93" s="390"/>
      <c r="HP93" s="390"/>
      <c r="HQ93" s="390"/>
      <c r="HR93" s="390"/>
      <c r="HS93" s="390"/>
      <c r="HT93" s="390"/>
      <c r="HU93" s="390"/>
      <c r="HV93" s="390"/>
      <c r="HW93" s="390"/>
      <c r="HX93" s="390"/>
      <c r="HY93" s="390"/>
      <c r="HZ93" s="390"/>
      <c r="IA93" s="390"/>
      <c r="IB93" s="390"/>
      <c r="IC93" s="390"/>
      <c r="ID93" s="390"/>
      <c r="IE93" s="390"/>
      <c r="IF93" s="390"/>
      <c r="IG93" s="390"/>
      <c r="IH93" s="390"/>
      <c r="II93" s="390"/>
      <c r="IJ93" s="390"/>
      <c r="IK93" s="390"/>
      <c r="IL93" s="390"/>
      <c r="IM93" s="390"/>
      <c r="IN93" s="390"/>
      <c r="IO93" s="390"/>
      <c r="IP93" s="390"/>
      <c r="IQ93" s="390"/>
      <c r="IR93" s="390"/>
      <c r="IS93" s="390"/>
    </row>
    <row r="94" spans="1:253" ht="30">
      <c r="A94" s="464"/>
      <c r="B94" s="465" t="s">
        <v>37</v>
      </c>
      <c r="C94" s="466" t="s">
        <v>42</v>
      </c>
      <c r="D94" s="314">
        <f>D96</f>
        <v>1000</v>
      </c>
      <c r="E94" s="314">
        <f>E96</f>
        <v>1000</v>
      </c>
      <c r="F94" s="467">
        <f>F96</f>
        <v>0</v>
      </c>
      <c r="G94" s="455"/>
      <c r="H94" s="468" t="s">
        <v>42</v>
      </c>
      <c r="I94" s="314">
        <f>I96</f>
        <v>1000</v>
      </c>
      <c r="J94" s="314">
        <f>J96</f>
        <v>1000</v>
      </c>
      <c r="K94" s="314">
        <f>K96</f>
        <v>0</v>
      </c>
      <c r="L94" s="469"/>
      <c r="M94" s="469"/>
      <c r="N94" s="469"/>
      <c r="O94" s="469"/>
      <c r="P94" s="469"/>
      <c r="Q94" s="469"/>
      <c r="R94" s="469"/>
      <c r="S94" s="469"/>
      <c r="T94" s="469"/>
      <c r="U94" s="469"/>
      <c r="V94" s="469"/>
      <c r="W94" s="469"/>
      <c r="X94" s="469"/>
      <c r="Y94" s="469"/>
      <c r="Z94" s="469"/>
      <c r="AA94" s="469"/>
      <c r="AB94" s="469"/>
      <c r="AC94" s="469"/>
      <c r="AD94" s="469"/>
      <c r="AE94" s="469"/>
      <c r="AF94" s="469"/>
      <c r="AG94" s="469"/>
      <c r="AH94" s="469"/>
      <c r="AI94" s="469"/>
      <c r="AJ94" s="469"/>
      <c r="AK94" s="469"/>
      <c r="AL94" s="469"/>
      <c r="AM94" s="469"/>
      <c r="AN94" s="469"/>
      <c r="AO94" s="469"/>
      <c r="AP94" s="469"/>
      <c r="AQ94" s="469"/>
      <c r="AR94" s="469"/>
      <c r="AS94" s="469"/>
      <c r="AT94" s="469"/>
      <c r="AU94" s="469"/>
      <c r="AV94" s="469"/>
      <c r="AW94" s="469"/>
      <c r="AX94" s="469"/>
      <c r="AY94" s="469"/>
      <c r="AZ94" s="469"/>
      <c r="BA94" s="469"/>
      <c r="BB94" s="469"/>
      <c r="BC94" s="469"/>
      <c r="BD94" s="469"/>
      <c r="BE94" s="469"/>
      <c r="BF94" s="469"/>
      <c r="BG94" s="469"/>
      <c r="BH94" s="469"/>
      <c r="BI94" s="469"/>
      <c r="BJ94" s="469"/>
      <c r="BK94" s="469"/>
      <c r="BL94" s="469"/>
      <c r="BM94" s="469"/>
      <c r="BN94" s="469"/>
      <c r="BO94" s="469"/>
      <c r="BP94" s="469"/>
      <c r="BQ94" s="469"/>
      <c r="BR94" s="469"/>
      <c r="BS94" s="469"/>
      <c r="BT94" s="469"/>
      <c r="BU94" s="469"/>
      <c r="BV94" s="469"/>
      <c r="BW94" s="469"/>
      <c r="BX94" s="469"/>
      <c r="BY94" s="469"/>
      <c r="BZ94" s="469"/>
      <c r="CA94" s="469"/>
      <c r="CB94" s="469"/>
      <c r="CC94" s="469"/>
      <c r="CD94" s="469"/>
      <c r="CE94" s="469"/>
      <c r="CF94" s="469"/>
      <c r="CG94" s="469"/>
      <c r="CH94" s="469"/>
      <c r="CI94" s="469"/>
      <c r="CJ94" s="469"/>
      <c r="CK94" s="469"/>
      <c r="CL94" s="469"/>
      <c r="CM94" s="469"/>
      <c r="CN94" s="469"/>
      <c r="CO94" s="469"/>
      <c r="CP94" s="469"/>
      <c r="CQ94" s="469"/>
      <c r="CR94" s="469"/>
      <c r="CS94" s="469"/>
      <c r="CT94" s="469"/>
      <c r="CU94" s="469"/>
      <c r="CV94" s="469"/>
      <c r="CW94" s="469"/>
      <c r="CX94" s="469"/>
      <c r="CY94" s="469"/>
      <c r="CZ94" s="469"/>
      <c r="DA94" s="469"/>
      <c r="DB94" s="469"/>
      <c r="DC94" s="469"/>
      <c r="DD94" s="469"/>
      <c r="DE94" s="469"/>
      <c r="DF94" s="469"/>
      <c r="DG94" s="469"/>
      <c r="DH94" s="469"/>
      <c r="DI94" s="469"/>
      <c r="DJ94" s="469"/>
      <c r="DK94" s="469"/>
      <c r="DL94" s="469"/>
      <c r="DM94" s="469"/>
      <c r="DN94" s="469"/>
      <c r="DO94" s="469"/>
      <c r="DP94" s="469"/>
      <c r="DQ94" s="469"/>
      <c r="DR94" s="469"/>
      <c r="DS94" s="469"/>
      <c r="DT94" s="469"/>
      <c r="DU94" s="469"/>
      <c r="DV94" s="469"/>
      <c r="DW94" s="469"/>
      <c r="DX94" s="469"/>
      <c r="DY94" s="469"/>
      <c r="DZ94" s="469"/>
      <c r="EA94" s="469"/>
      <c r="EB94" s="469"/>
      <c r="EC94" s="469"/>
      <c r="ED94" s="469"/>
      <c r="EE94" s="469"/>
      <c r="EF94" s="469"/>
      <c r="EG94" s="469"/>
      <c r="EH94" s="469"/>
      <c r="EI94" s="469"/>
      <c r="EJ94" s="469"/>
      <c r="EK94" s="469"/>
      <c r="EL94" s="469"/>
      <c r="EM94" s="469"/>
      <c r="EN94" s="469"/>
      <c r="EO94" s="469"/>
      <c r="EP94" s="469"/>
      <c r="EQ94" s="469"/>
      <c r="ER94" s="469"/>
      <c r="ES94" s="469"/>
      <c r="ET94" s="469"/>
      <c r="EU94" s="469"/>
      <c r="EV94" s="469"/>
      <c r="EW94" s="469"/>
      <c r="EX94" s="469"/>
      <c r="EY94" s="469"/>
      <c r="EZ94" s="469"/>
      <c r="FA94" s="469"/>
      <c r="FB94" s="469"/>
      <c r="FC94" s="469"/>
      <c r="FD94" s="469"/>
      <c r="FE94" s="469"/>
      <c r="FF94" s="469"/>
      <c r="FG94" s="469"/>
      <c r="FH94" s="469"/>
      <c r="FI94" s="469"/>
      <c r="FJ94" s="469"/>
      <c r="FK94" s="469"/>
      <c r="FL94" s="469"/>
      <c r="FM94" s="469"/>
      <c r="FN94" s="469"/>
      <c r="FO94" s="469"/>
      <c r="FP94" s="469"/>
      <c r="FQ94" s="469"/>
      <c r="FR94" s="469"/>
      <c r="FS94" s="469"/>
      <c r="FT94" s="469"/>
      <c r="FU94" s="469"/>
      <c r="FV94" s="469"/>
      <c r="FW94" s="469"/>
      <c r="FX94" s="469"/>
      <c r="FY94" s="469"/>
      <c r="FZ94" s="469"/>
      <c r="GA94" s="469"/>
      <c r="GB94" s="469"/>
      <c r="GC94" s="469"/>
      <c r="GD94" s="469"/>
      <c r="GE94" s="469"/>
      <c r="GF94" s="469"/>
      <c r="GG94" s="469"/>
      <c r="GH94" s="469"/>
      <c r="GI94" s="469"/>
      <c r="GJ94" s="469"/>
      <c r="GK94" s="469"/>
      <c r="GL94" s="469"/>
      <c r="GM94" s="469"/>
      <c r="GN94" s="469"/>
      <c r="GO94" s="469"/>
      <c r="GP94" s="469"/>
      <c r="GQ94" s="469"/>
      <c r="GR94" s="469"/>
      <c r="GS94" s="469"/>
      <c r="GT94" s="469"/>
      <c r="GU94" s="469"/>
      <c r="GV94" s="469"/>
      <c r="GW94" s="469"/>
      <c r="GX94" s="469"/>
      <c r="GY94" s="469"/>
      <c r="GZ94" s="469"/>
      <c r="HA94" s="469"/>
      <c r="HB94" s="469"/>
      <c r="HC94" s="469"/>
      <c r="HD94" s="469"/>
      <c r="HE94" s="469"/>
      <c r="HF94" s="469"/>
      <c r="HG94" s="469"/>
      <c r="HH94" s="469"/>
      <c r="HI94" s="469"/>
      <c r="HJ94" s="469"/>
      <c r="HK94" s="469"/>
      <c r="HL94" s="469"/>
      <c r="HM94" s="469"/>
      <c r="HN94" s="469"/>
      <c r="HO94" s="469"/>
      <c r="HP94" s="469"/>
      <c r="HQ94" s="469"/>
      <c r="HR94" s="469"/>
      <c r="HS94" s="469"/>
      <c r="HT94" s="469"/>
      <c r="HU94" s="469"/>
      <c r="HV94" s="469"/>
      <c r="HW94" s="469"/>
      <c r="HX94" s="469"/>
      <c r="HY94" s="469"/>
      <c r="HZ94" s="469"/>
      <c r="IA94" s="469"/>
      <c r="IB94" s="469"/>
      <c r="IC94" s="469"/>
      <c r="ID94" s="469"/>
      <c r="IE94" s="469"/>
      <c r="IF94" s="469"/>
      <c r="IG94" s="469"/>
      <c r="IH94" s="469"/>
      <c r="II94" s="469"/>
      <c r="IJ94" s="469"/>
      <c r="IK94" s="469"/>
      <c r="IL94" s="469"/>
      <c r="IM94" s="469"/>
      <c r="IN94" s="469"/>
      <c r="IO94" s="469"/>
      <c r="IP94" s="469"/>
      <c r="IQ94" s="469"/>
      <c r="IR94" s="469"/>
      <c r="IS94" s="469"/>
    </row>
    <row r="95" spans="1:253" ht="9.9499999999999993" customHeight="1">
      <c r="A95" s="444"/>
      <c r="B95" s="470"/>
      <c r="C95" s="471"/>
      <c r="D95" s="503"/>
      <c r="E95" s="503"/>
      <c r="F95" s="504"/>
      <c r="G95" s="461"/>
      <c r="H95" s="474"/>
      <c r="I95" s="472"/>
      <c r="J95" s="472"/>
      <c r="K95" s="472"/>
      <c r="L95" s="390"/>
      <c r="M95" s="390"/>
      <c r="N95" s="390"/>
      <c r="O95" s="390"/>
      <c r="P95" s="390"/>
      <c r="Q95" s="390"/>
      <c r="R95" s="390"/>
      <c r="S95" s="390"/>
      <c r="T95" s="390"/>
      <c r="U95" s="390"/>
      <c r="V95" s="390"/>
      <c r="W95" s="390"/>
      <c r="X95" s="390"/>
      <c r="Y95" s="390"/>
      <c r="Z95" s="390"/>
      <c r="AA95" s="390"/>
      <c r="AB95" s="390"/>
      <c r="AC95" s="390"/>
      <c r="AD95" s="390"/>
      <c r="AE95" s="390"/>
      <c r="AF95" s="390"/>
      <c r="AG95" s="390"/>
      <c r="AH95" s="390"/>
      <c r="AI95" s="390"/>
      <c r="AJ95" s="390"/>
      <c r="AK95" s="390"/>
      <c r="AL95" s="390"/>
      <c r="AM95" s="390"/>
      <c r="AN95" s="390"/>
      <c r="AO95" s="390"/>
      <c r="AP95" s="390"/>
      <c r="AQ95" s="390"/>
      <c r="AR95" s="390"/>
      <c r="AS95" s="390"/>
      <c r="AT95" s="390"/>
      <c r="AU95" s="390"/>
      <c r="AV95" s="390"/>
      <c r="AW95" s="390"/>
      <c r="AX95" s="390"/>
      <c r="AY95" s="390"/>
      <c r="AZ95" s="390"/>
      <c r="BA95" s="390"/>
      <c r="BB95" s="390"/>
      <c r="BC95" s="390"/>
      <c r="BD95" s="390"/>
      <c r="BE95" s="390"/>
      <c r="BF95" s="390"/>
      <c r="BG95" s="390"/>
      <c r="BH95" s="390"/>
      <c r="BI95" s="390"/>
      <c r="BJ95" s="390"/>
      <c r="BK95" s="390"/>
      <c r="BL95" s="390"/>
      <c r="BM95" s="390"/>
      <c r="BN95" s="390"/>
      <c r="BO95" s="390"/>
      <c r="BP95" s="390"/>
      <c r="BQ95" s="390"/>
      <c r="BR95" s="390"/>
      <c r="BS95" s="390"/>
      <c r="BT95" s="390"/>
      <c r="BU95" s="390"/>
      <c r="BV95" s="390"/>
      <c r="BW95" s="390"/>
      <c r="BX95" s="390"/>
      <c r="BY95" s="390"/>
      <c r="BZ95" s="390"/>
      <c r="CA95" s="390"/>
      <c r="CB95" s="390"/>
      <c r="CC95" s="390"/>
      <c r="CD95" s="390"/>
      <c r="CE95" s="390"/>
      <c r="CF95" s="390"/>
      <c r="CG95" s="390"/>
      <c r="CH95" s="390"/>
      <c r="CI95" s="390"/>
      <c r="CJ95" s="390"/>
      <c r="CK95" s="390"/>
      <c r="CL95" s="390"/>
      <c r="CM95" s="390"/>
      <c r="CN95" s="390"/>
      <c r="CO95" s="390"/>
      <c r="CP95" s="390"/>
      <c r="CQ95" s="390"/>
      <c r="CR95" s="390"/>
      <c r="CS95" s="390"/>
      <c r="CT95" s="390"/>
      <c r="CU95" s="390"/>
      <c r="CV95" s="390"/>
      <c r="CW95" s="390"/>
      <c r="CX95" s="390"/>
      <c r="CY95" s="390"/>
      <c r="CZ95" s="390"/>
      <c r="DA95" s="390"/>
      <c r="DB95" s="390"/>
      <c r="DC95" s="390"/>
      <c r="DD95" s="390"/>
      <c r="DE95" s="390"/>
      <c r="DF95" s="390"/>
      <c r="DG95" s="390"/>
      <c r="DH95" s="390"/>
      <c r="DI95" s="390"/>
      <c r="DJ95" s="390"/>
      <c r="DK95" s="390"/>
      <c r="DL95" s="390"/>
      <c r="DM95" s="390"/>
      <c r="DN95" s="390"/>
      <c r="DO95" s="390"/>
      <c r="DP95" s="390"/>
      <c r="DQ95" s="390"/>
      <c r="DR95" s="390"/>
      <c r="DS95" s="390"/>
      <c r="DT95" s="390"/>
      <c r="DU95" s="390"/>
      <c r="DV95" s="390"/>
      <c r="DW95" s="390"/>
      <c r="DX95" s="390"/>
      <c r="DY95" s="390"/>
      <c r="DZ95" s="390"/>
      <c r="EA95" s="390"/>
      <c r="EB95" s="390"/>
      <c r="EC95" s="390"/>
      <c r="ED95" s="390"/>
      <c r="EE95" s="390"/>
      <c r="EF95" s="390"/>
      <c r="EG95" s="390"/>
      <c r="EH95" s="390"/>
      <c r="EI95" s="390"/>
      <c r="EJ95" s="390"/>
      <c r="EK95" s="390"/>
      <c r="EL95" s="390"/>
      <c r="EM95" s="390"/>
      <c r="EN95" s="390"/>
      <c r="EO95" s="390"/>
      <c r="EP95" s="390"/>
      <c r="EQ95" s="390"/>
      <c r="ER95" s="390"/>
      <c r="ES95" s="390"/>
      <c r="ET95" s="390"/>
      <c r="EU95" s="390"/>
      <c r="EV95" s="390"/>
      <c r="EW95" s="390"/>
      <c r="EX95" s="390"/>
      <c r="EY95" s="390"/>
      <c r="EZ95" s="390"/>
      <c r="FA95" s="390"/>
      <c r="FB95" s="390"/>
      <c r="FC95" s="390"/>
      <c r="FD95" s="390"/>
      <c r="FE95" s="390"/>
      <c r="FF95" s="390"/>
      <c r="FG95" s="390"/>
      <c r="FH95" s="390"/>
      <c r="FI95" s="390"/>
      <c r="FJ95" s="390"/>
      <c r="FK95" s="390"/>
      <c r="FL95" s="390"/>
      <c r="FM95" s="390"/>
      <c r="FN95" s="390"/>
      <c r="FO95" s="390"/>
      <c r="FP95" s="390"/>
      <c r="FQ95" s="390"/>
      <c r="FR95" s="390"/>
      <c r="FS95" s="390"/>
      <c r="FT95" s="390"/>
      <c r="FU95" s="390"/>
      <c r="FV95" s="390"/>
      <c r="FW95" s="390"/>
      <c r="FX95" s="390"/>
      <c r="FY95" s="390"/>
      <c r="FZ95" s="390"/>
      <c r="GA95" s="390"/>
      <c r="GB95" s="390"/>
      <c r="GC95" s="390"/>
      <c r="GD95" s="390"/>
      <c r="GE95" s="390"/>
      <c r="GF95" s="390"/>
      <c r="GG95" s="390"/>
      <c r="GH95" s="390"/>
      <c r="GI95" s="390"/>
      <c r="GJ95" s="390"/>
      <c r="GK95" s="390"/>
      <c r="GL95" s="390"/>
      <c r="GM95" s="390"/>
      <c r="GN95" s="390"/>
      <c r="GO95" s="390"/>
      <c r="GP95" s="390"/>
      <c r="GQ95" s="390"/>
      <c r="GR95" s="390"/>
      <c r="GS95" s="390"/>
      <c r="GT95" s="390"/>
      <c r="GU95" s="390"/>
      <c r="GV95" s="390"/>
      <c r="GW95" s="390"/>
      <c r="GX95" s="390"/>
      <c r="GY95" s="390"/>
      <c r="GZ95" s="390"/>
      <c r="HA95" s="390"/>
      <c r="HB95" s="390"/>
      <c r="HC95" s="390"/>
      <c r="HD95" s="390"/>
      <c r="HE95" s="390"/>
      <c r="HF95" s="390"/>
      <c r="HG95" s="390"/>
      <c r="HH95" s="390"/>
      <c r="HI95" s="390"/>
      <c r="HJ95" s="390"/>
      <c r="HK95" s="390"/>
      <c r="HL95" s="390"/>
      <c r="HM95" s="390"/>
      <c r="HN95" s="390"/>
      <c r="HO95" s="390"/>
      <c r="HP95" s="390"/>
      <c r="HQ95" s="390"/>
      <c r="HR95" s="390"/>
      <c r="HS95" s="390"/>
      <c r="HT95" s="390"/>
      <c r="HU95" s="390"/>
      <c r="HV95" s="390"/>
      <c r="HW95" s="390"/>
      <c r="HX95" s="390"/>
      <c r="HY95" s="390"/>
      <c r="HZ95" s="390"/>
      <c r="IA95" s="390"/>
      <c r="IB95" s="390"/>
      <c r="IC95" s="390"/>
      <c r="ID95" s="390"/>
      <c r="IE95" s="390"/>
      <c r="IF95" s="390"/>
      <c r="IG95" s="390"/>
      <c r="IH95" s="390"/>
      <c r="II95" s="390"/>
      <c r="IJ95" s="390"/>
      <c r="IK95" s="390"/>
      <c r="IL95" s="390"/>
      <c r="IM95" s="390"/>
      <c r="IN95" s="390"/>
      <c r="IO95" s="390"/>
      <c r="IP95" s="390"/>
      <c r="IQ95" s="390"/>
      <c r="IR95" s="390"/>
      <c r="IS95" s="390"/>
    </row>
    <row r="96" spans="1:253">
      <c r="A96" s="475"/>
      <c r="B96" s="476" t="s">
        <v>530</v>
      </c>
      <c r="C96" s="477" t="s">
        <v>43</v>
      </c>
      <c r="D96" s="478">
        <f>D98</f>
        <v>1000</v>
      </c>
      <c r="E96" s="478">
        <f>E98</f>
        <v>1000</v>
      </c>
      <c r="F96" s="479">
        <f>F98</f>
        <v>0</v>
      </c>
      <c r="G96" s="461"/>
      <c r="H96" s="505" t="s">
        <v>43</v>
      </c>
      <c r="I96" s="478">
        <f>I98</f>
        <v>1000</v>
      </c>
      <c r="J96" s="478">
        <f>J98</f>
        <v>1000</v>
      </c>
      <c r="K96" s="478">
        <f>K98</f>
        <v>0</v>
      </c>
      <c r="L96" s="463"/>
      <c r="M96" s="463"/>
      <c r="N96" s="463"/>
      <c r="O96" s="463"/>
      <c r="P96" s="463"/>
      <c r="Q96" s="463"/>
      <c r="R96" s="463"/>
      <c r="S96" s="463"/>
      <c r="T96" s="463"/>
      <c r="U96" s="463"/>
      <c r="V96" s="463"/>
      <c r="W96" s="463"/>
      <c r="X96" s="463"/>
      <c r="Y96" s="463"/>
      <c r="Z96" s="463"/>
      <c r="AA96" s="463"/>
      <c r="AB96" s="463"/>
      <c r="AC96" s="463"/>
      <c r="AD96" s="463"/>
      <c r="AE96" s="463"/>
      <c r="AF96" s="463"/>
      <c r="AG96" s="463"/>
      <c r="AH96" s="463"/>
      <c r="AI96" s="463"/>
      <c r="AJ96" s="463"/>
      <c r="AK96" s="463"/>
      <c r="AL96" s="463"/>
      <c r="AM96" s="463"/>
      <c r="AN96" s="463"/>
      <c r="AO96" s="463"/>
      <c r="AP96" s="463"/>
      <c r="AQ96" s="463"/>
      <c r="AR96" s="463"/>
      <c r="AS96" s="463"/>
      <c r="AT96" s="463"/>
      <c r="AU96" s="463"/>
      <c r="AV96" s="463"/>
      <c r="AW96" s="463"/>
      <c r="AX96" s="463"/>
      <c r="AY96" s="463"/>
      <c r="AZ96" s="463"/>
      <c r="BA96" s="463"/>
      <c r="BB96" s="463"/>
      <c r="BC96" s="463"/>
      <c r="BD96" s="463"/>
      <c r="BE96" s="463"/>
      <c r="BF96" s="463"/>
      <c r="BG96" s="463"/>
      <c r="BH96" s="463"/>
      <c r="BI96" s="463"/>
      <c r="BJ96" s="463"/>
      <c r="BK96" s="463"/>
      <c r="BL96" s="463"/>
      <c r="BM96" s="463"/>
      <c r="BN96" s="463"/>
      <c r="BO96" s="463"/>
      <c r="BP96" s="463"/>
      <c r="BQ96" s="463"/>
      <c r="BR96" s="463"/>
      <c r="BS96" s="463"/>
      <c r="BT96" s="463"/>
      <c r="BU96" s="463"/>
      <c r="BV96" s="463"/>
      <c r="BW96" s="463"/>
      <c r="BX96" s="463"/>
      <c r="BY96" s="463"/>
      <c r="BZ96" s="463"/>
      <c r="CA96" s="463"/>
      <c r="CB96" s="463"/>
      <c r="CC96" s="463"/>
      <c r="CD96" s="463"/>
      <c r="CE96" s="463"/>
      <c r="CF96" s="463"/>
      <c r="CG96" s="463"/>
      <c r="CH96" s="463"/>
      <c r="CI96" s="463"/>
      <c r="CJ96" s="463"/>
      <c r="CK96" s="463"/>
      <c r="CL96" s="463"/>
      <c r="CM96" s="463"/>
      <c r="CN96" s="463"/>
      <c r="CO96" s="463"/>
      <c r="CP96" s="463"/>
      <c r="CQ96" s="463"/>
      <c r="CR96" s="463"/>
      <c r="CS96" s="463"/>
      <c r="CT96" s="463"/>
      <c r="CU96" s="463"/>
      <c r="CV96" s="463"/>
      <c r="CW96" s="463"/>
      <c r="CX96" s="463"/>
      <c r="CY96" s="463"/>
      <c r="CZ96" s="463"/>
      <c r="DA96" s="463"/>
      <c r="DB96" s="463"/>
      <c r="DC96" s="463"/>
      <c r="DD96" s="463"/>
      <c r="DE96" s="463"/>
      <c r="DF96" s="463"/>
      <c r="DG96" s="463"/>
      <c r="DH96" s="463"/>
      <c r="DI96" s="463"/>
      <c r="DJ96" s="463"/>
      <c r="DK96" s="463"/>
      <c r="DL96" s="463"/>
      <c r="DM96" s="463"/>
      <c r="DN96" s="463"/>
      <c r="DO96" s="463"/>
      <c r="DP96" s="463"/>
      <c r="DQ96" s="463"/>
      <c r="DR96" s="463"/>
      <c r="DS96" s="463"/>
      <c r="DT96" s="463"/>
      <c r="DU96" s="463"/>
      <c r="DV96" s="463"/>
      <c r="DW96" s="463"/>
      <c r="DX96" s="463"/>
      <c r="DY96" s="463"/>
      <c r="DZ96" s="463"/>
      <c r="EA96" s="463"/>
      <c r="EB96" s="463"/>
      <c r="EC96" s="463"/>
      <c r="ED96" s="463"/>
      <c r="EE96" s="463"/>
      <c r="EF96" s="463"/>
      <c r="EG96" s="463"/>
      <c r="EH96" s="463"/>
      <c r="EI96" s="463"/>
      <c r="EJ96" s="463"/>
      <c r="EK96" s="463"/>
      <c r="EL96" s="463"/>
      <c r="EM96" s="463"/>
      <c r="EN96" s="463"/>
      <c r="EO96" s="463"/>
      <c r="EP96" s="463"/>
      <c r="EQ96" s="463"/>
      <c r="ER96" s="463"/>
      <c r="ES96" s="463"/>
      <c r="ET96" s="463"/>
      <c r="EU96" s="463"/>
      <c r="EV96" s="463"/>
      <c r="EW96" s="463"/>
      <c r="EX96" s="463"/>
      <c r="EY96" s="463"/>
      <c r="EZ96" s="463"/>
      <c r="FA96" s="463"/>
      <c r="FB96" s="463"/>
      <c r="FC96" s="463"/>
      <c r="FD96" s="463"/>
      <c r="FE96" s="463"/>
      <c r="FF96" s="463"/>
      <c r="FG96" s="463"/>
      <c r="FH96" s="463"/>
      <c r="FI96" s="463"/>
      <c r="FJ96" s="463"/>
      <c r="FK96" s="463"/>
      <c r="FL96" s="463"/>
      <c r="FM96" s="463"/>
      <c r="FN96" s="463"/>
      <c r="FO96" s="463"/>
      <c r="FP96" s="463"/>
      <c r="FQ96" s="463"/>
      <c r="FR96" s="463"/>
      <c r="FS96" s="463"/>
      <c r="FT96" s="463"/>
      <c r="FU96" s="463"/>
      <c r="FV96" s="463"/>
      <c r="FW96" s="463"/>
      <c r="FX96" s="463"/>
      <c r="FY96" s="463"/>
      <c r="FZ96" s="463"/>
      <c r="GA96" s="463"/>
      <c r="GB96" s="463"/>
      <c r="GC96" s="463"/>
      <c r="GD96" s="463"/>
      <c r="GE96" s="463"/>
      <c r="GF96" s="463"/>
      <c r="GG96" s="463"/>
      <c r="GH96" s="463"/>
      <c r="GI96" s="463"/>
      <c r="GJ96" s="463"/>
      <c r="GK96" s="463"/>
      <c r="GL96" s="463"/>
      <c r="GM96" s="463"/>
      <c r="GN96" s="463"/>
      <c r="GO96" s="463"/>
      <c r="GP96" s="463"/>
      <c r="GQ96" s="463"/>
      <c r="GR96" s="463"/>
      <c r="GS96" s="463"/>
      <c r="GT96" s="463"/>
      <c r="GU96" s="463"/>
      <c r="GV96" s="463"/>
      <c r="GW96" s="463"/>
      <c r="GX96" s="463"/>
      <c r="GY96" s="463"/>
      <c r="GZ96" s="463"/>
      <c r="HA96" s="463"/>
      <c r="HB96" s="463"/>
      <c r="HC96" s="463"/>
      <c r="HD96" s="463"/>
      <c r="HE96" s="463"/>
      <c r="HF96" s="463"/>
      <c r="HG96" s="463"/>
      <c r="HH96" s="463"/>
      <c r="HI96" s="463"/>
      <c r="HJ96" s="463"/>
      <c r="HK96" s="463"/>
      <c r="HL96" s="463"/>
      <c r="HM96" s="463"/>
      <c r="HN96" s="463"/>
      <c r="HO96" s="463"/>
      <c r="HP96" s="463"/>
      <c r="HQ96" s="463"/>
      <c r="HR96" s="463"/>
      <c r="HS96" s="463"/>
      <c r="HT96" s="463"/>
      <c r="HU96" s="463"/>
      <c r="HV96" s="463"/>
      <c r="HW96" s="463"/>
      <c r="HX96" s="463"/>
      <c r="HY96" s="463"/>
      <c r="HZ96" s="463"/>
      <c r="IA96" s="463"/>
      <c r="IB96" s="463"/>
      <c r="IC96" s="463"/>
      <c r="ID96" s="463"/>
      <c r="IE96" s="463"/>
      <c r="IF96" s="463"/>
      <c r="IG96" s="463"/>
      <c r="IH96" s="463"/>
      <c r="II96" s="463"/>
      <c r="IJ96" s="463"/>
      <c r="IK96" s="463"/>
      <c r="IL96" s="463"/>
      <c r="IM96" s="463"/>
      <c r="IN96" s="463"/>
      <c r="IO96" s="463"/>
      <c r="IP96" s="463"/>
      <c r="IQ96" s="463"/>
      <c r="IR96" s="463"/>
      <c r="IS96" s="463"/>
    </row>
    <row r="97" spans="1:253" ht="9.9499999999999993" customHeight="1">
      <c r="A97" s="444"/>
      <c r="B97" s="481"/>
      <c r="C97" s="482"/>
      <c r="D97" s="506"/>
      <c r="E97" s="506"/>
      <c r="F97" s="507"/>
      <c r="G97" s="461"/>
      <c r="H97" s="485"/>
      <c r="I97" s="483"/>
      <c r="J97" s="483"/>
      <c r="K97" s="483"/>
      <c r="L97" s="390"/>
      <c r="M97" s="390"/>
      <c r="N97" s="390"/>
      <c r="O97" s="390"/>
      <c r="P97" s="390"/>
      <c r="Q97" s="390"/>
      <c r="R97" s="390"/>
      <c r="S97" s="390"/>
      <c r="T97" s="390"/>
      <c r="U97" s="390"/>
      <c r="V97" s="390"/>
      <c r="W97" s="390"/>
      <c r="X97" s="390"/>
      <c r="Y97" s="390"/>
      <c r="Z97" s="390"/>
      <c r="AA97" s="390"/>
      <c r="AB97" s="390"/>
      <c r="AC97" s="390"/>
      <c r="AD97" s="390"/>
      <c r="AE97" s="390"/>
      <c r="AF97" s="390"/>
      <c r="AG97" s="390"/>
      <c r="AH97" s="390"/>
      <c r="AI97" s="390"/>
      <c r="AJ97" s="390"/>
      <c r="AK97" s="390"/>
      <c r="AL97" s="390"/>
      <c r="AM97" s="390"/>
      <c r="AN97" s="390"/>
      <c r="AO97" s="390"/>
      <c r="AP97" s="390"/>
      <c r="AQ97" s="390"/>
      <c r="AR97" s="390"/>
      <c r="AS97" s="390"/>
      <c r="AT97" s="390"/>
      <c r="AU97" s="390"/>
      <c r="AV97" s="390"/>
      <c r="AW97" s="390"/>
      <c r="AX97" s="390"/>
      <c r="AY97" s="390"/>
      <c r="AZ97" s="390"/>
      <c r="BA97" s="390"/>
      <c r="BB97" s="390"/>
      <c r="BC97" s="390"/>
      <c r="BD97" s="390"/>
      <c r="BE97" s="390"/>
      <c r="BF97" s="390"/>
      <c r="BG97" s="390"/>
      <c r="BH97" s="390"/>
      <c r="BI97" s="390"/>
      <c r="BJ97" s="390"/>
      <c r="BK97" s="390"/>
      <c r="BL97" s="390"/>
      <c r="BM97" s="390"/>
      <c r="BN97" s="390"/>
      <c r="BO97" s="390"/>
      <c r="BP97" s="390"/>
      <c r="BQ97" s="390"/>
      <c r="BR97" s="390"/>
      <c r="BS97" s="390"/>
      <c r="BT97" s="390"/>
      <c r="BU97" s="390"/>
      <c r="BV97" s="390"/>
      <c r="BW97" s="390"/>
      <c r="BX97" s="390"/>
      <c r="BY97" s="390"/>
      <c r="BZ97" s="390"/>
      <c r="CA97" s="390"/>
      <c r="CB97" s="390"/>
      <c r="CC97" s="390"/>
      <c r="CD97" s="390"/>
      <c r="CE97" s="390"/>
      <c r="CF97" s="390"/>
      <c r="CG97" s="390"/>
      <c r="CH97" s="390"/>
      <c r="CI97" s="390"/>
      <c r="CJ97" s="390"/>
      <c r="CK97" s="390"/>
      <c r="CL97" s="390"/>
      <c r="CM97" s="390"/>
      <c r="CN97" s="390"/>
      <c r="CO97" s="390"/>
      <c r="CP97" s="390"/>
      <c r="CQ97" s="390"/>
      <c r="CR97" s="390"/>
      <c r="CS97" s="390"/>
      <c r="CT97" s="390"/>
      <c r="CU97" s="390"/>
      <c r="CV97" s="390"/>
      <c r="CW97" s="390"/>
      <c r="CX97" s="390"/>
      <c r="CY97" s="390"/>
      <c r="CZ97" s="390"/>
      <c r="DA97" s="390"/>
      <c r="DB97" s="390"/>
      <c r="DC97" s="390"/>
      <c r="DD97" s="390"/>
      <c r="DE97" s="390"/>
      <c r="DF97" s="390"/>
      <c r="DG97" s="390"/>
      <c r="DH97" s="390"/>
      <c r="DI97" s="390"/>
      <c r="DJ97" s="390"/>
      <c r="DK97" s="390"/>
      <c r="DL97" s="390"/>
      <c r="DM97" s="390"/>
      <c r="DN97" s="390"/>
      <c r="DO97" s="390"/>
      <c r="DP97" s="390"/>
      <c r="DQ97" s="390"/>
      <c r="DR97" s="390"/>
      <c r="DS97" s="390"/>
      <c r="DT97" s="390"/>
      <c r="DU97" s="390"/>
      <c r="DV97" s="390"/>
      <c r="DW97" s="390"/>
      <c r="DX97" s="390"/>
      <c r="DY97" s="390"/>
      <c r="DZ97" s="390"/>
      <c r="EA97" s="390"/>
      <c r="EB97" s="390"/>
      <c r="EC97" s="390"/>
      <c r="ED97" s="390"/>
      <c r="EE97" s="390"/>
      <c r="EF97" s="390"/>
      <c r="EG97" s="390"/>
      <c r="EH97" s="390"/>
      <c r="EI97" s="390"/>
      <c r="EJ97" s="390"/>
      <c r="EK97" s="390"/>
      <c r="EL97" s="390"/>
      <c r="EM97" s="390"/>
      <c r="EN97" s="390"/>
      <c r="EO97" s="390"/>
      <c r="EP97" s="390"/>
      <c r="EQ97" s="390"/>
      <c r="ER97" s="390"/>
      <c r="ES97" s="390"/>
      <c r="ET97" s="390"/>
      <c r="EU97" s="390"/>
      <c r="EV97" s="390"/>
      <c r="EW97" s="390"/>
      <c r="EX97" s="390"/>
      <c r="EY97" s="390"/>
      <c r="EZ97" s="390"/>
      <c r="FA97" s="390"/>
      <c r="FB97" s="390"/>
      <c r="FC97" s="390"/>
      <c r="FD97" s="390"/>
      <c r="FE97" s="390"/>
      <c r="FF97" s="390"/>
      <c r="FG97" s="390"/>
      <c r="FH97" s="390"/>
      <c r="FI97" s="390"/>
      <c r="FJ97" s="390"/>
      <c r="FK97" s="390"/>
      <c r="FL97" s="390"/>
      <c r="FM97" s="390"/>
      <c r="FN97" s="390"/>
      <c r="FO97" s="390"/>
      <c r="FP97" s="390"/>
      <c r="FQ97" s="390"/>
      <c r="FR97" s="390"/>
      <c r="FS97" s="390"/>
      <c r="FT97" s="390"/>
      <c r="FU97" s="390"/>
      <c r="FV97" s="390"/>
      <c r="FW97" s="390"/>
      <c r="FX97" s="390"/>
      <c r="FY97" s="390"/>
      <c r="FZ97" s="390"/>
      <c r="GA97" s="390"/>
      <c r="GB97" s="390"/>
      <c r="GC97" s="390"/>
      <c r="GD97" s="390"/>
      <c r="GE97" s="390"/>
      <c r="GF97" s="390"/>
      <c r="GG97" s="390"/>
      <c r="GH97" s="390"/>
      <c r="GI97" s="390"/>
      <c r="GJ97" s="390"/>
      <c r="GK97" s="390"/>
      <c r="GL97" s="390"/>
      <c r="GM97" s="390"/>
      <c r="GN97" s="390"/>
      <c r="GO97" s="390"/>
      <c r="GP97" s="390"/>
      <c r="GQ97" s="390"/>
      <c r="GR97" s="390"/>
      <c r="GS97" s="390"/>
      <c r="GT97" s="390"/>
      <c r="GU97" s="390"/>
      <c r="GV97" s="390"/>
      <c r="GW97" s="390"/>
      <c r="GX97" s="390"/>
      <c r="GY97" s="390"/>
      <c r="GZ97" s="390"/>
      <c r="HA97" s="390"/>
      <c r="HB97" s="390"/>
      <c r="HC97" s="390"/>
      <c r="HD97" s="390"/>
      <c r="HE97" s="390"/>
      <c r="HF97" s="390"/>
      <c r="HG97" s="390"/>
      <c r="HH97" s="390"/>
      <c r="HI97" s="390"/>
      <c r="HJ97" s="390"/>
      <c r="HK97" s="390"/>
      <c r="HL97" s="390"/>
      <c r="HM97" s="390"/>
      <c r="HN97" s="390"/>
      <c r="HO97" s="390"/>
      <c r="HP97" s="390"/>
      <c r="HQ97" s="390"/>
      <c r="HR97" s="390"/>
      <c r="HS97" s="390"/>
      <c r="HT97" s="390"/>
      <c r="HU97" s="390"/>
      <c r="HV97" s="390"/>
      <c r="HW97" s="390"/>
      <c r="HX97" s="390"/>
      <c r="HY97" s="390"/>
      <c r="HZ97" s="390"/>
      <c r="IA97" s="390"/>
      <c r="IB97" s="390"/>
      <c r="IC97" s="390"/>
      <c r="ID97" s="390"/>
      <c r="IE97" s="390"/>
      <c r="IF97" s="390"/>
      <c r="IG97" s="390"/>
      <c r="IH97" s="390"/>
      <c r="II97" s="390"/>
      <c r="IJ97" s="390"/>
      <c r="IK97" s="390"/>
      <c r="IL97" s="390"/>
      <c r="IM97" s="390"/>
      <c r="IN97" s="390"/>
      <c r="IO97" s="390"/>
      <c r="IP97" s="390"/>
      <c r="IQ97" s="390"/>
      <c r="IR97" s="390"/>
      <c r="IS97" s="390"/>
    </row>
    <row r="98" spans="1:253">
      <c r="A98" s="487">
        <v>11</v>
      </c>
      <c r="B98" s="1196" t="s">
        <v>682</v>
      </c>
      <c r="C98" s="1196"/>
      <c r="D98" s="488">
        <f>D100</f>
        <v>1000</v>
      </c>
      <c r="E98" s="488">
        <f>E100</f>
        <v>1000</v>
      </c>
      <c r="F98" s="489">
        <f>F100</f>
        <v>0</v>
      </c>
      <c r="G98" s="461"/>
      <c r="H98" s="490" t="s">
        <v>682</v>
      </c>
      <c r="I98" s="488">
        <f>I100+I102</f>
        <v>1000</v>
      </c>
      <c r="J98" s="488">
        <f>J100+J102</f>
        <v>1000</v>
      </c>
      <c r="K98" s="488">
        <f>K100+K102</f>
        <v>0</v>
      </c>
      <c r="L98" s="486"/>
      <c r="M98" s="486"/>
      <c r="N98" s="486"/>
      <c r="O98" s="486"/>
      <c r="P98" s="486"/>
      <c r="Q98" s="486"/>
      <c r="R98" s="486"/>
      <c r="S98" s="486"/>
      <c r="T98" s="486"/>
      <c r="U98" s="486"/>
      <c r="V98" s="486"/>
      <c r="W98" s="486"/>
      <c r="X98" s="486"/>
      <c r="Y98" s="486"/>
      <c r="Z98" s="486"/>
      <c r="AA98" s="486"/>
      <c r="AB98" s="486"/>
      <c r="AC98" s="486"/>
      <c r="AD98" s="486"/>
      <c r="AE98" s="486"/>
      <c r="AF98" s="486"/>
      <c r="AG98" s="486"/>
      <c r="AH98" s="486"/>
      <c r="AI98" s="486"/>
      <c r="AJ98" s="486"/>
      <c r="AK98" s="486"/>
      <c r="AL98" s="486"/>
      <c r="AM98" s="486"/>
      <c r="AN98" s="486"/>
      <c r="AO98" s="486"/>
      <c r="AP98" s="486"/>
      <c r="AQ98" s="486"/>
      <c r="AR98" s="486"/>
      <c r="AS98" s="486"/>
      <c r="AT98" s="486"/>
      <c r="AU98" s="486"/>
      <c r="AV98" s="486"/>
      <c r="AW98" s="486"/>
      <c r="AX98" s="486"/>
      <c r="AY98" s="486"/>
      <c r="AZ98" s="486"/>
      <c r="BA98" s="486"/>
      <c r="BB98" s="486"/>
      <c r="BC98" s="486"/>
      <c r="BD98" s="486"/>
      <c r="BE98" s="486"/>
      <c r="BF98" s="486"/>
      <c r="BG98" s="486"/>
      <c r="BH98" s="486"/>
      <c r="BI98" s="486"/>
      <c r="BJ98" s="486"/>
      <c r="BK98" s="486"/>
      <c r="BL98" s="486"/>
      <c r="BM98" s="486"/>
      <c r="BN98" s="486"/>
      <c r="BO98" s="486"/>
      <c r="BP98" s="486"/>
      <c r="BQ98" s="486"/>
      <c r="BR98" s="486"/>
      <c r="BS98" s="486"/>
      <c r="BT98" s="486"/>
      <c r="BU98" s="486"/>
      <c r="BV98" s="486"/>
      <c r="BW98" s="486"/>
      <c r="BX98" s="486"/>
      <c r="BY98" s="486"/>
      <c r="BZ98" s="486"/>
      <c r="CA98" s="486"/>
      <c r="CB98" s="486"/>
      <c r="CC98" s="486"/>
      <c r="CD98" s="486"/>
      <c r="CE98" s="486"/>
      <c r="CF98" s="486"/>
      <c r="CG98" s="486"/>
      <c r="CH98" s="486"/>
      <c r="CI98" s="486"/>
      <c r="CJ98" s="486"/>
      <c r="CK98" s="486"/>
      <c r="CL98" s="486"/>
      <c r="CM98" s="486"/>
      <c r="CN98" s="486"/>
      <c r="CO98" s="486"/>
      <c r="CP98" s="486"/>
      <c r="CQ98" s="486"/>
      <c r="CR98" s="486"/>
      <c r="CS98" s="486"/>
      <c r="CT98" s="486"/>
      <c r="CU98" s="486"/>
      <c r="CV98" s="486"/>
      <c r="CW98" s="486"/>
      <c r="CX98" s="486"/>
      <c r="CY98" s="486"/>
      <c r="CZ98" s="486"/>
      <c r="DA98" s="486"/>
      <c r="DB98" s="486"/>
      <c r="DC98" s="486"/>
      <c r="DD98" s="486"/>
      <c r="DE98" s="486"/>
      <c r="DF98" s="486"/>
      <c r="DG98" s="486"/>
      <c r="DH98" s="486"/>
      <c r="DI98" s="486"/>
      <c r="DJ98" s="486"/>
      <c r="DK98" s="486"/>
      <c r="DL98" s="486"/>
      <c r="DM98" s="486"/>
      <c r="DN98" s="486"/>
      <c r="DO98" s="486"/>
      <c r="DP98" s="486"/>
      <c r="DQ98" s="486"/>
      <c r="DR98" s="486"/>
      <c r="DS98" s="486"/>
      <c r="DT98" s="486"/>
      <c r="DU98" s="486"/>
      <c r="DV98" s="486"/>
      <c r="DW98" s="486"/>
      <c r="DX98" s="486"/>
      <c r="DY98" s="486"/>
      <c r="DZ98" s="486"/>
      <c r="EA98" s="486"/>
      <c r="EB98" s="486"/>
      <c r="EC98" s="486"/>
      <c r="ED98" s="486"/>
      <c r="EE98" s="486"/>
      <c r="EF98" s="486"/>
      <c r="EG98" s="486"/>
      <c r="EH98" s="486"/>
      <c r="EI98" s="486"/>
      <c r="EJ98" s="486"/>
      <c r="EK98" s="486"/>
      <c r="EL98" s="486"/>
      <c r="EM98" s="486"/>
      <c r="EN98" s="486"/>
      <c r="EO98" s="486"/>
      <c r="EP98" s="486"/>
      <c r="EQ98" s="486"/>
      <c r="ER98" s="486"/>
      <c r="ES98" s="486"/>
      <c r="ET98" s="486"/>
      <c r="EU98" s="486"/>
      <c r="EV98" s="486"/>
      <c r="EW98" s="486"/>
      <c r="EX98" s="486"/>
      <c r="EY98" s="486"/>
      <c r="EZ98" s="486"/>
      <c r="FA98" s="486"/>
      <c r="FB98" s="486"/>
      <c r="FC98" s="486"/>
      <c r="FD98" s="486"/>
      <c r="FE98" s="486"/>
      <c r="FF98" s="486"/>
      <c r="FG98" s="486"/>
      <c r="FH98" s="486"/>
      <c r="FI98" s="486"/>
      <c r="FJ98" s="486"/>
      <c r="FK98" s="486"/>
      <c r="FL98" s="486"/>
      <c r="FM98" s="486"/>
      <c r="FN98" s="486"/>
      <c r="FO98" s="486"/>
      <c r="FP98" s="486"/>
      <c r="FQ98" s="486"/>
      <c r="FR98" s="486"/>
      <c r="FS98" s="486"/>
      <c r="FT98" s="486"/>
      <c r="FU98" s="486"/>
      <c r="FV98" s="486"/>
      <c r="FW98" s="486"/>
      <c r="FX98" s="486"/>
      <c r="FY98" s="486"/>
      <c r="FZ98" s="486"/>
      <c r="GA98" s="486"/>
      <c r="GB98" s="486"/>
      <c r="GC98" s="486"/>
      <c r="GD98" s="486"/>
      <c r="GE98" s="486"/>
      <c r="GF98" s="486"/>
      <c r="GG98" s="486"/>
      <c r="GH98" s="486"/>
      <c r="GI98" s="486"/>
      <c r="GJ98" s="486"/>
      <c r="GK98" s="486"/>
      <c r="GL98" s="486"/>
      <c r="GM98" s="486"/>
      <c r="GN98" s="486"/>
      <c r="GO98" s="486"/>
      <c r="GP98" s="486"/>
      <c r="GQ98" s="486"/>
      <c r="GR98" s="486"/>
      <c r="GS98" s="486"/>
      <c r="GT98" s="486"/>
      <c r="GU98" s="486"/>
      <c r="GV98" s="486"/>
      <c r="GW98" s="486"/>
      <c r="GX98" s="486"/>
      <c r="GY98" s="486"/>
      <c r="GZ98" s="486"/>
      <c r="HA98" s="486"/>
      <c r="HB98" s="486"/>
      <c r="HC98" s="486"/>
      <c r="HD98" s="486"/>
      <c r="HE98" s="486"/>
      <c r="HF98" s="486"/>
      <c r="HG98" s="486"/>
      <c r="HH98" s="486"/>
      <c r="HI98" s="486"/>
      <c r="HJ98" s="486"/>
      <c r="HK98" s="486"/>
      <c r="HL98" s="486"/>
      <c r="HM98" s="486"/>
      <c r="HN98" s="486"/>
      <c r="HO98" s="486"/>
      <c r="HP98" s="486"/>
      <c r="HQ98" s="486"/>
      <c r="HR98" s="486"/>
      <c r="HS98" s="486"/>
      <c r="HT98" s="486"/>
      <c r="HU98" s="486"/>
      <c r="HV98" s="486"/>
      <c r="HW98" s="486"/>
      <c r="HX98" s="486"/>
      <c r="HY98" s="486"/>
      <c r="HZ98" s="486"/>
      <c r="IA98" s="486"/>
      <c r="IB98" s="486"/>
      <c r="IC98" s="486"/>
      <c r="ID98" s="486"/>
      <c r="IE98" s="486"/>
      <c r="IF98" s="486"/>
      <c r="IG98" s="486"/>
      <c r="IH98" s="486"/>
      <c r="II98" s="486"/>
      <c r="IJ98" s="486"/>
      <c r="IK98" s="486"/>
      <c r="IL98" s="486"/>
      <c r="IM98" s="486"/>
      <c r="IN98" s="486"/>
      <c r="IO98" s="486"/>
      <c r="IP98" s="486"/>
      <c r="IQ98" s="486"/>
      <c r="IR98" s="486"/>
      <c r="IS98" s="486"/>
    </row>
    <row r="99" spans="1:253" ht="9.9499999999999993" customHeight="1">
      <c r="A99" s="475"/>
      <c r="B99" s="476"/>
      <c r="C99" s="508"/>
      <c r="D99" s="478"/>
      <c r="E99" s="478"/>
      <c r="F99" s="479"/>
      <c r="G99" s="461"/>
      <c r="H99" s="509"/>
      <c r="I99" s="510"/>
      <c r="J99" s="510"/>
      <c r="K99" s="510"/>
      <c r="L99" s="463"/>
      <c r="M99" s="463"/>
      <c r="N99" s="463"/>
      <c r="O99" s="463"/>
      <c r="P99" s="463"/>
      <c r="Q99" s="463"/>
      <c r="R99" s="463"/>
      <c r="S99" s="463"/>
      <c r="T99" s="463"/>
      <c r="U99" s="463"/>
      <c r="V99" s="463"/>
      <c r="W99" s="463"/>
      <c r="X99" s="463"/>
      <c r="Y99" s="463"/>
      <c r="Z99" s="463"/>
      <c r="AA99" s="463"/>
      <c r="AB99" s="463"/>
      <c r="AC99" s="463"/>
      <c r="AD99" s="463"/>
      <c r="AE99" s="463"/>
      <c r="AF99" s="463"/>
      <c r="AG99" s="463"/>
      <c r="AH99" s="463"/>
      <c r="AI99" s="463"/>
      <c r="AJ99" s="463"/>
      <c r="AK99" s="463"/>
      <c r="AL99" s="463"/>
      <c r="AM99" s="463"/>
      <c r="AN99" s="463"/>
      <c r="AO99" s="463"/>
      <c r="AP99" s="463"/>
      <c r="AQ99" s="463"/>
      <c r="AR99" s="463"/>
      <c r="AS99" s="463"/>
      <c r="AT99" s="463"/>
      <c r="AU99" s="463"/>
      <c r="AV99" s="463"/>
      <c r="AW99" s="463"/>
      <c r="AX99" s="463"/>
      <c r="AY99" s="463"/>
      <c r="AZ99" s="463"/>
      <c r="BA99" s="463"/>
      <c r="BB99" s="463"/>
      <c r="BC99" s="463"/>
      <c r="BD99" s="463"/>
      <c r="BE99" s="463"/>
      <c r="BF99" s="463"/>
      <c r="BG99" s="463"/>
      <c r="BH99" s="463"/>
      <c r="BI99" s="463"/>
      <c r="BJ99" s="463"/>
      <c r="BK99" s="463"/>
      <c r="BL99" s="463"/>
      <c r="BM99" s="463"/>
      <c r="BN99" s="463"/>
      <c r="BO99" s="463"/>
      <c r="BP99" s="463"/>
      <c r="BQ99" s="463"/>
      <c r="BR99" s="463"/>
      <c r="BS99" s="463"/>
      <c r="BT99" s="463"/>
      <c r="BU99" s="463"/>
      <c r="BV99" s="463"/>
      <c r="BW99" s="463"/>
      <c r="BX99" s="463"/>
      <c r="BY99" s="463"/>
      <c r="BZ99" s="463"/>
      <c r="CA99" s="463"/>
      <c r="CB99" s="463"/>
      <c r="CC99" s="463"/>
      <c r="CD99" s="463"/>
      <c r="CE99" s="463"/>
      <c r="CF99" s="463"/>
      <c r="CG99" s="463"/>
      <c r="CH99" s="463"/>
      <c r="CI99" s="463"/>
      <c r="CJ99" s="463"/>
      <c r="CK99" s="463"/>
      <c r="CL99" s="463"/>
      <c r="CM99" s="463"/>
      <c r="CN99" s="463"/>
      <c r="CO99" s="463"/>
      <c r="CP99" s="463"/>
      <c r="CQ99" s="463"/>
      <c r="CR99" s="463"/>
      <c r="CS99" s="463"/>
      <c r="CT99" s="463"/>
      <c r="CU99" s="463"/>
      <c r="CV99" s="463"/>
      <c r="CW99" s="463"/>
      <c r="CX99" s="463"/>
      <c r="CY99" s="463"/>
      <c r="CZ99" s="463"/>
      <c r="DA99" s="463"/>
      <c r="DB99" s="463"/>
      <c r="DC99" s="463"/>
      <c r="DD99" s="463"/>
      <c r="DE99" s="463"/>
      <c r="DF99" s="463"/>
      <c r="DG99" s="463"/>
      <c r="DH99" s="463"/>
      <c r="DI99" s="463"/>
      <c r="DJ99" s="463"/>
      <c r="DK99" s="463"/>
      <c r="DL99" s="463"/>
      <c r="DM99" s="463"/>
      <c r="DN99" s="463"/>
      <c r="DO99" s="463"/>
      <c r="DP99" s="463"/>
      <c r="DQ99" s="463"/>
      <c r="DR99" s="463"/>
      <c r="DS99" s="463"/>
      <c r="DT99" s="463"/>
      <c r="DU99" s="463"/>
      <c r="DV99" s="463"/>
      <c r="DW99" s="463"/>
      <c r="DX99" s="463"/>
      <c r="DY99" s="463"/>
      <c r="DZ99" s="463"/>
      <c r="EA99" s="463"/>
      <c r="EB99" s="463"/>
      <c r="EC99" s="463"/>
      <c r="ED99" s="463"/>
      <c r="EE99" s="463"/>
      <c r="EF99" s="463"/>
      <c r="EG99" s="463"/>
      <c r="EH99" s="463"/>
      <c r="EI99" s="463"/>
      <c r="EJ99" s="463"/>
      <c r="EK99" s="463"/>
      <c r="EL99" s="463"/>
      <c r="EM99" s="463"/>
      <c r="EN99" s="463"/>
      <c r="EO99" s="463"/>
      <c r="EP99" s="463"/>
      <c r="EQ99" s="463"/>
      <c r="ER99" s="463"/>
      <c r="ES99" s="463"/>
      <c r="ET99" s="463"/>
      <c r="EU99" s="463"/>
      <c r="EV99" s="463"/>
      <c r="EW99" s="463"/>
      <c r="EX99" s="463"/>
      <c r="EY99" s="463"/>
      <c r="EZ99" s="463"/>
      <c r="FA99" s="463"/>
      <c r="FB99" s="463"/>
      <c r="FC99" s="463"/>
      <c r="FD99" s="463"/>
      <c r="FE99" s="463"/>
      <c r="FF99" s="463"/>
      <c r="FG99" s="463"/>
      <c r="FH99" s="463"/>
      <c r="FI99" s="463"/>
      <c r="FJ99" s="463"/>
      <c r="FK99" s="463"/>
      <c r="FL99" s="463"/>
      <c r="FM99" s="463"/>
      <c r="FN99" s="463"/>
      <c r="FO99" s="463"/>
      <c r="FP99" s="463"/>
      <c r="FQ99" s="463"/>
      <c r="FR99" s="463"/>
      <c r="FS99" s="463"/>
      <c r="FT99" s="463"/>
      <c r="FU99" s="463"/>
      <c r="FV99" s="463"/>
      <c r="FW99" s="463"/>
      <c r="FX99" s="463"/>
      <c r="FY99" s="463"/>
      <c r="FZ99" s="463"/>
      <c r="GA99" s="463"/>
      <c r="GB99" s="463"/>
      <c r="GC99" s="463"/>
      <c r="GD99" s="463"/>
      <c r="GE99" s="463"/>
      <c r="GF99" s="463"/>
      <c r="GG99" s="463"/>
      <c r="GH99" s="463"/>
      <c r="GI99" s="463"/>
      <c r="GJ99" s="463"/>
      <c r="GK99" s="463"/>
      <c r="GL99" s="463"/>
      <c r="GM99" s="463"/>
      <c r="GN99" s="463"/>
      <c r="GO99" s="463"/>
      <c r="GP99" s="463"/>
      <c r="GQ99" s="463"/>
      <c r="GR99" s="463"/>
      <c r="GS99" s="463"/>
      <c r="GT99" s="463"/>
      <c r="GU99" s="463"/>
      <c r="GV99" s="463"/>
      <c r="GW99" s="463"/>
      <c r="GX99" s="463"/>
      <c r="GY99" s="463"/>
      <c r="GZ99" s="463"/>
      <c r="HA99" s="463"/>
      <c r="HB99" s="463"/>
      <c r="HC99" s="463"/>
      <c r="HD99" s="463"/>
      <c r="HE99" s="463"/>
      <c r="HF99" s="463"/>
      <c r="HG99" s="463"/>
      <c r="HH99" s="463"/>
      <c r="HI99" s="463"/>
      <c r="HJ99" s="463"/>
      <c r="HK99" s="463"/>
      <c r="HL99" s="463"/>
      <c r="HM99" s="463"/>
      <c r="HN99" s="463"/>
      <c r="HO99" s="463"/>
      <c r="HP99" s="463"/>
      <c r="HQ99" s="463"/>
      <c r="HR99" s="463"/>
      <c r="HS99" s="463"/>
      <c r="HT99" s="463"/>
      <c r="HU99" s="463"/>
      <c r="HV99" s="463"/>
      <c r="HW99" s="463"/>
      <c r="HX99" s="463"/>
      <c r="HY99" s="463"/>
      <c r="HZ99" s="463"/>
      <c r="IA99" s="463"/>
      <c r="IB99" s="463"/>
      <c r="IC99" s="463"/>
      <c r="ID99" s="463"/>
      <c r="IE99" s="463"/>
      <c r="IF99" s="463"/>
      <c r="IG99" s="463"/>
      <c r="IH99" s="463"/>
      <c r="II99" s="463"/>
      <c r="IJ99" s="463"/>
      <c r="IK99" s="463"/>
      <c r="IL99" s="463"/>
      <c r="IM99" s="463"/>
      <c r="IN99" s="463"/>
      <c r="IO99" s="463"/>
      <c r="IP99" s="463"/>
      <c r="IQ99" s="463"/>
      <c r="IR99" s="463"/>
      <c r="IS99" s="463"/>
    </row>
    <row r="100" spans="1:253">
      <c r="A100" s="444"/>
      <c r="B100" s="444"/>
      <c r="C100" s="497" t="s">
        <v>668</v>
      </c>
      <c r="D100" s="483">
        <f>E100+F100</f>
        <v>1000</v>
      </c>
      <c r="E100" s="483">
        <v>1000</v>
      </c>
      <c r="F100" s="484">
        <v>0</v>
      </c>
      <c r="G100" s="461"/>
      <c r="H100" s="498" t="s">
        <v>312</v>
      </c>
      <c r="I100" s="483">
        <f>J100+K100</f>
        <v>900</v>
      </c>
      <c r="J100" s="483">
        <v>900</v>
      </c>
      <c r="K100" s="483">
        <v>0</v>
      </c>
      <c r="L100" s="390"/>
      <c r="M100" s="390"/>
      <c r="N100" s="390"/>
      <c r="O100" s="390"/>
      <c r="P100" s="390"/>
      <c r="Q100" s="390"/>
      <c r="R100" s="390"/>
      <c r="S100" s="390"/>
      <c r="T100" s="390"/>
      <c r="U100" s="390"/>
      <c r="V100" s="390"/>
      <c r="W100" s="390"/>
      <c r="X100" s="390"/>
      <c r="Y100" s="390"/>
      <c r="Z100" s="390"/>
      <c r="AA100" s="390"/>
      <c r="AB100" s="390"/>
      <c r="AC100" s="390"/>
      <c r="AD100" s="390"/>
      <c r="AE100" s="390"/>
      <c r="AF100" s="390"/>
      <c r="AG100" s="390"/>
      <c r="AH100" s="390"/>
      <c r="AI100" s="390"/>
      <c r="AJ100" s="390"/>
      <c r="AK100" s="390"/>
      <c r="AL100" s="390"/>
      <c r="AM100" s="390"/>
      <c r="AN100" s="390"/>
      <c r="AO100" s="390"/>
      <c r="AP100" s="390"/>
      <c r="AQ100" s="390"/>
      <c r="AR100" s="390"/>
      <c r="AS100" s="390"/>
      <c r="AT100" s="390"/>
      <c r="AU100" s="390"/>
      <c r="AV100" s="390"/>
      <c r="AW100" s="390"/>
      <c r="AX100" s="390"/>
      <c r="AY100" s="390"/>
      <c r="AZ100" s="390"/>
      <c r="BA100" s="390"/>
      <c r="BB100" s="390"/>
      <c r="BC100" s="390"/>
      <c r="BD100" s="390"/>
      <c r="BE100" s="390"/>
      <c r="BF100" s="390"/>
      <c r="BG100" s="390"/>
      <c r="BH100" s="390"/>
      <c r="BI100" s="390"/>
      <c r="BJ100" s="390"/>
      <c r="BK100" s="390"/>
      <c r="BL100" s="390"/>
      <c r="BM100" s="390"/>
      <c r="BN100" s="390"/>
      <c r="BO100" s="390"/>
      <c r="BP100" s="390"/>
      <c r="BQ100" s="390"/>
      <c r="BR100" s="390"/>
      <c r="BS100" s="390"/>
      <c r="BT100" s="390"/>
      <c r="BU100" s="390"/>
      <c r="BV100" s="390"/>
      <c r="BW100" s="390"/>
      <c r="BX100" s="390"/>
      <c r="BY100" s="390"/>
      <c r="BZ100" s="390"/>
      <c r="CA100" s="390"/>
      <c r="CB100" s="390"/>
      <c r="CC100" s="390"/>
      <c r="CD100" s="390"/>
      <c r="CE100" s="390"/>
      <c r="CF100" s="390"/>
      <c r="CG100" s="390"/>
      <c r="CH100" s="390"/>
      <c r="CI100" s="390"/>
      <c r="CJ100" s="390"/>
      <c r="CK100" s="390"/>
      <c r="CL100" s="390"/>
      <c r="CM100" s="390"/>
      <c r="CN100" s="390"/>
      <c r="CO100" s="390"/>
      <c r="CP100" s="390"/>
      <c r="CQ100" s="390"/>
      <c r="CR100" s="390"/>
      <c r="CS100" s="390"/>
      <c r="CT100" s="390"/>
      <c r="CU100" s="390"/>
      <c r="CV100" s="390"/>
      <c r="CW100" s="390"/>
      <c r="CX100" s="390"/>
      <c r="CY100" s="390"/>
      <c r="CZ100" s="390"/>
      <c r="DA100" s="390"/>
      <c r="DB100" s="390"/>
      <c r="DC100" s="390"/>
      <c r="DD100" s="390"/>
      <c r="DE100" s="390"/>
      <c r="DF100" s="390"/>
      <c r="DG100" s="390"/>
      <c r="DH100" s="390"/>
      <c r="DI100" s="390"/>
      <c r="DJ100" s="390"/>
      <c r="DK100" s="390"/>
      <c r="DL100" s="390"/>
      <c r="DM100" s="390"/>
      <c r="DN100" s="390"/>
      <c r="DO100" s="390"/>
      <c r="DP100" s="390"/>
      <c r="DQ100" s="390"/>
      <c r="DR100" s="390"/>
      <c r="DS100" s="390"/>
      <c r="DT100" s="390"/>
      <c r="DU100" s="390"/>
      <c r="DV100" s="390"/>
      <c r="DW100" s="390"/>
      <c r="DX100" s="390"/>
      <c r="DY100" s="390"/>
      <c r="DZ100" s="390"/>
      <c r="EA100" s="390"/>
      <c r="EB100" s="390"/>
      <c r="EC100" s="390"/>
      <c r="ED100" s="390"/>
      <c r="EE100" s="390"/>
      <c r="EF100" s="390"/>
      <c r="EG100" s="390"/>
      <c r="EH100" s="390"/>
      <c r="EI100" s="390"/>
      <c r="EJ100" s="390"/>
      <c r="EK100" s="390"/>
      <c r="EL100" s="390"/>
      <c r="EM100" s="390"/>
      <c r="EN100" s="390"/>
      <c r="EO100" s="390"/>
      <c r="EP100" s="390"/>
      <c r="EQ100" s="390"/>
      <c r="ER100" s="390"/>
      <c r="ES100" s="390"/>
      <c r="ET100" s="390"/>
      <c r="EU100" s="390"/>
      <c r="EV100" s="390"/>
      <c r="EW100" s="390"/>
      <c r="EX100" s="390"/>
      <c r="EY100" s="390"/>
      <c r="EZ100" s="390"/>
      <c r="FA100" s="390"/>
      <c r="FB100" s="390"/>
      <c r="FC100" s="390"/>
      <c r="FD100" s="390"/>
      <c r="FE100" s="390"/>
      <c r="FF100" s="390"/>
      <c r="FG100" s="390"/>
      <c r="FH100" s="390"/>
      <c r="FI100" s="390"/>
      <c r="FJ100" s="390"/>
      <c r="FK100" s="390"/>
      <c r="FL100" s="390"/>
      <c r="FM100" s="390"/>
      <c r="FN100" s="390"/>
      <c r="FO100" s="390"/>
      <c r="FP100" s="390"/>
      <c r="FQ100" s="390"/>
      <c r="FR100" s="390"/>
      <c r="FS100" s="390"/>
      <c r="FT100" s="390"/>
      <c r="FU100" s="390"/>
      <c r="FV100" s="390"/>
      <c r="FW100" s="390"/>
      <c r="FX100" s="390"/>
      <c r="FY100" s="390"/>
      <c r="FZ100" s="390"/>
      <c r="GA100" s="390"/>
      <c r="GB100" s="390"/>
      <c r="GC100" s="390"/>
      <c r="GD100" s="390"/>
      <c r="GE100" s="390"/>
      <c r="GF100" s="390"/>
      <c r="GG100" s="390"/>
      <c r="GH100" s="390"/>
      <c r="GI100" s="390"/>
      <c r="GJ100" s="390"/>
      <c r="GK100" s="390"/>
      <c r="GL100" s="390"/>
      <c r="GM100" s="390"/>
      <c r="GN100" s="390"/>
      <c r="GO100" s="390"/>
      <c r="GP100" s="390"/>
      <c r="GQ100" s="390"/>
      <c r="GR100" s="390"/>
      <c r="GS100" s="390"/>
      <c r="GT100" s="390"/>
      <c r="GU100" s="390"/>
      <c r="GV100" s="390"/>
      <c r="GW100" s="390"/>
      <c r="GX100" s="390"/>
      <c r="GY100" s="390"/>
      <c r="GZ100" s="390"/>
      <c r="HA100" s="390"/>
      <c r="HB100" s="390"/>
      <c r="HC100" s="390"/>
      <c r="HD100" s="390"/>
      <c r="HE100" s="390"/>
      <c r="HF100" s="390"/>
      <c r="HG100" s="390"/>
      <c r="HH100" s="390"/>
      <c r="HI100" s="390"/>
      <c r="HJ100" s="390"/>
      <c r="HK100" s="390"/>
      <c r="HL100" s="390"/>
      <c r="HM100" s="390"/>
      <c r="HN100" s="390"/>
      <c r="HO100" s="390"/>
      <c r="HP100" s="390"/>
      <c r="HQ100" s="390"/>
      <c r="HR100" s="390"/>
      <c r="HS100" s="390"/>
      <c r="HT100" s="390"/>
      <c r="HU100" s="390"/>
      <c r="HV100" s="390"/>
      <c r="HW100" s="390"/>
      <c r="HX100" s="390"/>
      <c r="HY100" s="390"/>
      <c r="HZ100" s="390"/>
      <c r="IA100" s="390"/>
      <c r="IB100" s="390"/>
      <c r="IC100" s="390"/>
      <c r="ID100" s="390"/>
      <c r="IE100" s="390"/>
      <c r="IF100" s="390"/>
      <c r="IG100" s="390"/>
      <c r="IH100" s="390"/>
      <c r="II100" s="390"/>
      <c r="IJ100" s="390"/>
      <c r="IK100" s="390"/>
      <c r="IL100" s="390"/>
      <c r="IM100" s="390"/>
      <c r="IN100" s="390"/>
      <c r="IO100" s="390"/>
      <c r="IP100" s="390"/>
      <c r="IQ100" s="390"/>
      <c r="IR100" s="390"/>
      <c r="IS100" s="390"/>
    </row>
    <row r="101" spans="1:253" ht="9.9499999999999993" customHeight="1">
      <c r="A101" s="444"/>
      <c r="B101" s="481"/>
      <c r="C101" s="482"/>
      <c r="D101" s="483"/>
      <c r="E101" s="483"/>
      <c r="F101" s="484"/>
      <c r="G101" s="461"/>
      <c r="H101" s="485"/>
      <c r="I101" s="483"/>
      <c r="J101" s="483"/>
      <c r="K101" s="483"/>
      <c r="L101" s="390"/>
      <c r="M101" s="390"/>
      <c r="N101" s="390"/>
      <c r="O101" s="390"/>
      <c r="P101" s="390"/>
      <c r="Q101" s="390"/>
      <c r="R101" s="390"/>
      <c r="S101" s="390"/>
      <c r="T101" s="390"/>
      <c r="U101" s="390"/>
      <c r="V101" s="390"/>
      <c r="W101" s="390"/>
      <c r="X101" s="390"/>
      <c r="Y101" s="390"/>
      <c r="Z101" s="390"/>
      <c r="AA101" s="390"/>
      <c r="AB101" s="390"/>
      <c r="AC101" s="390"/>
      <c r="AD101" s="390"/>
      <c r="AE101" s="390"/>
      <c r="AF101" s="390"/>
      <c r="AG101" s="390"/>
      <c r="AH101" s="390"/>
      <c r="AI101" s="390"/>
      <c r="AJ101" s="390"/>
      <c r="AK101" s="390"/>
      <c r="AL101" s="390"/>
      <c r="AM101" s="390"/>
      <c r="AN101" s="390"/>
      <c r="AO101" s="390"/>
      <c r="AP101" s="390"/>
      <c r="AQ101" s="390"/>
      <c r="AR101" s="390"/>
      <c r="AS101" s="390"/>
      <c r="AT101" s="390"/>
      <c r="AU101" s="390"/>
      <c r="AV101" s="390"/>
      <c r="AW101" s="390"/>
      <c r="AX101" s="390"/>
      <c r="AY101" s="390"/>
      <c r="AZ101" s="390"/>
      <c r="BA101" s="390"/>
      <c r="BB101" s="390"/>
      <c r="BC101" s="390"/>
      <c r="BD101" s="390"/>
      <c r="BE101" s="390"/>
      <c r="BF101" s="390"/>
      <c r="BG101" s="390"/>
      <c r="BH101" s="390"/>
      <c r="BI101" s="390"/>
      <c r="BJ101" s="390"/>
      <c r="BK101" s="390"/>
      <c r="BL101" s="390"/>
      <c r="BM101" s="390"/>
      <c r="BN101" s="390"/>
      <c r="BO101" s="390"/>
      <c r="BP101" s="390"/>
      <c r="BQ101" s="390"/>
      <c r="BR101" s="390"/>
      <c r="BS101" s="390"/>
      <c r="BT101" s="390"/>
      <c r="BU101" s="390"/>
      <c r="BV101" s="390"/>
      <c r="BW101" s="390"/>
      <c r="BX101" s="390"/>
      <c r="BY101" s="390"/>
      <c r="BZ101" s="390"/>
      <c r="CA101" s="390"/>
      <c r="CB101" s="390"/>
      <c r="CC101" s="390"/>
      <c r="CD101" s="390"/>
      <c r="CE101" s="390"/>
      <c r="CF101" s="390"/>
      <c r="CG101" s="390"/>
      <c r="CH101" s="390"/>
      <c r="CI101" s="390"/>
      <c r="CJ101" s="390"/>
      <c r="CK101" s="390"/>
      <c r="CL101" s="390"/>
      <c r="CM101" s="390"/>
      <c r="CN101" s="390"/>
      <c r="CO101" s="390"/>
      <c r="CP101" s="390"/>
      <c r="CQ101" s="390"/>
      <c r="CR101" s="390"/>
      <c r="CS101" s="390"/>
      <c r="CT101" s="390"/>
      <c r="CU101" s="390"/>
      <c r="CV101" s="390"/>
      <c r="CW101" s="390"/>
      <c r="CX101" s="390"/>
      <c r="CY101" s="390"/>
      <c r="CZ101" s="390"/>
      <c r="DA101" s="390"/>
      <c r="DB101" s="390"/>
      <c r="DC101" s="390"/>
      <c r="DD101" s="390"/>
      <c r="DE101" s="390"/>
      <c r="DF101" s="390"/>
      <c r="DG101" s="390"/>
      <c r="DH101" s="390"/>
      <c r="DI101" s="390"/>
      <c r="DJ101" s="390"/>
      <c r="DK101" s="390"/>
      <c r="DL101" s="390"/>
      <c r="DM101" s="390"/>
      <c r="DN101" s="390"/>
      <c r="DO101" s="390"/>
      <c r="DP101" s="390"/>
      <c r="DQ101" s="390"/>
      <c r="DR101" s="390"/>
      <c r="DS101" s="390"/>
      <c r="DT101" s="390"/>
      <c r="DU101" s="390"/>
      <c r="DV101" s="390"/>
      <c r="DW101" s="390"/>
      <c r="DX101" s="390"/>
      <c r="DY101" s="390"/>
      <c r="DZ101" s="390"/>
      <c r="EA101" s="390"/>
      <c r="EB101" s="390"/>
      <c r="EC101" s="390"/>
      <c r="ED101" s="390"/>
      <c r="EE101" s="390"/>
      <c r="EF101" s="390"/>
      <c r="EG101" s="390"/>
      <c r="EH101" s="390"/>
      <c r="EI101" s="390"/>
      <c r="EJ101" s="390"/>
      <c r="EK101" s="390"/>
      <c r="EL101" s="390"/>
      <c r="EM101" s="390"/>
      <c r="EN101" s="390"/>
      <c r="EO101" s="390"/>
      <c r="EP101" s="390"/>
      <c r="EQ101" s="390"/>
      <c r="ER101" s="390"/>
      <c r="ES101" s="390"/>
      <c r="ET101" s="390"/>
      <c r="EU101" s="390"/>
      <c r="EV101" s="390"/>
      <c r="EW101" s="390"/>
      <c r="EX101" s="390"/>
      <c r="EY101" s="390"/>
      <c r="EZ101" s="390"/>
      <c r="FA101" s="390"/>
      <c r="FB101" s="390"/>
      <c r="FC101" s="390"/>
      <c r="FD101" s="390"/>
      <c r="FE101" s="390"/>
      <c r="FF101" s="390"/>
      <c r="FG101" s="390"/>
      <c r="FH101" s="390"/>
      <c r="FI101" s="390"/>
      <c r="FJ101" s="390"/>
      <c r="FK101" s="390"/>
      <c r="FL101" s="390"/>
      <c r="FM101" s="390"/>
      <c r="FN101" s="390"/>
      <c r="FO101" s="390"/>
      <c r="FP101" s="390"/>
      <c r="FQ101" s="390"/>
      <c r="FR101" s="390"/>
      <c r="FS101" s="390"/>
      <c r="FT101" s="390"/>
      <c r="FU101" s="390"/>
      <c r="FV101" s="390"/>
      <c r="FW101" s="390"/>
      <c r="FX101" s="390"/>
      <c r="FY101" s="390"/>
      <c r="FZ101" s="390"/>
      <c r="GA101" s="390"/>
      <c r="GB101" s="390"/>
      <c r="GC101" s="390"/>
      <c r="GD101" s="390"/>
      <c r="GE101" s="390"/>
      <c r="GF101" s="390"/>
      <c r="GG101" s="390"/>
      <c r="GH101" s="390"/>
      <c r="GI101" s="390"/>
      <c r="GJ101" s="390"/>
      <c r="GK101" s="390"/>
      <c r="GL101" s="390"/>
      <c r="GM101" s="390"/>
      <c r="GN101" s="390"/>
      <c r="GO101" s="390"/>
      <c r="GP101" s="390"/>
      <c r="GQ101" s="390"/>
      <c r="GR101" s="390"/>
      <c r="GS101" s="390"/>
      <c r="GT101" s="390"/>
      <c r="GU101" s="390"/>
      <c r="GV101" s="390"/>
      <c r="GW101" s="390"/>
      <c r="GX101" s="390"/>
      <c r="GY101" s="390"/>
      <c r="GZ101" s="390"/>
      <c r="HA101" s="390"/>
      <c r="HB101" s="390"/>
      <c r="HC101" s="390"/>
      <c r="HD101" s="390"/>
      <c r="HE101" s="390"/>
      <c r="HF101" s="390"/>
      <c r="HG101" s="390"/>
      <c r="HH101" s="390"/>
      <c r="HI101" s="390"/>
      <c r="HJ101" s="390"/>
      <c r="HK101" s="390"/>
      <c r="HL101" s="390"/>
      <c r="HM101" s="390"/>
      <c r="HN101" s="390"/>
      <c r="HO101" s="390"/>
      <c r="HP101" s="390"/>
      <c r="HQ101" s="390"/>
      <c r="HR101" s="390"/>
      <c r="HS101" s="390"/>
      <c r="HT101" s="390"/>
      <c r="HU101" s="390"/>
      <c r="HV101" s="390"/>
      <c r="HW101" s="390"/>
      <c r="HX101" s="390"/>
      <c r="HY101" s="390"/>
      <c r="HZ101" s="390"/>
      <c r="IA101" s="390"/>
      <c r="IB101" s="390"/>
      <c r="IC101" s="390"/>
      <c r="ID101" s="390"/>
      <c r="IE101" s="390"/>
      <c r="IF101" s="390"/>
      <c r="IG101" s="390"/>
      <c r="IH101" s="390"/>
      <c r="II101" s="390"/>
      <c r="IJ101" s="390"/>
      <c r="IK101" s="390"/>
      <c r="IL101" s="390"/>
      <c r="IM101" s="390"/>
      <c r="IN101" s="390"/>
      <c r="IO101" s="390"/>
      <c r="IP101" s="390"/>
      <c r="IQ101" s="390"/>
      <c r="IR101" s="390"/>
      <c r="IS101" s="390"/>
    </row>
    <row r="102" spans="1:253">
      <c r="A102" s="475"/>
      <c r="B102" s="475"/>
      <c r="C102" s="506" t="s">
        <v>488</v>
      </c>
      <c r="D102" s="506" t="s">
        <v>488</v>
      </c>
      <c r="E102" s="506" t="s">
        <v>488</v>
      </c>
      <c r="F102" s="507" t="s">
        <v>488</v>
      </c>
      <c r="G102" s="461"/>
      <c r="H102" s="498" t="s">
        <v>672</v>
      </c>
      <c r="I102" s="483">
        <f>J102+K102</f>
        <v>100</v>
      </c>
      <c r="J102" s="483">
        <v>100</v>
      </c>
      <c r="K102" s="483">
        <v>0</v>
      </c>
      <c r="L102" s="463"/>
      <c r="M102" s="463"/>
      <c r="N102" s="463"/>
      <c r="O102" s="463"/>
      <c r="P102" s="463"/>
      <c r="Q102" s="463"/>
      <c r="R102" s="463"/>
      <c r="S102" s="463"/>
      <c r="T102" s="463"/>
      <c r="U102" s="463"/>
      <c r="V102" s="463"/>
      <c r="W102" s="463"/>
      <c r="X102" s="463"/>
      <c r="Y102" s="463"/>
      <c r="Z102" s="463"/>
      <c r="AA102" s="463"/>
      <c r="AB102" s="463"/>
      <c r="AC102" s="463"/>
      <c r="AD102" s="463"/>
      <c r="AE102" s="463"/>
      <c r="AF102" s="463"/>
      <c r="AG102" s="463"/>
      <c r="AH102" s="463"/>
      <c r="AI102" s="463"/>
      <c r="AJ102" s="463"/>
      <c r="AK102" s="463"/>
      <c r="AL102" s="463"/>
      <c r="AM102" s="463"/>
      <c r="AN102" s="463"/>
      <c r="AO102" s="463"/>
      <c r="AP102" s="463"/>
      <c r="AQ102" s="463"/>
      <c r="AR102" s="463"/>
      <c r="AS102" s="463"/>
      <c r="AT102" s="463"/>
      <c r="AU102" s="463"/>
      <c r="AV102" s="463"/>
      <c r="AW102" s="463"/>
      <c r="AX102" s="463"/>
      <c r="AY102" s="463"/>
      <c r="AZ102" s="463"/>
      <c r="BA102" s="463"/>
      <c r="BB102" s="463"/>
      <c r="BC102" s="463"/>
      <c r="BD102" s="463"/>
      <c r="BE102" s="463"/>
      <c r="BF102" s="463"/>
      <c r="BG102" s="463"/>
      <c r="BH102" s="463"/>
      <c r="BI102" s="463"/>
      <c r="BJ102" s="463"/>
      <c r="BK102" s="463"/>
      <c r="BL102" s="463"/>
      <c r="BM102" s="463"/>
      <c r="BN102" s="463"/>
      <c r="BO102" s="463"/>
      <c r="BP102" s="463"/>
      <c r="BQ102" s="463"/>
      <c r="BR102" s="463"/>
      <c r="BS102" s="463"/>
      <c r="BT102" s="463"/>
      <c r="BU102" s="463"/>
      <c r="BV102" s="463"/>
      <c r="BW102" s="463"/>
      <c r="BX102" s="463"/>
      <c r="BY102" s="463"/>
      <c r="BZ102" s="463"/>
      <c r="CA102" s="463"/>
      <c r="CB102" s="463"/>
      <c r="CC102" s="463"/>
      <c r="CD102" s="463"/>
      <c r="CE102" s="463"/>
      <c r="CF102" s="463"/>
      <c r="CG102" s="463"/>
      <c r="CH102" s="463"/>
      <c r="CI102" s="463"/>
      <c r="CJ102" s="463"/>
      <c r="CK102" s="463"/>
      <c r="CL102" s="463"/>
      <c r="CM102" s="463"/>
      <c r="CN102" s="463"/>
      <c r="CO102" s="463"/>
      <c r="CP102" s="463"/>
      <c r="CQ102" s="463"/>
      <c r="CR102" s="463"/>
      <c r="CS102" s="463"/>
      <c r="CT102" s="463"/>
      <c r="CU102" s="463"/>
      <c r="CV102" s="463"/>
      <c r="CW102" s="463"/>
      <c r="CX102" s="463"/>
      <c r="CY102" s="463"/>
      <c r="CZ102" s="463"/>
      <c r="DA102" s="463"/>
      <c r="DB102" s="463"/>
      <c r="DC102" s="463"/>
      <c r="DD102" s="463"/>
      <c r="DE102" s="463"/>
      <c r="DF102" s="463"/>
      <c r="DG102" s="463"/>
      <c r="DH102" s="463"/>
      <c r="DI102" s="463"/>
      <c r="DJ102" s="463"/>
      <c r="DK102" s="463"/>
      <c r="DL102" s="463"/>
      <c r="DM102" s="463"/>
      <c r="DN102" s="463"/>
      <c r="DO102" s="463"/>
      <c r="DP102" s="463"/>
      <c r="DQ102" s="463"/>
      <c r="DR102" s="463"/>
      <c r="DS102" s="463"/>
      <c r="DT102" s="463"/>
      <c r="DU102" s="463"/>
      <c r="DV102" s="463"/>
      <c r="DW102" s="463"/>
      <c r="DX102" s="463"/>
      <c r="DY102" s="463"/>
      <c r="DZ102" s="463"/>
      <c r="EA102" s="463"/>
      <c r="EB102" s="463"/>
      <c r="EC102" s="463"/>
      <c r="ED102" s="463"/>
      <c r="EE102" s="463"/>
      <c r="EF102" s="463"/>
      <c r="EG102" s="463"/>
      <c r="EH102" s="463"/>
      <c r="EI102" s="463"/>
      <c r="EJ102" s="463"/>
      <c r="EK102" s="463"/>
      <c r="EL102" s="463"/>
      <c r="EM102" s="463"/>
      <c r="EN102" s="463"/>
      <c r="EO102" s="463"/>
      <c r="EP102" s="463"/>
      <c r="EQ102" s="463"/>
      <c r="ER102" s="463"/>
      <c r="ES102" s="463"/>
      <c r="ET102" s="463"/>
      <c r="EU102" s="463"/>
      <c r="EV102" s="463"/>
      <c r="EW102" s="463"/>
      <c r="EX102" s="463"/>
      <c r="EY102" s="463"/>
      <c r="EZ102" s="463"/>
      <c r="FA102" s="463"/>
      <c r="FB102" s="463"/>
      <c r="FC102" s="463"/>
      <c r="FD102" s="463"/>
      <c r="FE102" s="463"/>
      <c r="FF102" s="463"/>
      <c r="FG102" s="463"/>
      <c r="FH102" s="463"/>
      <c r="FI102" s="463"/>
      <c r="FJ102" s="463"/>
      <c r="FK102" s="463"/>
      <c r="FL102" s="463"/>
      <c r="FM102" s="463"/>
      <c r="FN102" s="463"/>
      <c r="FO102" s="463"/>
      <c r="FP102" s="463"/>
      <c r="FQ102" s="463"/>
      <c r="FR102" s="463"/>
      <c r="FS102" s="463"/>
      <c r="FT102" s="463"/>
      <c r="FU102" s="463"/>
      <c r="FV102" s="463"/>
      <c r="FW102" s="463"/>
      <c r="FX102" s="463"/>
      <c r="FY102" s="463"/>
      <c r="FZ102" s="463"/>
      <c r="GA102" s="463"/>
      <c r="GB102" s="463"/>
      <c r="GC102" s="463"/>
      <c r="GD102" s="463"/>
      <c r="GE102" s="463"/>
      <c r="GF102" s="463"/>
      <c r="GG102" s="463"/>
      <c r="GH102" s="463"/>
      <c r="GI102" s="463"/>
      <c r="GJ102" s="463"/>
      <c r="GK102" s="463"/>
      <c r="GL102" s="463"/>
      <c r="GM102" s="463"/>
      <c r="GN102" s="463"/>
      <c r="GO102" s="463"/>
      <c r="GP102" s="463"/>
      <c r="GQ102" s="463"/>
      <c r="GR102" s="463"/>
      <c r="GS102" s="463"/>
      <c r="GT102" s="463"/>
      <c r="GU102" s="463"/>
      <c r="GV102" s="463"/>
      <c r="GW102" s="463"/>
      <c r="GX102" s="463"/>
      <c r="GY102" s="463"/>
      <c r="GZ102" s="463"/>
      <c r="HA102" s="463"/>
      <c r="HB102" s="463"/>
      <c r="HC102" s="463"/>
      <c r="HD102" s="463"/>
      <c r="HE102" s="463"/>
      <c r="HF102" s="463"/>
      <c r="HG102" s="463"/>
      <c r="HH102" s="463"/>
      <c r="HI102" s="463"/>
      <c r="HJ102" s="463"/>
      <c r="HK102" s="463"/>
      <c r="HL102" s="463"/>
      <c r="HM102" s="463"/>
      <c r="HN102" s="463"/>
      <c r="HO102" s="463"/>
      <c r="HP102" s="463"/>
      <c r="HQ102" s="463"/>
      <c r="HR102" s="463"/>
      <c r="HS102" s="463"/>
      <c r="HT102" s="463"/>
      <c r="HU102" s="463"/>
      <c r="HV102" s="463"/>
      <c r="HW102" s="463"/>
      <c r="HX102" s="463"/>
      <c r="HY102" s="463"/>
      <c r="HZ102" s="463"/>
      <c r="IA102" s="463"/>
      <c r="IB102" s="463"/>
      <c r="IC102" s="463"/>
      <c r="ID102" s="463"/>
      <c r="IE102" s="463"/>
      <c r="IF102" s="463"/>
      <c r="IG102" s="463"/>
      <c r="IH102" s="463"/>
      <c r="II102" s="463"/>
      <c r="IJ102" s="463"/>
      <c r="IK102" s="463"/>
      <c r="IL102" s="463"/>
      <c r="IM102" s="463"/>
      <c r="IN102" s="463"/>
      <c r="IO102" s="463"/>
      <c r="IP102" s="463"/>
      <c r="IQ102" s="463"/>
      <c r="IR102" s="463"/>
      <c r="IS102" s="463"/>
    </row>
    <row r="103" spans="1:253" ht="9.9499999999999993" customHeight="1">
      <c r="A103" s="475"/>
      <c r="B103" s="521"/>
      <c r="C103" s="514"/>
      <c r="D103" s="514"/>
      <c r="E103" s="514"/>
      <c r="F103" s="515"/>
      <c r="G103" s="461"/>
      <c r="H103" s="502"/>
      <c r="I103" s="447"/>
      <c r="J103" s="447"/>
      <c r="K103" s="447"/>
      <c r="L103" s="463"/>
      <c r="M103" s="463"/>
      <c r="N103" s="463"/>
      <c r="O103" s="463"/>
      <c r="P103" s="463"/>
      <c r="Q103" s="463"/>
      <c r="R103" s="463"/>
      <c r="S103" s="463"/>
      <c r="T103" s="463"/>
      <c r="U103" s="463"/>
      <c r="V103" s="463"/>
      <c r="W103" s="463"/>
      <c r="X103" s="463"/>
      <c r="Y103" s="463"/>
      <c r="Z103" s="463"/>
      <c r="AA103" s="463"/>
      <c r="AB103" s="463"/>
      <c r="AC103" s="463"/>
      <c r="AD103" s="463"/>
      <c r="AE103" s="463"/>
      <c r="AF103" s="463"/>
      <c r="AG103" s="463"/>
      <c r="AH103" s="463"/>
      <c r="AI103" s="463"/>
      <c r="AJ103" s="463"/>
      <c r="AK103" s="463"/>
      <c r="AL103" s="463"/>
      <c r="AM103" s="463"/>
      <c r="AN103" s="463"/>
      <c r="AO103" s="463"/>
      <c r="AP103" s="463"/>
      <c r="AQ103" s="463"/>
      <c r="AR103" s="463"/>
      <c r="AS103" s="463"/>
      <c r="AT103" s="463"/>
      <c r="AU103" s="463"/>
      <c r="AV103" s="463"/>
      <c r="AW103" s="463"/>
      <c r="AX103" s="463"/>
      <c r="AY103" s="463"/>
      <c r="AZ103" s="463"/>
      <c r="BA103" s="463"/>
      <c r="BB103" s="463"/>
      <c r="BC103" s="463"/>
      <c r="BD103" s="463"/>
      <c r="BE103" s="463"/>
      <c r="BF103" s="463"/>
      <c r="BG103" s="463"/>
      <c r="BH103" s="463"/>
      <c r="BI103" s="463"/>
      <c r="BJ103" s="463"/>
      <c r="BK103" s="463"/>
      <c r="BL103" s="463"/>
      <c r="BM103" s="463"/>
      <c r="BN103" s="463"/>
      <c r="BO103" s="463"/>
      <c r="BP103" s="463"/>
      <c r="BQ103" s="463"/>
      <c r="BR103" s="463"/>
      <c r="BS103" s="463"/>
      <c r="BT103" s="463"/>
      <c r="BU103" s="463"/>
      <c r="BV103" s="463"/>
      <c r="BW103" s="463"/>
      <c r="BX103" s="463"/>
      <c r="BY103" s="463"/>
      <c r="BZ103" s="463"/>
      <c r="CA103" s="463"/>
      <c r="CB103" s="463"/>
      <c r="CC103" s="463"/>
      <c r="CD103" s="463"/>
      <c r="CE103" s="463"/>
      <c r="CF103" s="463"/>
      <c r="CG103" s="463"/>
      <c r="CH103" s="463"/>
      <c r="CI103" s="463"/>
      <c r="CJ103" s="463"/>
      <c r="CK103" s="463"/>
      <c r="CL103" s="463"/>
      <c r="CM103" s="463"/>
      <c r="CN103" s="463"/>
      <c r="CO103" s="463"/>
      <c r="CP103" s="463"/>
      <c r="CQ103" s="463"/>
      <c r="CR103" s="463"/>
      <c r="CS103" s="463"/>
      <c r="CT103" s="463"/>
      <c r="CU103" s="463"/>
      <c r="CV103" s="463"/>
      <c r="CW103" s="463"/>
      <c r="CX103" s="463"/>
      <c r="CY103" s="463"/>
      <c r="CZ103" s="463"/>
      <c r="DA103" s="463"/>
      <c r="DB103" s="463"/>
      <c r="DC103" s="463"/>
      <c r="DD103" s="463"/>
      <c r="DE103" s="463"/>
      <c r="DF103" s="463"/>
      <c r="DG103" s="463"/>
      <c r="DH103" s="463"/>
      <c r="DI103" s="463"/>
      <c r="DJ103" s="463"/>
      <c r="DK103" s="463"/>
      <c r="DL103" s="463"/>
      <c r="DM103" s="463"/>
      <c r="DN103" s="463"/>
      <c r="DO103" s="463"/>
      <c r="DP103" s="463"/>
      <c r="DQ103" s="463"/>
      <c r="DR103" s="463"/>
      <c r="DS103" s="463"/>
      <c r="DT103" s="463"/>
      <c r="DU103" s="463"/>
      <c r="DV103" s="463"/>
      <c r="DW103" s="463"/>
      <c r="DX103" s="463"/>
      <c r="DY103" s="463"/>
      <c r="DZ103" s="463"/>
      <c r="EA103" s="463"/>
      <c r="EB103" s="463"/>
      <c r="EC103" s="463"/>
      <c r="ED103" s="463"/>
      <c r="EE103" s="463"/>
      <c r="EF103" s="463"/>
      <c r="EG103" s="463"/>
      <c r="EH103" s="463"/>
      <c r="EI103" s="463"/>
      <c r="EJ103" s="463"/>
      <c r="EK103" s="463"/>
      <c r="EL103" s="463"/>
      <c r="EM103" s="463"/>
      <c r="EN103" s="463"/>
      <c r="EO103" s="463"/>
      <c r="EP103" s="463"/>
      <c r="EQ103" s="463"/>
      <c r="ER103" s="463"/>
      <c r="ES103" s="463"/>
      <c r="ET103" s="463"/>
      <c r="EU103" s="463"/>
      <c r="EV103" s="463"/>
      <c r="EW103" s="463"/>
      <c r="EX103" s="463"/>
      <c r="EY103" s="463"/>
      <c r="EZ103" s="463"/>
      <c r="FA103" s="463"/>
      <c r="FB103" s="463"/>
      <c r="FC103" s="463"/>
      <c r="FD103" s="463"/>
      <c r="FE103" s="463"/>
      <c r="FF103" s="463"/>
      <c r="FG103" s="463"/>
      <c r="FH103" s="463"/>
      <c r="FI103" s="463"/>
      <c r="FJ103" s="463"/>
      <c r="FK103" s="463"/>
      <c r="FL103" s="463"/>
      <c r="FM103" s="463"/>
      <c r="FN103" s="463"/>
      <c r="FO103" s="463"/>
      <c r="FP103" s="463"/>
      <c r="FQ103" s="463"/>
      <c r="FR103" s="463"/>
      <c r="FS103" s="463"/>
      <c r="FT103" s="463"/>
      <c r="FU103" s="463"/>
      <c r="FV103" s="463"/>
      <c r="FW103" s="463"/>
      <c r="FX103" s="463"/>
      <c r="FY103" s="463"/>
      <c r="FZ103" s="463"/>
      <c r="GA103" s="463"/>
      <c r="GB103" s="463"/>
      <c r="GC103" s="463"/>
      <c r="GD103" s="463"/>
      <c r="GE103" s="463"/>
      <c r="GF103" s="463"/>
      <c r="GG103" s="463"/>
      <c r="GH103" s="463"/>
      <c r="GI103" s="463"/>
      <c r="GJ103" s="463"/>
      <c r="GK103" s="463"/>
      <c r="GL103" s="463"/>
      <c r="GM103" s="463"/>
      <c r="GN103" s="463"/>
      <c r="GO103" s="463"/>
      <c r="GP103" s="463"/>
      <c r="GQ103" s="463"/>
      <c r="GR103" s="463"/>
      <c r="GS103" s="463"/>
      <c r="GT103" s="463"/>
      <c r="GU103" s="463"/>
      <c r="GV103" s="463"/>
      <c r="GW103" s="463"/>
      <c r="GX103" s="463"/>
      <c r="GY103" s="463"/>
      <c r="GZ103" s="463"/>
      <c r="HA103" s="463"/>
      <c r="HB103" s="463"/>
      <c r="HC103" s="463"/>
      <c r="HD103" s="463"/>
      <c r="HE103" s="463"/>
      <c r="HF103" s="463"/>
      <c r="HG103" s="463"/>
      <c r="HH103" s="463"/>
      <c r="HI103" s="463"/>
      <c r="HJ103" s="463"/>
      <c r="HK103" s="463"/>
      <c r="HL103" s="463"/>
      <c r="HM103" s="463"/>
      <c r="HN103" s="463"/>
      <c r="HO103" s="463"/>
      <c r="HP103" s="463"/>
      <c r="HQ103" s="463"/>
      <c r="HR103" s="463"/>
      <c r="HS103" s="463"/>
      <c r="HT103" s="463"/>
      <c r="HU103" s="463"/>
      <c r="HV103" s="463"/>
      <c r="HW103" s="463"/>
      <c r="HX103" s="463"/>
      <c r="HY103" s="463"/>
      <c r="HZ103" s="463"/>
      <c r="IA103" s="463"/>
      <c r="IB103" s="463"/>
      <c r="IC103" s="463"/>
      <c r="ID103" s="463"/>
      <c r="IE103" s="463"/>
      <c r="IF103" s="463"/>
      <c r="IG103" s="463"/>
      <c r="IH103" s="463"/>
      <c r="II103" s="463"/>
      <c r="IJ103" s="463"/>
      <c r="IK103" s="463"/>
      <c r="IL103" s="463"/>
      <c r="IM103" s="463"/>
      <c r="IN103" s="463"/>
      <c r="IO103" s="463"/>
      <c r="IP103" s="463"/>
      <c r="IQ103" s="463"/>
      <c r="IR103" s="463"/>
      <c r="IS103" s="463"/>
    </row>
    <row r="104" spans="1:253" ht="15">
      <c r="A104" s="464"/>
      <c r="B104" s="465" t="s">
        <v>52</v>
      </c>
      <c r="C104" s="466" t="s">
        <v>53</v>
      </c>
      <c r="D104" s="314">
        <f>D106</f>
        <v>3489000</v>
      </c>
      <c r="E104" s="314">
        <f>E106</f>
        <v>3489000</v>
      </c>
      <c r="F104" s="467">
        <f>F106</f>
        <v>0</v>
      </c>
      <c r="G104" s="455"/>
      <c r="H104" s="468" t="s">
        <v>53</v>
      </c>
      <c r="I104" s="314">
        <f>I106</f>
        <v>3489000</v>
      </c>
      <c r="J104" s="314">
        <f>J106</f>
        <v>3489000</v>
      </c>
      <c r="K104" s="314">
        <f>K106</f>
        <v>0</v>
      </c>
      <c r="L104" s="469"/>
      <c r="M104" s="469"/>
      <c r="N104" s="469"/>
      <c r="O104" s="469"/>
      <c r="P104" s="469"/>
      <c r="Q104" s="469"/>
      <c r="R104" s="469"/>
      <c r="S104" s="469"/>
      <c r="T104" s="469"/>
      <c r="U104" s="469"/>
      <c r="V104" s="469"/>
      <c r="W104" s="469"/>
      <c r="X104" s="469"/>
      <c r="Y104" s="469"/>
      <c r="Z104" s="469"/>
      <c r="AA104" s="469"/>
      <c r="AB104" s="469"/>
      <c r="AC104" s="469"/>
      <c r="AD104" s="469"/>
      <c r="AE104" s="469"/>
      <c r="AF104" s="469"/>
      <c r="AG104" s="469"/>
      <c r="AH104" s="469"/>
      <c r="AI104" s="469"/>
      <c r="AJ104" s="469"/>
      <c r="AK104" s="469"/>
      <c r="AL104" s="469"/>
      <c r="AM104" s="469"/>
      <c r="AN104" s="469"/>
      <c r="AO104" s="469"/>
      <c r="AP104" s="469"/>
      <c r="AQ104" s="469"/>
      <c r="AR104" s="469"/>
      <c r="AS104" s="469"/>
      <c r="AT104" s="469"/>
      <c r="AU104" s="469"/>
      <c r="AV104" s="469"/>
      <c r="AW104" s="469"/>
      <c r="AX104" s="469"/>
      <c r="AY104" s="469"/>
      <c r="AZ104" s="469"/>
      <c r="BA104" s="469"/>
      <c r="BB104" s="469"/>
      <c r="BC104" s="469"/>
      <c r="BD104" s="469"/>
      <c r="BE104" s="469"/>
      <c r="BF104" s="469"/>
      <c r="BG104" s="469"/>
      <c r="BH104" s="469"/>
      <c r="BI104" s="469"/>
      <c r="BJ104" s="469"/>
      <c r="BK104" s="469"/>
      <c r="BL104" s="469"/>
      <c r="BM104" s="469"/>
      <c r="BN104" s="469"/>
      <c r="BO104" s="469"/>
      <c r="BP104" s="469"/>
      <c r="BQ104" s="469"/>
      <c r="BR104" s="469"/>
      <c r="BS104" s="469"/>
      <c r="BT104" s="469"/>
      <c r="BU104" s="469"/>
      <c r="BV104" s="469"/>
      <c r="BW104" s="469"/>
      <c r="BX104" s="469"/>
      <c r="BY104" s="469"/>
      <c r="BZ104" s="469"/>
      <c r="CA104" s="469"/>
      <c r="CB104" s="469"/>
      <c r="CC104" s="469"/>
      <c r="CD104" s="469"/>
      <c r="CE104" s="469"/>
      <c r="CF104" s="469"/>
      <c r="CG104" s="469"/>
      <c r="CH104" s="469"/>
      <c r="CI104" s="469"/>
      <c r="CJ104" s="469"/>
      <c r="CK104" s="469"/>
      <c r="CL104" s="469"/>
      <c r="CM104" s="469"/>
      <c r="CN104" s="469"/>
      <c r="CO104" s="469"/>
      <c r="CP104" s="469"/>
      <c r="CQ104" s="469"/>
      <c r="CR104" s="469"/>
      <c r="CS104" s="469"/>
      <c r="CT104" s="469"/>
      <c r="CU104" s="469"/>
      <c r="CV104" s="469"/>
      <c r="CW104" s="469"/>
      <c r="CX104" s="469"/>
      <c r="CY104" s="469"/>
      <c r="CZ104" s="469"/>
      <c r="DA104" s="469"/>
      <c r="DB104" s="469"/>
      <c r="DC104" s="469"/>
      <c r="DD104" s="469"/>
      <c r="DE104" s="469"/>
      <c r="DF104" s="469"/>
      <c r="DG104" s="469"/>
      <c r="DH104" s="469"/>
      <c r="DI104" s="469"/>
      <c r="DJ104" s="469"/>
      <c r="DK104" s="469"/>
      <c r="DL104" s="469"/>
      <c r="DM104" s="469"/>
      <c r="DN104" s="469"/>
      <c r="DO104" s="469"/>
      <c r="DP104" s="469"/>
      <c r="DQ104" s="469"/>
      <c r="DR104" s="469"/>
      <c r="DS104" s="469"/>
      <c r="DT104" s="469"/>
      <c r="DU104" s="469"/>
      <c r="DV104" s="469"/>
      <c r="DW104" s="469"/>
      <c r="DX104" s="469"/>
      <c r="DY104" s="469"/>
      <c r="DZ104" s="469"/>
      <c r="EA104" s="469"/>
      <c r="EB104" s="469"/>
      <c r="EC104" s="469"/>
      <c r="ED104" s="469"/>
      <c r="EE104" s="469"/>
      <c r="EF104" s="469"/>
      <c r="EG104" s="469"/>
      <c r="EH104" s="469"/>
      <c r="EI104" s="469"/>
      <c r="EJ104" s="469"/>
      <c r="EK104" s="469"/>
      <c r="EL104" s="469"/>
      <c r="EM104" s="469"/>
      <c r="EN104" s="469"/>
      <c r="EO104" s="469"/>
      <c r="EP104" s="469"/>
      <c r="EQ104" s="469"/>
      <c r="ER104" s="469"/>
      <c r="ES104" s="469"/>
      <c r="ET104" s="469"/>
      <c r="EU104" s="469"/>
      <c r="EV104" s="469"/>
      <c r="EW104" s="469"/>
      <c r="EX104" s="469"/>
      <c r="EY104" s="469"/>
      <c r="EZ104" s="469"/>
      <c r="FA104" s="469"/>
      <c r="FB104" s="469"/>
      <c r="FC104" s="469"/>
      <c r="FD104" s="469"/>
      <c r="FE104" s="469"/>
      <c r="FF104" s="469"/>
      <c r="FG104" s="469"/>
      <c r="FH104" s="469"/>
      <c r="FI104" s="469"/>
      <c r="FJ104" s="469"/>
      <c r="FK104" s="469"/>
      <c r="FL104" s="469"/>
      <c r="FM104" s="469"/>
      <c r="FN104" s="469"/>
      <c r="FO104" s="469"/>
      <c r="FP104" s="469"/>
      <c r="FQ104" s="469"/>
      <c r="FR104" s="469"/>
      <c r="FS104" s="469"/>
      <c r="FT104" s="469"/>
      <c r="FU104" s="469"/>
      <c r="FV104" s="469"/>
      <c r="FW104" s="469"/>
      <c r="FX104" s="469"/>
      <c r="FY104" s="469"/>
      <c r="FZ104" s="469"/>
      <c r="GA104" s="469"/>
      <c r="GB104" s="469"/>
      <c r="GC104" s="469"/>
      <c r="GD104" s="469"/>
      <c r="GE104" s="469"/>
      <c r="GF104" s="469"/>
      <c r="GG104" s="469"/>
      <c r="GH104" s="469"/>
      <c r="GI104" s="469"/>
      <c r="GJ104" s="469"/>
      <c r="GK104" s="469"/>
      <c r="GL104" s="469"/>
      <c r="GM104" s="469"/>
      <c r="GN104" s="469"/>
      <c r="GO104" s="469"/>
      <c r="GP104" s="469"/>
      <c r="GQ104" s="469"/>
      <c r="GR104" s="469"/>
      <c r="GS104" s="469"/>
      <c r="GT104" s="469"/>
      <c r="GU104" s="469"/>
      <c r="GV104" s="469"/>
      <c r="GW104" s="469"/>
      <c r="GX104" s="469"/>
      <c r="GY104" s="469"/>
      <c r="GZ104" s="469"/>
      <c r="HA104" s="469"/>
      <c r="HB104" s="469"/>
      <c r="HC104" s="469"/>
      <c r="HD104" s="469"/>
      <c r="HE104" s="469"/>
      <c r="HF104" s="469"/>
      <c r="HG104" s="469"/>
      <c r="HH104" s="469"/>
      <c r="HI104" s="469"/>
      <c r="HJ104" s="469"/>
      <c r="HK104" s="469"/>
      <c r="HL104" s="469"/>
      <c r="HM104" s="469"/>
      <c r="HN104" s="469"/>
      <c r="HO104" s="469"/>
      <c r="HP104" s="469"/>
      <c r="HQ104" s="469"/>
      <c r="HR104" s="469"/>
      <c r="HS104" s="469"/>
      <c r="HT104" s="469"/>
      <c r="HU104" s="469"/>
      <c r="HV104" s="469"/>
      <c r="HW104" s="469"/>
      <c r="HX104" s="469"/>
      <c r="HY104" s="469"/>
      <c r="HZ104" s="469"/>
      <c r="IA104" s="469"/>
      <c r="IB104" s="469"/>
      <c r="IC104" s="469"/>
      <c r="ID104" s="469"/>
      <c r="IE104" s="469"/>
      <c r="IF104" s="469"/>
      <c r="IG104" s="469"/>
      <c r="IH104" s="469"/>
      <c r="II104" s="469"/>
      <c r="IJ104" s="469"/>
      <c r="IK104" s="469"/>
      <c r="IL104" s="469"/>
      <c r="IM104" s="469"/>
      <c r="IN104" s="469"/>
      <c r="IO104" s="469"/>
      <c r="IP104" s="469"/>
      <c r="IQ104" s="469"/>
      <c r="IR104" s="469"/>
      <c r="IS104" s="469"/>
    </row>
    <row r="105" spans="1:253" ht="9.9499999999999993" customHeight="1">
      <c r="A105" s="444"/>
      <c r="B105" s="470"/>
      <c r="C105" s="471"/>
      <c r="D105" s="503"/>
      <c r="E105" s="503"/>
      <c r="F105" s="504"/>
      <c r="G105" s="461"/>
      <c r="H105" s="474"/>
      <c r="I105" s="472"/>
      <c r="J105" s="472"/>
      <c r="K105" s="472"/>
      <c r="L105" s="390"/>
      <c r="M105" s="390"/>
      <c r="N105" s="390"/>
      <c r="O105" s="390"/>
      <c r="P105" s="390"/>
      <c r="Q105" s="390"/>
      <c r="R105" s="390"/>
      <c r="S105" s="390"/>
      <c r="T105" s="390"/>
      <c r="U105" s="390"/>
      <c r="V105" s="390"/>
      <c r="W105" s="390"/>
      <c r="X105" s="390"/>
      <c r="Y105" s="390"/>
      <c r="Z105" s="390"/>
      <c r="AA105" s="390"/>
      <c r="AB105" s="390"/>
      <c r="AC105" s="390"/>
      <c r="AD105" s="390"/>
      <c r="AE105" s="390"/>
      <c r="AF105" s="390"/>
      <c r="AG105" s="390"/>
      <c r="AH105" s="390"/>
      <c r="AI105" s="390"/>
      <c r="AJ105" s="390"/>
      <c r="AK105" s="390"/>
      <c r="AL105" s="390"/>
      <c r="AM105" s="390"/>
      <c r="AN105" s="390"/>
      <c r="AO105" s="390"/>
      <c r="AP105" s="390"/>
      <c r="AQ105" s="390"/>
      <c r="AR105" s="390"/>
      <c r="AS105" s="390"/>
      <c r="AT105" s="390"/>
      <c r="AU105" s="390"/>
      <c r="AV105" s="390"/>
      <c r="AW105" s="390"/>
      <c r="AX105" s="390"/>
      <c r="AY105" s="390"/>
      <c r="AZ105" s="390"/>
      <c r="BA105" s="390"/>
      <c r="BB105" s="390"/>
      <c r="BC105" s="390"/>
      <c r="BD105" s="390"/>
      <c r="BE105" s="390"/>
      <c r="BF105" s="390"/>
      <c r="BG105" s="390"/>
      <c r="BH105" s="390"/>
      <c r="BI105" s="390"/>
      <c r="BJ105" s="390"/>
      <c r="BK105" s="390"/>
      <c r="BL105" s="390"/>
      <c r="BM105" s="390"/>
      <c r="BN105" s="390"/>
      <c r="BO105" s="390"/>
      <c r="BP105" s="390"/>
      <c r="BQ105" s="390"/>
      <c r="BR105" s="390"/>
      <c r="BS105" s="390"/>
      <c r="BT105" s="390"/>
      <c r="BU105" s="390"/>
      <c r="BV105" s="390"/>
      <c r="BW105" s="390"/>
      <c r="BX105" s="390"/>
      <c r="BY105" s="390"/>
      <c r="BZ105" s="390"/>
      <c r="CA105" s="390"/>
      <c r="CB105" s="390"/>
      <c r="CC105" s="390"/>
      <c r="CD105" s="390"/>
      <c r="CE105" s="390"/>
      <c r="CF105" s="390"/>
      <c r="CG105" s="390"/>
      <c r="CH105" s="390"/>
      <c r="CI105" s="390"/>
      <c r="CJ105" s="390"/>
      <c r="CK105" s="390"/>
      <c r="CL105" s="390"/>
      <c r="CM105" s="390"/>
      <c r="CN105" s="390"/>
      <c r="CO105" s="390"/>
      <c r="CP105" s="390"/>
      <c r="CQ105" s="390"/>
      <c r="CR105" s="390"/>
      <c r="CS105" s="390"/>
      <c r="CT105" s="390"/>
      <c r="CU105" s="390"/>
      <c r="CV105" s="390"/>
      <c r="CW105" s="390"/>
      <c r="CX105" s="390"/>
      <c r="CY105" s="390"/>
      <c r="CZ105" s="390"/>
      <c r="DA105" s="390"/>
      <c r="DB105" s="390"/>
      <c r="DC105" s="390"/>
      <c r="DD105" s="390"/>
      <c r="DE105" s="390"/>
      <c r="DF105" s="390"/>
      <c r="DG105" s="390"/>
      <c r="DH105" s="390"/>
      <c r="DI105" s="390"/>
      <c r="DJ105" s="390"/>
      <c r="DK105" s="390"/>
      <c r="DL105" s="390"/>
      <c r="DM105" s="390"/>
      <c r="DN105" s="390"/>
      <c r="DO105" s="390"/>
      <c r="DP105" s="390"/>
      <c r="DQ105" s="390"/>
      <c r="DR105" s="390"/>
      <c r="DS105" s="390"/>
      <c r="DT105" s="390"/>
      <c r="DU105" s="390"/>
      <c r="DV105" s="390"/>
      <c r="DW105" s="390"/>
      <c r="DX105" s="390"/>
      <c r="DY105" s="390"/>
      <c r="DZ105" s="390"/>
      <c r="EA105" s="390"/>
      <c r="EB105" s="390"/>
      <c r="EC105" s="390"/>
      <c r="ED105" s="390"/>
      <c r="EE105" s="390"/>
      <c r="EF105" s="390"/>
      <c r="EG105" s="390"/>
      <c r="EH105" s="390"/>
      <c r="EI105" s="390"/>
      <c r="EJ105" s="390"/>
      <c r="EK105" s="390"/>
      <c r="EL105" s="390"/>
      <c r="EM105" s="390"/>
      <c r="EN105" s="390"/>
      <c r="EO105" s="390"/>
      <c r="EP105" s="390"/>
      <c r="EQ105" s="390"/>
      <c r="ER105" s="390"/>
      <c r="ES105" s="390"/>
      <c r="ET105" s="390"/>
      <c r="EU105" s="390"/>
      <c r="EV105" s="390"/>
      <c r="EW105" s="390"/>
      <c r="EX105" s="390"/>
      <c r="EY105" s="390"/>
      <c r="EZ105" s="390"/>
      <c r="FA105" s="390"/>
      <c r="FB105" s="390"/>
      <c r="FC105" s="390"/>
      <c r="FD105" s="390"/>
      <c r="FE105" s="390"/>
      <c r="FF105" s="390"/>
      <c r="FG105" s="390"/>
      <c r="FH105" s="390"/>
      <c r="FI105" s="390"/>
      <c r="FJ105" s="390"/>
      <c r="FK105" s="390"/>
      <c r="FL105" s="390"/>
      <c r="FM105" s="390"/>
      <c r="FN105" s="390"/>
      <c r="FO105" s="390"/>
      <c r="FP105" s="390"/>
      <c r="FQ105" s="390"/>
      <c r="FR105" s="390"/>
      <c r="FS105" s="390"/>
      <c r="FT105" s="390"/>
      <c r="FU105" s="390"/>
      <c r="FV105" s="390"/>
      <c r="FW105" s="390"/>
      <c r="FX105" s="390"/>
      <c r="FY105" s="390"/>
      <c r="FZ105" s="390"/>
      <c r="GA105" s="390"/>
      <c r="GB105" s="390"/>
      <c r="GC105" s="390"/>
      <c r="GD105" s="390"/>
      <c r="GE105" s="390"/>
      <c r="GF105" s="390"/>
      <c r="GG105" s="390"/>
      <c r="GH105" s="390"/>
      <c r="GI105" s="390"/>
      <c r="GJ105" s="390"/>
      <c r="GK105" s="390"/>
      <c r="GL105" s="390"/>
      <c r="GM105" s="390"/>
      <c r="GN105" s="390"/>
      <c r="GO105" s="390"/>
      <c r="GP105" s="390"/>
      <c r="GQ105" s="390"/>
      <c r="GR105" s="390"/>
      <c r="GS105" s="390"/>
      <c r="GT105" s="390"/>
      <c r="GU105" s="390"/>
      <c r="GV105" s="390"/>
      <c r="GW105" s="390"/>
      <c r="GX105" s="390"/>
      <c r="GY105" s="390"/>
      <c r="GZ105" s="390"/>
      <c r="HA105" s="390"/>
      <c r="HB105" s="390"/>
      <c r="HC105" s="390"/>
      <c r="HD105" s="390"/>
      <c r="HE105" s="390"/>
      <c r="HF105" s="390"/>
      <c r="HG105" s="390"/>
      <c r="HH105" s="390"/>
      <c r="HI105" s="390"/>
      <c r="HJ105" s="390"/>
      <c r="HK105" s="390"/>
      <c r="HL105" s="390"/>
      <c r="HM105" s="390"/>
      <c r="HN105" s="390"/>
      <c r="HO105" s="390"/>
      <c r="HP105" s="390"/>
      <c r="HQ105" s="390"/>
      <c r="HR105" s="390"/>
      <c r="HS105" s="390"/>
      <c r="HT105" s="390"/>
      <c r="HU105" s="390"/>
      <c r="HV105" s="390"/>
      <c r="HW105" s="390"/>
      <c r="HX105" s="390"/>
      <c r="HY105" s="390"/>
      <c r="HZ105" s="390"/>
      <c r="IA105" s="390"/>
      <c r="IB105" s="390"/>
      <c r="IC105" s="390"/>
      <c r="ID105" s="390"/>
      <c r="IE105" s="390"/>
      <c r="IF105" s="390"/>
      <c r="IG105" s="390"/>
      <c r="IH105" s="390"/>
      <c r="II105" s="390"/>
      <c r="IJ105" s="390"/>
      <c r="IK105" s="390"/>
      <c r="IL105" s="390"/>
      <c r="IM105" s="390"/>
      <c r="IN105" s="390"/>
      <c r="IO105" s="390"/>
      <c r="IP105" s="390"/>
      <c r="IQ105" s="390"/>
      <c r="IR105" s="390"/>
      <c r="IS105" s="390"/>
    </row>
    <row r="106" spans="1:253">
      <c r="A106" s="475"/>
      <c r="B106" s="476" t="s">
        <v>683</v>
      </c>
      <c r="C106" s="477" t="s">
        <v>54</v>
      </c>
      <c r="D106" s="478">
        <f>D108+D112</f>
        <v>3489000</v>
      </c>
      <c r="E106" s="478">
        <f>E108+E112</f>
        <v>3489000</v>
      </c>
      <c r="F106" s="479">
        <f>F108+F112</f>
        <v>0</v>
      </c>
      <c r="G106" s="461"/>
      <c r="H106" s="505" t="s">
        <v>54</v>
      </c>
      <c r="I106" s="478">
        <f>I108+I112</f>
        <v>3489000</v>
      </c>
      <c r="J106" s="478">
        <f>J108+J112</f>
        <v>3489000</v>
      </c>
      <c r="K106" s="478">
        <f>K108+K112</f>
        <v>0</v>
      </c>
      <c r="L106" s="463"/>
      <c r="M106" s="463"/>
      <c r="N106" s="463"/>
      <c r="O106" s="463"/>
      <c r="P106" s="463"/>
      <c r="Q106" s="463"/>
      <c r="R106" s="463"/>
      <c r="S106" s="463"/>
      <c r="T106" s="463"/>
      <c r="U106" s="463"/>
      <c r="V106" s="463"/>
      <c r="W106" s="463"/>
      <c r="X106" s="463"/>
      <c r="Y106" s="463"/>
      <c r="Z106" s="463"/>
      <c r="AA106" s="463"/>
      <c r="AB106" s="463"/>
      <c r="AC106" s="463"/>
      <c r="AD106" s="463"/>
      <c r="AE106" s="463"/>
      <c r="AF106" s="463"/>
      <c r="AG106" s="463"/>
      <c r="AH106" s="463"/>
      <c r="AI106" s="463"/>
      <c r="AJ106" s="463"/>
      <c r="AK106" s="463"/>
      <c r="AL106" s="463"/>
      <c r="AM106" s="463"/>
      <c r="AN106" s="463"/>
      <c r="AO106" s="463"/>
      <c r="AP106" s="463"/>
      <c r="AQ106" s="463"/>
      <c r="AR106" s="463"/>
      <c r="AS106" s="463"/>
      <c r="AT106" s="463"/>
      <c r="AU106" s="463"/>
      <c r="AV106" s="463"/>
      <c r="AW106" s="463"/>
      <c r="AX106" s="463"/>
      <c r="AY106" s="463"/>
      <c r="AZ106" s="463"/>
      <c r="BA106" s="463"/>
      <c r="BB106" s="463"/>
      <c r="BC106" s="463"/>
      <c r="BD106" s="463"/>
      <c r="BE106" s="463"/>
      <c r="BF106" s="463"/>
      <c r="BG106" s="463"/>
      <c r="BH106" s="463"/>
      <c r="BI106" s="463"/>
      <c r="BJ106" s="463"/>
      <c r="BK106" s="463"/>
      <c r="BL106" s="463"/>
      <c r="BM106" s="463"/>
      <c r="BN106" s="463"/>
      <c r="BO106" s="463"/>
      <c r="BP106" s="463"/>
      <c r="BQ106" s="463"/>
      <c r="BR106" s="463"/>
      <c r="BS106" s="463"/>
      <c r="BT106" s="463"/>
      <c r="BU106" s="463"/>
      <c r="BV106" s="463"/>
      <c r="BW106" s="463"/>
      <c r="BX106" s="463"/>
      <c r="BY106" s="463"/>
      <c r="BZ106" s="463"/>
      <c r="CA106" s="463"/>
      <c r="CB106" s="463"/>
      <c r="CC106" s="463"/>
      <c r="CD106" s="463"/>
      <c r="CE106" s="463"/>
      <c r="CF106" s="463"/>
      <c r="CG106" s="463"/>
      <c r="CH106" s="463"/>
      <c r="CI106" s="463"/>
      <c r="CJ106" s="463"/>
      <c r="CK106" s="463"/>
      <c r="CL106" s="463"/>
      <c r="CM106" s="463"/>
      <c r="CN106" s="463"/>
      <c r="CO106" s="463"/>
      <c r="CP106" s="463"/>
      <c r="CQ106" s="463"/>
      <c r="CR106" s="463"/>
      <c r="CS106" s="463"/>
      <c r="CT106" s="463"/>
      <c r="CU106" s="463"/>
      <c r="CV106" s="463"/>
      <c r="CW106" s="463"/>
      <c r="CX106" s="463"/>
      <c r="CY106" s="463"/>
      <c r="CZ106" s="463"/>
      <c r="DA106" s="463"/>
      <c r="DB106" s="463"/>
      <c r="DC106" s="463"/>
      <c r="DD106" s="463"/>
      <c r="DE106" s="463"/>
      <c r="DF106" s="463"/>
      <c r="DG106" s="463"/>
      <c r="DH106" s="463"/>
      <c r="DI106" s="463"/>
      <c r="DJ106" s="463"/>
      <c r="DK106" s="463"/>
      <c r="DL106" s="463"/>
      <c r="DM106" s="463"/>
      <c r="DN106" s="463"/>
      <c r="DO106" s="463"/>
      <c r="DP106" s="463"/>
      <c r="DQ106" s="463"/>
      <c r="DR106" s="463"/>
      <c r="DS106" s="463"/>
      <c r="DT106" s="463"/>
      <c r="DU106" s="463"/>
      <c r="DV106" s="463"/>
      <c r="DW106" s="463"/>
      <c r="DX106" s="463"/>
      <c r="DY106" s="463"/>
      <c r="DZ106" s="463"/>
      <c r="EA106" s="463"/>
      <c r="EB106" s="463"/>
      <c r="EC106" s="463"/>
      <c r="ED106" s="463"/>
      <c r="EE106" s="463"/>
      <c r="EF106" s="463"/>
      <c r="EG106" s="463"/>
      <c r="EH106" s="463"/>
      <c r="EI106" s="463"/>
      <c r="EJ106" s="463"/>
      <c r="EK106" s="463"/>
      <c r="EL106" s="463"/>
      <c r="EM106" s="463"/>
      <c r="EN106" s="463"/>
      <c r="EO106" s="463"/>
      <c r="EP106" s="463"/>
      <c r="EQ106" s="463"/>
      <c r="ER106" s="463"/>
      <c r="ES106" s="463"/>
      <c r="ET106" s="463"/>
      <c r="EU106" s="463"/>
      <c r="EV106" s="463"/>
      <c r="EW106" s="463"/>
      <c r="EX106" s="463"/>
      <c r="EY106" s="463"/>
      <c r="EZ106" s="463"/>
      <c r="FA106" s="463"/>
      <c r="FB106" s="463"/>
      <c r="FC106" s="463"/>
      <c r="FD106" s="463"/>
      <c r="FE106" s="463"/>
      <c r="FF106" s="463"/>
      <c r="FG106" s="463"/>
      <c r="FH106" s="463"/>
      <c r="FI106" s="463"/>
      <c r="FJ106" s="463"/>
      <c r="FK106" s="463"/>
      <c r="FL106" s="463"/>
      <c r="FM106" s="463"/>
      <c r="FN106" s="463"/>
      <c r="FO106" s="463"/>
      <c r="FP106" s="463"/>
      <c r="FQ106" s="463"/>
      <c r="FR106" s="463"/>
      <c r="FS106" s="463"/>
      <c r="FT106" s="463"/>
      <c r="FU106" s="463"/>
      <c r="FV106" s="463"/>
      <c r="FW106" s="463"/>
      <c r="FX106" s="463"/>
      <c r="FY106" s="463"/>
      <c r="FZ106" s="463"/>
      <c r="GA106" s="463"/>
      <c r="GB106" s="463"/>
      <c r="GC106" s="463"/>
      <c r="GD106" s="463"/>
      <c r="GE106" s="463"/>
      <c r="GF106" s="463"/>
      <c r="GG106" s="463"/>
      <c r="GH106" s="463"/>
      <c r="GI106" s="463"/>
      <c r="GJ106" s="463"/>
      <c r="GK106" s="463"/>
      <c r="GL106" s="463"/>
      <c r="GM106" s="463"/>
      <c r="GN106" s="463"/>
      <c r="GO106" s="463"/>
      <c r="GP106" s="463"/>
      <c r="GQ106" s="463"/>
      <c r="GR106" s="463"/>
      <c r="GS106" s="463"/>
      <c r="GT106" s="463"/>
      <c r="GU106" s="463"/>
      <c r="GV106" s="463"/>
      <c r="GW106" s="463"/>
      <c r="GX106" s="463"/>
      <c r="GY106" s="463"/>
      <c r="GZ106" s="463"/>
      <c r="HA106" s="463"/>
      <c r="HB106" s="463"/>
      <c r="HC106" s="463"/>
      <c r="HD106" s="463"/>
      <c r="HE106" s="463"/>
      <c r="HF106" s="463"/>
      <c r="HG106" s="463"/>
      <c r="HH106" s="463"/>
      <c r="HI106" s="463"/>
      <c r="HJ106" s="463"/>
      <c r="HK106" s="463"/>
      <c r="HL106" s="463"/>
      <c r="HM106" s="463"/>
      <c r="HN106" s="463"/>
      <c r="HO106" s="463"/>
      <c r="HP106" s="463"/>
      <c r="HQ106" s="463"/>
      <c r="HR106" s="463"/>
      <c r="HS106" s="463"/>
      <c r="HT106" s="463"/>
      <c r="HU106" s="463"/>
      <c r="HV106" s="463"/>
      <c r="HW106" s="463"/>
      <c r="HX106" s="463"/>
      <c r="HY106" s="463"/>
      <c r="HZ106" s="463"/>
      <c r="IA106" s="463"/>
      <c r="IB106" s="463"/>
      <c r="IC106" s="463"/>
      <c r="ID106" s="463"/>
      <c r="IE106" s="463"/>
      <c r="IF106" s="463"/>
      <c r="IG106" s="463"/>
      <c r="IH106" s="463"/>
      <c r="II106" s="463"/>
      <c r="IJ106" s="463"/>
      <c r="IK106" s="463"/>
      <c r="IL106" s="463"/>
      <c r="IM106" s="463"/>
      <c r="IN106" s="463"/>
      <c r="IO106" s="463"/>
      <c r="IP106" s="463"/>
      <c r="IQ106" s="463"/>
      <c r="IR106" s="463"/>
      <c r="IS106" s="463"/>
    </row>
    <row r="107" spans="1:253" ht="9.9499999999999993" customHeight="1">
      <c r="A107" s="444"/>
      <c r="B107" s="481"/>
      <c r="C107" s="482"/>
      <c r="D107" s="506"/>
      <c r="E107" s="506"/>
      <c r="F107" s="507"/>
      <c r="G107" s="461"/>
      <c r="H107" s="485"/>
      <c r="I107" s="483"/>
      <c r="J107" s="483"/>
      <c r="K107" s="483"/>
      <c r="L107" s="390"/>
      <c r="M107" s="390"/>
      <c r="N107" s="390"/>
      <c r="O107" s="390"/>
      <c r="P107" s="390"/>
      <c r="Q107" s="390"/>
      <c r="R107" s="390"/>
      <c r="S107" s="390"/>
      <c r="T107" s="390"/>
      <c r="U107" s="390"/>
      <c r="V107" s="390"/>
      <c r="W107" s="390"/>
      <c r="X107" s="390"/>
      <c r="Y107" s="390"/>
      <c r="Z107" s="390"/>
      <c r="AA107" s="390"/>
      <c r="AB107" s="390"/>
      <c r="AC107" s="390"/>
      <c r="AD107" s="390"/>
      <c r="AE107" s="390"/>
      <c r="AF107" s="390"/>
      <c r="AG107" s="390"/>
      <c r="AH107" s="390"/>
      <c r="AI107" s="390"/>
      <c r="AJ107" s="390"/>
      <c r="AK107" s="390"/>
      <c r="AL107" s="390"/>
      <c r="AM107" s="390"/>
      <c r="AN107" s="390"/>
      <c r="AO107" s="390"/>
      <c r="AP107" s="390"/>
      <c r="AQ107" s="390"/>
      <c r="AR107" s="390"/>
      <c r="AS107" s="390"/>
      <c r="AT107" s="390"/>
      <c r="AU107" s="390"/>
      <c r="AV107" s="390"/>
      <c r="AW107" s="390"/>
      <c r="AX107" s="390"/>
      <c r="AY107" s="390"/>
      <c r="AZ107" s="390"/>
      <c r="BA107" s="390"/>
      <c r="BB107" s="390"/>
      <c r="BC107" s="390"/>
      <c r="BD107" s="390"/>
      <c r="BE107" s="390"/>
      <c r="BF107" s="390"/>
      <c r="BG107" s="390"/>
      <c r="BH107" s="390"/>
      <c r="BI107" s="390"/>
      <c r="BJ107" s="390"/>
      <c r="BK107" s="390"/>
      <c r="BL107" s="390"/>
      <c r="BM107" s="390"/>
      <c r="BN107" s="390"/>
      <c r="BO107" s="390"/>
      <c r="BP107" s="390"/>
      <c r="BQ107" s="390"/>
      <c r="BR107" s="390"/>
      <c r="BS107" s="390"/>
      <c r="BT107" s="390"/>
      <c r="BU107" s="390"/>
      <c r="BV107" s="390"/>
      <c r="BW107" s="390"/>
      <c r="BX107" s="390"/>
      <c r="BY107" s="390"/>
      <c r="BZ107" s="390"/>
      <c r="CA107" s="390"/>
      <c r="CB107" s="390"/>
      <c r="CC107" s="390"/>
      <c r="CD107" s="390"/>
      <c r="CE107" s="390"/>
      <c r="CF107" s="390"/>
      <c r="CG107" s="390"/>
      <c r="CH107" s="390"/>
      <c r="CI107" s="390"/>
      <c r="CJ107" s="390"/>
      <c r="CK107" s="390"/>
      <c r="CL107" s="390"/>
      <c r="CM107" s="390"/>
      <c r="CN107" s="390"/>
      <c r="CO107" s="390"/>
      <c r="CP107" s="390"/>
      <c r="CQ107" s="390"/>
      <c r="CR107" s="390"/>
      <c r="CS107" s="390"/>
      <c r="CT107" s="390"/>
      <c r="CU107" s="390"/>
      <c r="CV107" s="390"/>
      <c r="CW107" s="390"/>
      <c r="CX107" s="390"/>
      <c r="CY107" s="390"/>
      <c r="CZ107" s="390"/>
      <c r="DA107" s="390"/>
      <c r="DB107" s="390"/>
      <c r="DC107" s="390"/>
      <c r="DD107" s="390"/>
      <c r="DE107" s="390"/>
      <c r="DF107" s="390"/>
      <c r="DG107" s="390"/>
      <c r="DH107" s="390"/>
      <c r="DI107" s="390"/>
      <c r="DJ107" s="390"/>
      <c r="DK107" s="390"/>
      <c r="DL107" s="390"/>
      <c r="DM107" s="390"/>
      <c r="DN107" s="390"/>
      <c r="DO107" s="390"/>
      <c r="DP107" s="390"/>
      <c r="DQ107" s="390"/>
      <c r="DR107" s="390"/>
      <c r="DS107" s="390"/>
      <c r="DT107" s="390"/>
      <c r="DU107" s="390"/>
      <c r="DV107" s="390"/>
      <c r="DW107" s="390"/>
      <c r="DX107" s="390"/>
      <c r="DY107" s="390"/>
      <c r="DZ107" s="390"/>
      <c r="EA107" s="390"/>
      <c r="EB107" s="390"/>
      <c r="EC107" s="390"/>
      <c r="ED107" s="390"/>
      <c r="EE107" s="390"/>
      <c r="EF107" s="390"/>
      <c r="EG107" s="390"/>
      <c r="EH107" s="390"/>
      <c r="EI107" s="390"/>
      <c r="EJ107" s="390"/>
      <c r="EK107" s="390"/>
      <c r="EL107" s="390"/>
      <c r="EM107" s="390"/>
      <c r="EN107" s="390"/>
      <c r="EO107" s="390"/>
      <c r="EP107" s="390"/>
      <c r="EQ107" s="390"/>
      <c r="ER107" s="390"/>
      <c r="ES107" s="390"/>
      <c r="ET107" s="390"/>
      <c r="EU107" s="390"/>
      <c r="EV107" s="390"/>
      <c r="EW107" s="390"/>
      <c r="EX107" s="390"/>
      <c r="EY107" s="390"/>
      <c r="EZ107" s="390"/>
      <c r="FA107" s="390"/>
      <c r="FB107" s="390"/>
      <c r="FC107" s="390"/>
      <c r="FD107" s="390"/>
      <c r="FE107" s="390"/>
      <c r="FF107" s="390"/>
      <c r="FG107" s="390"/>
      <c r="FH107" s="390"/>
      <c r="FI107" s="390"/>
      <c r="FJ107" s="390"/>
      <c r="FK107" s="390"/>
      <c r="FL107" s="390"/>
      <c r="FM107" s="390"/>
      <c r="FN107" s="390"/>
      <c r="FO107" s="390"/>
      <c r="FP107" s="390"/>
      <c r="FQ107" s="390"/>
      <c r="FR107" s="390"/>
      <c r="FS107" s="390"/>
      <c r="FT107" s="390"/>
      <c r="FU107" s="390"/>
      <c r="FV107" s="390"/>
      <c r="FW107" s="390"/>
      <c r="FX107" s="390"/>
      <c r="FY107" s="390"/>
      <c r="FZ107" s="390"/>
      <c r="GA107" s="390"/>
      <c r="GB107" s="390"/>
      <c r="GC107" s="390"/>
      <c r="GD107" s="390"/>
      <c r="GE107" s="390"/>
      <c r="GF107" s="390"/>
      <c r="GG107" s="390"/>
      <c r="GH107" s="390"/>
      <c r="GI107" s="390"/>
      <c r="GJ107" s="390"/>
      <c r="GK107" s="390"/>
      <c r="GL107" s="390"/>
      <c r="GM107" s="390"/>
      <c r="GN107" s="390"/>
      <c r="GO107" s="390"/>
      <c r="GP107" s="390"/>
      <c r="GQ107" s="390"/>
      <c r="GR107" s="390"/>
      <c r="GS107" s="390"/>
      <c r="GT107" s="390"/>
      <c r="GU107" s="390"/>
      <c r="GV107" s="390"/>
      <c r="GW107" s="390"/>
      <c r="GX107" s="390"/>
      <c r="GY107" s="390"/>
      <c r="GZ107" s="390"/>
      <c r="HA107" s="390"/>
      <c r="HB107" s="390"/>
      <c r="HC107" s="390"/>
      <c r="HD107" s="390"/>
      <c r="HE107" s="390"/>
      <c r="HF107" s="390"/>
      <c r="HG107" s="390"/>
      <c r="HH107" s="390"/>
      <c r="HI107" s="390"/>
      <c r="HJ107" s="390"/>
      <c r="HK107" s="390"/>
      <c r="HL107" s="390"/>
      <c r="HM107" s="390"/>
      <c r="HN107" s="390"/>
      <c r="HO107" s="390"/>
      <c r="HP107" s="390"/>
      <c r="HQ107" s="390"/>
      <c r="HR107" s="390"/>
      <c r="HS107" s="390"/>
      <c r="HT107" s="390"/>
      <c r="HU107" s="390"/>
      <c r="HV107" s="390"/>
      <c r="HW107" s="390"/>
      <c r="HX107" s="390"/>
      <c r="HY107" s="390"/>
      <c r="HZ107" s="390"/>
      <c r="IA107" s="390"/>
      <c r="IB107" s="390"/>
      <c r="IC107" s="390"/>
      <c r="ID107" s="390"/>
      <c r="IE107" s="390"/>
      <c r="IF107" s="390"/>
      <c r="IG107" s="390"/>
      <c r="IH107" s="390"/>
      <c r="II107" s="390"/>
      <c r="IJ107" s="390"/>
      <c r="IK107" s="390"/>
      <c r="IL107" s="390"/>
      <c r="IM107" s="390"/>
      <c r="IN107" s="390"/>
      <c r="IO107" s="390"/>
      <c r="IP107" s="390"/>
      <c r="IQ107" s="390"/>
      <c r="IR107" s="390"/>
      <c r="IS107" s="390"/>
    </row>
    <row r="108" spans="1:253" ht="25.5">
      <c r="A108" s="487">
        <v>12</v>
      </c>
      <c r="B108" s="1196" t="s">
        <v>684</v>
      </c>
      <c r="C108" s="1196"/>
      <c r="D108" s="488">
        <f>D110</f>
        <v>430000</v>
      </c>
      <c r="E108" s="488">
        <f>E110</f>
        <v>430000</v>
      </c>
      <c r="F108" s="489">
        <f>F110</f>
        <v>0</v>
      </c>
      <c r="G108" s="461"/>
      <c r="H108" s="490" t="s">
        <v>684</v>
      </c>
      <c r="I108" s="488">
        <f>I110</f>
        <v>430000</v>
      </c>
      <c r="J108" s="488">
        <f>J110</f>
        <v>430000</v>
      </c>
      <c r="K108" s="488">
        <f>K110</f>
        <v>0</v>
      </c>
      <c r="L108" s="486"/>
      <c r="M108" s="486"/>
      <c r="N108" s="486"/>
      <c r="O108" s="486"/>
      <c r="P108" s="486"/>
      <c r="Q108" s="486"/>
      <c r="R108" s="486"/>
      <c r="S108" s="486"/>
      <c r="T108" s="486"/>
      <c r="U108" s="486"/>
      <c r="V108" s="486"/>
      <c r="W108" s="486"/>
      <c r="X108" s="486"/>
      <c r="Y108" s="486"/>
      <c r="Z108" s="486"/>
      <c r="AA108" s="486"/>
      <c r="AB108" s="486"/>
      <c r="AC108" s="486"/>
      <c r="AD108" s="486"/>
      <c r="AE108" s="486"/>
      <c r="AF108" s="486"/>
      <c r="AG108" s="486"/>
      <c r="AH108" s="486"/>
      <c r="AI108" s="486"/>
      <c r="AJ108" s="486"/>
      <c r="AK108" s="486"/>
      <c r="AL108" s="486"/>
      <c r="AM108" s="486"/>
      <c r="AN108" s="486"/>
      <c r="AO108" s="486"/>
      <c r="AP108" s="486"/>
      <c r="AQ108" s="486"/>
      <c r="AR108" s="486"/>
      <c r="AS108" s="486"/>
      <c r="AT108" s="486"/>
      <c r="AU108" s="486"/>
      <c r="AV108" s="486"/>
      <c r="AW108" s="486"/>
      <c r="AX108" s="486"/>
      <c r="AY108" s="486"/>
      <c r="AZ108" s="486"/>
      <c r="BA108" s="486"/>
      <c r="BB108" s="486"/>
      <c r="BC108" s="486"/>
      <c r="BD108" s="486"/>
      <c r="BE108" s="486"/>
      <c r="BF108" s="486"/>
      <c r="BG108" s="486"/>
      <c r="BH108" s="486"/>
      <c r="BI108" s="486"/>
      <c r="BJ108" s="486"/>
      <c r="BK108" s="486"/>
      <c r="BL108" s="486"/>
      <c r="BM108" s="486"/>
      <c r="BN108" s="486"/>
      <c r="BO108" s="486"/>
      <c r="BP108" s="486"/>
      <c r="BQ108" s="486"/>
      <c r="BR108" s="486"/>
      <c r="BS108" s="486"/>
      <c r="BT108" s="486"/>
      <c r="BU108" s="486"/>
      <c r="BV108" s="486"/>
      <c r="BW108" s="486"/>
      <c r="BX108" s="486"/>
      <c r="BY108" s="486"/>
      <c r="BZ108" s="486"/>
      <c r="CA108" s="486"/>
      <c r="CB108" s="486"/>
      <c r="CC108" s="486"/>
      <c r="CD108" s="486"/>
      <c r="CE108" s="486"/>
      <c r="CF108" s="486"/>
      <c r="CG108" s="486"/>
      <c r="CH108" s="486"/>
      <c r="CI108" s="486"/>
      <c r="CJ108" s="486"/>
      <c r="CK108" s="486"/>
      <c r="CL108" s="486"/>
      <c r="CM108" s="486"/>
      <c r="CN108" s="486"/>
      <c r="CO108" s="486"/>
      <c r="CP108" s="486"/>
      <c r="CQ108" s="486"/>
      <c r="CR108" s="486"/>
      <c r="CS108" s="486"/>
      <c r="CT108" s="486"/>
      <c r="CU108" s="486"/>
      <c r="CV108" s="486"/>
      <c r="CW108" s="486"/>
      <c r="CX108" s="486"/>
      <c r="CY108" s="486"/>
      <c r="CZ108" s="486"/>
      <c r="DA108" s="486"/>
      <c r="DB108" s="486"/>
      <c r="DC108" s="486"/>
      <c r="DD108" s="486"/>
      <c r="DE108" s="486"/>
      <c r="DF108" s="486"/>
      <c r="DG108" s="486"/>
      <c r="DH108" s="486"/>
      <c r="DI108" s="486"/>
      <c r="DJ108" s="486"/>
      <c r="DK108" s="486"/>
      <c r="DL108" s="486"/>
      <c r="DM108" s="486"/>
      <c r="DN108" s="486"/>
      <c r="DO108" s="486"/>
      <c r="DP108" s="486"/>
      <c r="DQ108" s="486"/>
      <c r="DR108" s="486"/>
      <c r="DS108" s="486"/>
      <c r="DT108" s="486"/>
      <c r="DU108" s="486"/>
      <c r="DV108" s="486"/>
      <c r="DW108" s="486"/>
      <c r="DX108" s="486"/>
      <c r="DY108" s="486"/>
      <c r="DZ108" s="486"/>
      <c r="EA108" s="486"/>
      <c r="EB108" s="486"/>
      <c r="EC108" s="486"/>
      <c r="ED108" s="486"/>
      <c r="EE108" s="486"/>
      <c r="EF108" s="486"/>
      <c r="EG108" s="486"/>
      <c r="EH108" s="486"/>
      <c r="EI108" s="486"/>
      <c r="EJ108" s="486"/>
      <c r="EK108" s="486"/>
      <c r="EL108" s="486"/>
      <c r="EM108" s="486"/>
      <c r="EN108" s="486"/>
      <c r="EO108" s="486"/>
      <c r="EP108" s="486"/>
      <c r="EQ108" s="486"/>
      <c r="ER108" s="486"/>
      <c r="ES108" s="486"/>
      <c r="ET108" s="486"/>
      <c r="EU108" s="486"/>
      <c r="EV108" s="486"/>
      <c r="EW108" s="486"/>
      <c r="EX108" s="486"/>
      <c r="EY108" s="486"/>
      <c r="EZ108" s="486"/>
      <c r="FA108" s="486"/>
      <c r="FB108" s="486"/>
      <c r="FC108" s="486"/>
      <c r="FD108" s="486"/>
      <c r="FE108" s="486"/>
      <c r="FF108" s="486"/>
      <c r="FG108" s="486"/>
      <c r="FH108" s="486"/>
      <c r="FI108" s="486"/>
      <c r="FJ108" s="486"/>
      <c r="FK108" s="486"/>
      <c r="FL108" s="486"/>
      <c r="FM108" s="486"/>
      <c r="FN108" s="486"/>
      <c r="FO108" s="486"/>
      <c r="FP108" s="486"/>
      <c r="FQ108" s="486"/>
      <c r="FR108" s="486"/>
      <c r="FS108" s="486"/>
      <c r="FT108" s="486"/>
      <c r="FU108" s="486"/>
      <c r="FV108" s="486"/>
      <c r="FW108" s="486"/>
      <c r="FX108" s="486"/>
      <c r="FY108" s="486"/>
      <c r="FZ108" s="486"/>
      <c r="GA108" s="486"/>
      <c r="GB108" s="486"/>
      <c r="GC108" s="486"/>
      <c r="GD108" s="486"/>
      <c r="GE108" s="486"/>
      <c r="GF108" s="486"/>
      <c r="GG108" s="486"/>
      <c r="GH108" s="486"/>
      <c r="GI108" s="486"/>
      <c r="GJ108" s="486"/>
      <c r="GK108" s="486"/>
      <c r="GL108" s="486"/>
      <c r="GM108" s="486"/>
      <c r="GN108" s="486"/>
      <c r="GO108" s="486"/>
      <c r="GP108" s="486"/>
      <c r="GQ108" s="486"/>
      <c r="GR108" s="486"/>
      <c r="GS108" s="486"/>
      <c r="GT108" s="486"/>
      <c r="GU108" s="486"/>
      <c r="GV108" s="486"/>
      <c r="GW108" s="486"/>
      <c r="GX108" s="486"/>
      <c r="GY108" s="486"/>
      <c r="GZ108" s="486"/>
      <c r="HA108" s="486"/>
      <c r="HB108" s="486"/>
      <c r="HC108" s="486"/>
      <c r="HD108" s="486"/>
      <c r="HE108" s="486"/>
      <c r="HF108" s="486"/>
      <c r="HG108" s="486"/>
      <c r="HH108" s="486"/>
      <c r="HI108" s="486"/>
      <c r="HJ108" s="486"/>
      <c r="HK108" s="486"/>
      <c r="HL108" s="486"/>
      <c r="HM108" s="486"/>
      <c r="HN108" s="486"/>
      <c r="HO108" s="486"/>
      <c r="HP108" s="486"/>
      <c r="HQ108" s="486"/>
      <c r="HR108" s="486"/>
      <c r="HS108" s="486"/>
      <c r="HT108" s="486"/>
      <c r="HU108" s="486"/>
      <c r="HV108" s="486"/>
      <c r="HW108" s="486"/>
      <c r="HX108" s="486"/>
      <c r="HY108" s="486"/>
      <c r="HZ108" s="486"/>
      <c r="IA108" s="486"/>
      <c r="IB108" s="486"/>
      <c r="IC108" s="486"/>
      <c r="ID108" s="486"/>
      <c r="IE108" s="486"/>
      <c r="IF108" s="486"/>
      <c r="IG108" s="486"/>
      <c r="IH108" s="486"/>
      <c r="II108" s="486"/>
      <c r="IJ108" s="486"/>
      <c r="IK108" s="486"/>
      <c r="IL108" s="486"/>
      <c r="IM108" s="486"/>
      <c r="IN108" s="486"/>
      <c r="IO108" s="486"/>
      <c r="IP108" s="486"/>
      <c r="IQ108" s="486"/>
      <c r="IR108" s="486"/>
      <c r="IS108" s="486"/>
    </row>
    <row r="109" spans="1:253" ht="9.9499999999999993" customHeight="1">
      <c r="A109" s="475"/>
      <c r="B109" s="476"/>
      <c r="C109" s="508"/>
      <c r="D109" s="478"/>
      <c r="E109" s="478"/>
      <c r="F109" s="479"/>
      <c r="G109" s="461"/>
      <c r="H109" s="509"/>
      <c r="I109" s="510"/>
      <c r="J109" s="510"/>
      <c r="K109" s="510"/>
      <c r="L109" s="463"/>
      <c r="M109" s="463"/>
      <c r="N109" s="463"/>
      <c r="O109" s="463"/>
      <c r="P109" s="463"/>
      <c r="Q109" s="463"/>
      <c r="R109" s="463"/>
      <c r="S109" s="463"/>
      <c r="T109" s="463"/>
      <c r="U109" s="463"/>
      <c r="V109" s="463"/>
      <c r="W109" s="463"/>
      <c r="X109" s="463"/>
      <c r="Y109" s="463"/>
      <c r="Z109" s="463"/>
      <c r="AA109" s="463"/>
      <c r="AB109" s="463"/>
      <c r="AC109" s="463"/>
      <c r="AD109" s="463"/>
      <c r="AE109" s="463"/>
      <c r="AF109" s="463"/>
      <c r="AG109" s="463"/>
      <c r="AH109" s="463"/>
      <c r="AI109" s="463"/>
      <c r="AJ109" s="463"/>
      <c r="AK109" s="463"/>
      <c r="AL109" s="463"/>
      <c r="AM109" s="463"/>
      <c r="AN109" s="463"/>
      <c r="AO109" s="463"/>
      <c r="AP109" s="463"/>
      <c r="AQ109" s="463"/>
      <c r="AR109" s="463"/>
      <c r="AS109" s="463"/>
      <c r="AT109" s="463"/>
      <c r="AU109" s="463"/>
      <c r="AV109" s="463"/>
      <c r="AW109" s="463"/>
      <c r="AX109" s="463"/>
      <c r="AY109" s="463"/>
      <c r="AZ109" s="463"/>
      <c r="BA109" s="463"/>
      <c r="BB109" s="463"/>
      <c r="BC109" s="463"/>
      <c r="BD109" s="463"/>
      <c r="BE109" s="463"/>
      <c r="BF109" s="463"/>
      <c r="BG109" s="463"/>
      <c r="BH109" s="463"/>
      <c r="BI109" s="463"/>
      <c r="BJ109" s="463"/>
      <c r="BK109" s="463"/>
      <c r="BL109" s="463"/>
      <c r="BM109" s="463"/>
      <c r="BN109" s="463"/>
      <c r="BO109" s="463"/>
      <c r="BP109" s="463"/>
      <c r="BQ109" s="463"/>
      <c r="BR109" s="463"/>
      <c r="BS109" s="463"/>
      <c r="BT109" s="463"/>
      <c r="BU109" s="463"/>
      <c r="BV109" s="463"/>
      <c r="BW109" s="463"/>
      <c r="BX109" s="463"/>
      <c r="BY109" s="463"/>
      <c r="BZ109" s="463"/>
      <c r="CA109" s="463"/>
      <c r="CB109" s="463"/>
      <c r="CC109" s="463"/>
      <c r="CD109" s="463"/>
      <c r="CE109" s="463"/>
      <c r="CF109" s="463"/>
      <c r="CG109" s="463"/>
      <c r="CH109" s="463"/>
      <c r="CI109" s="463"/>
      <c r="CJ109" s="463"/>
      <c r="CK109" s="463"/>
      <c r="CL109" s="463"/>
      <c r="CM109" s="463"/>
      <c r="CN109" s="463"/>
      <c r="CO109" s="463"/>
      <c r="CP109" s="463"/>
      <c r="CQ109" s="463"/>
      <c r="CR109" s="463"/>
      <c r="CS109" s="463"/>
      <c r="CT109" s="463"/>
      <c r="CU109" s="463"/>
      <c r="CV109" s="463"/>
      <c r="CW109" s="463"/>
      <c r="CX109" s="463"/>
      <c r="CY109" s="463"/>
      <c r="CZ109" s="463"/>
      <c r="DA109" s="463"/>
      <c r="DB109" s="463"/>
      <c r="DC109" s="463"/>
      <c r="DD109" s="463"/>
      <c r="DE109" s="463"/>
      <c r="DF109" s="463"/>
      <c r="DG109" s="463"/>
      <c r="DH109" s="463"/>
      <c r="DI109" s="463"/>
      <c r="DJ109" s="463"/>
      <c r="DK109" s="463"/>
      <c r="DL109" s="463"/>
      <c r="DM109" s="463"/>
      <c r="DN109" s="463"/>
      <c r="DO109" s="463"/>
      <c r="DP109" s="463"/>
      <c r="DQ109" s="463"/>
      <c r="DR109" s="463"/>
      <c r="DS109" s="463"/>
      <c r="DT109" s="463"/>
      <c r="DU109" s="463"/>
      <c r="DV109" s="463"/>
      <c r="DW109" s="463"/>
      <c r="DX109" s="463"/>
      <c r="DY109" s="463"/>
      <c r="DZ109" s="463"/>
      <c r="EA109" s="463"/>
      <c r="EB109" s="463"/>
      <c r="EC109" s="463"/>
      <c r="ED109" s="463"/>
      <c r="EE109" s="463"/>
      <c r="EF109" s="463"/>
      <c r="EG109" s="463"/>
      <c r="EH109" s="463"/>
      <c r="EI109" s="463"/>
      <c r="EJ109" s="463"/>
      <c r="EK109" s="463"/>
      <c r="EL109" s="463"/>
      <c r="EM109" s="463"/>
      <c r="EN109" s="463"/>
      <c r="EO109" s="463"/>
      <c r="EP109" s="463"/>
      <c r="EQ109" s="463"/>
      <c r="ER109" s="463"/>
      <c r="ES109" s="463"/>
      <c r="ET109" s="463"/>
      <c r="EU109" s="463"/>
      <c r="EV109" s="463"/>
      <c r="EW109" s="463"/>
      <c r="EX109" s="463"/>
      <c r="EY109" s="463"/>
      <c r="EZ109" s="463"/>
      <c r="FA109" s="463"/>
      <c r="FB109" s="463"/>
      <c r="FC109" s="463"/>
      <c r="FD109" s="463"/>
      <c r="FE109" s="463"/>
      <c r="FF109" s="463"/>
      <c r="FG109" s="463"/>
      <c r="FH109" s="463"/>
      <c r="FI109" s="463"/>
      <c r="FJ109" s="463"/>
      <c r="FK109" s="463"/>
      <c r="FL109" s="463"/>
      <c r="FM109" s="463"/>
      <c r="FN109" s="463"/>
      <c r="FO109" s="463"/>
      <c r="FP109" s="463"/>
      <c r="FQ109" s="463"/>
      <c r="FR109" s="463"/>
      <c r="FS109" s="463"/>
      <c r="FT109" s="463"/>
      <c r="FU109" s="463"/>
      <c r="FV109" s="463"/>
      <c r="FW109" s="463"/>
      <c r="FX109" s="463"/>
      <c r="FY109" s="463"/>
      <c r="FZ109" s="463"/>
      <c r="GA109" s="463"/>
      <c r="GB109" s="463"/>
      <c r="GC109" s="463"/>
      <c r="GD109" s="463"/>
      <c r="GE109" s="463"/>
      <c r="GF109" s="463"/>
      <c r="GG109" s="463"/>
      <c r="GH109" s="463"/>
      <c r="GI109" s="463"/>
      <c r="GJ109" s="463"/>
      <c r="GK109" s="463"/>
      <c r="GL109" s="463"/>
      <c r="GM109" s="463"/>
      <c r="GN109" s="463"/>
      <c r="GO109" s="463"/>
      <c r="GP109" s="463"/>
      <c r="GQ109" s="463"/>
      <c r="GR109" s="463"/>
      <c r="GS109" s="463"/>
      <c r="GT109" s="463"/>
      <c r="GU109" s="463"/>
      <c r="GV109" s="463"/>
      <c r="GW109" s="463"/>
      <c r="GX109" s="463"/>
      <c r="GY109" s="463"/>
      <c r="GZ109" s="463"/>
      <c r="HA109" s="463"/>
      <c r="HB109" s="463"/>
      <c r="HC109" s="463"/>
      <c r="HD109" s="463"/>
      <c r="HE109" s="463"/>
      <c r="HF109" s="463"/>
      <c r="HG109" s="463"/>
      <c r="HH109" s="463"/>
      <c r="HI109" s="463"/>
      <c r="HJ109" s="463"/>
      <c r="HK109" s="463"/>
      <c r="HL109" s="463"/>
      <c r="HM109" s="463"/>
      <c r="HN109" s="463"/>
      <c r="HO109" s="463"/>
      <c r="HP109" s="463"/>
      <c r="HQ109" s="463"/>
      <c r="HR109" s="463"/>
      <c r="HS109" s="463"/>
      <c r="HT109" s="463"/>
      <c r="HU109" s="463"/>
      <c r="HV109" s="463"/>
      <c r="HW109" s="463"/>
      <c r="HX109" s="463"/>
      <c r="HY109" s="463"/>
      <c r="HZ109" s="463"/>
      <c r="IA109" s="463"/>
      <c r="IB109" s="463"/>
      <c r="IC109" s="463"/>
      <c r="ID109" s="463"/>
      <c r="IE109" s="463"/>
      <c r="IF109" s="463"/>
      <c r="IG109" s="463"/>
      <c r="IH109" s="463"/>
      <c r="II109" s="463"/>
      <c r="IJ109" s="463"/>
      <c r="IK109" s="463"/>
      <c r="IL109" s="463"/>
      <c r="IM109" s="463"/>
      <c r="IN109" s="463"/>
      <c r="IO109" s="463"/>
      <c r="IP109" s="463"/>
      <c r="IQ109" s="463"/>
      <c r="IR109" s="463"/>
      <c r="IS109" s="463"/>
    </row>
    <row r="110" spans="1:253">
      <c r="A110" s="444"/>
      <c r="B110" s="444"/>
      <c r="C110" s="497" t="s">
        <v>668</v>
      </c>
      <c r="D110" s="483">
        <f>E110+F110</f>
        <v>430000</v>
      </c>
      <c r="E110" s="483">
        <v>430000</v>
      </c>
      <c r="F110" s="484">
        <v>0</v>
      </c>
      <c r="G110" s="461"/>
      <c r="H110" s="498" t="s">
        <v>670</v>
      </c>
      <c r="I110" s="483">
        <f>J110+K110</f>
        <v>430000</v>
      </c>
      <c r="J110" s="483">
        <v>430000</v>
      </c>
      <c r="K110" s="483">
        <v>0</v>
      </c>
      <c r="L110" s="390"/>
      <c r="M110" s="390"/>
      <c r="N110" s="390"/>
      <c r="O110" s="390"/>
      <c r="P110" s="390"/>
      <c r="Q110" s="390"/>
      <c r="R110" s="390"/>
      <c r="S110" s="390"/>
      <c r="T110" s="390"/>
      <c r="U110" s="390"/>
      <c r="V110" s="390"/>
      <c r="W110" s="390"/>
      <c r="X110" s="390"/>
      <c r="Y110" s="390"/>
      <c r="Z110" s="390"/>
      <c r="AA110" s="390"/>
      <c r="AB110" s="390"/>
      <c r="AC110" s="390"/>
      <c r="AD110" s="390"/>
      <c r="AE110" s="390"/>
      <c r="AF110" s="390"/>
      <c r="AG110" s="390"/>
      <c r="AH110" s="390"/>
      <c r="AI110" s="390"/>
      <c r="AJ110" s="390"/>
      <c r="AK110" s="390"/>
      <c r="AL110" s="390"/>
      <c r="AM110" s="390"/>
      <c r="AN110" s="390"/>
      <c r="AO110" s="390"/>
      <c r="AP110" s="390"/>
      <c r="AQ110" s="390"/>
      <c r="AR110" s="390"/>
      <c r="AS110" s="390"/>
      <c r="AT110" s="390"/>
      <c r="AU110" s="390"/>
      <c r="AV110" s="390"/>
      <c r="AW110" s="390"/>
      <c r="AX110" s="390"/>
      <c r="AY110" s="390"/>
      <c r="AZ110" s="390"/>
      <c r="BA110" s="390"/>
      <c r="BB110" s="390"/>
      <c r="BC110" s="390"/>
      <c r="BD110" s="390"/>
      <c r="BE110" s="390"/>
      <c r="BF110" s="390"/>
      <c r="BG110" s="390"/>
      <c r="BH110" s="390"/>
      <c r="BI110" s="390"/>
      <c r="BJ110" s="390"/>
      <c r="BK110" s="390"/>
      <c r="BL110" s="390"/>
      <c r="BM110" s="390"/>
      <c r="BN110" s="390"/>
      <c r="BO110" s="390"/>
      <c r="BP110" s="390"/>
      <c r="BQ110" s="390"/>
      <c r="BR110" s="390"/>
      <c r="BS110" s="390"/>
      <c r="BT110" s="390"/>
      <c r="BU110" s="390"/>
      <c r="BV110" s="390"/>
      <c r="BW110" s="390"/>
      <c r="BX110" s="390"/>
      <c r="BY110" s="390"/>
      <c r="BZ110" s="390"/>
      <c r="CA110" s="390"/>
      <c r="CB110" s="390"/>
      <c r="CC110" s="390"/>
      <c r="CD110" s="390"/>
      <c r="CE110" s="390"/>
      <c r="CF110" s="390"/>
      <c r="CG110" s="390"/>
      <c r="CH110" s="390"/>
      <c r="CI110" s="390"/>
      <c r="CJ110" s="390"/>
      <c r="CK110" s="390"/>
      <c r="CL110" s="390"/>
      <c r="CM110" s="390"/>
      <c r="CN110" s="390"/>
      <c r="CO110" s="390"/>
      <c r="CP110" s="390"/>
      <c r="CQ110" s="390"/>
      <c r="CR110" s="390"/>
      <c r="CS110" s="390"/>
      <c r="CT110" s="390"/>
      <c r="CU110" s="390"/>
      <c r="CV110" s="390"/>
      <c r="CW110" s="390"/>
      <c r="CX110" s="390"/>
      <c r="CY110" s="390"/>
      <c r="CZ110" s="390"/>
      <c r="DA110" s="390"/>
      <c r="DB110" s="390"/>
      <c r="DC110" s="390"/>
      <c r="DD110" s="390"/>
      <c r="DE110" s="390"/>
      <c r="DF110" s="390"/>
      <c r="DG110" s="390"/>
      <c r="DH110" s="390"/>
      <c r="DI110" s="390"/>
      <c r="DJ110" s="390"/>
      <c r="DK110" s="390"/>
      <c r="DL110" s="390"/>
      <c r="DM110" s="390"/>
      <c r="DN110" s="390"/>
      <c r="DO110" s="390"/>
      <c r="DP110" s="390"/>
      <c r="DQ110" s="390"/>
      <c r="DR110" s="390"/>
      <c r="DS110" s="390"/>
      <c r="DT110" s="390"/>
      <c r="DU110" s="390"/>
      <c r="DV110" s="390"/>
      <c r="DW110" s="390"/>
      <c r="DX110" s="390"/>
      <c r="DY110" s="390"/>
      <c r="DZ110" s="390"/>
      <c r="EA110" s="390"/>
      <c r="EB110" s="390"/>
      <c r="EC110" s="390"/>
      <c r="ED110" s="390"/>
      <c r="EE110" s="390"/>
      <c r="EF110" s="390"/>
      <c r="EG110" s="390"/>
      <c r="EH110" s="390"/>
      <c r="EI110" s="390"/>
      <c r="EJ110" s="390"/>
      <c r="EK110" s="390"/>
      <c r="EL110" s="390"/>
      <c r="EM110" s="390"/>
      <c r="EN110" s="390"/>
      <c r="EO110" s="390"/>
      <c r="EP110" s="390"/>
      <c r="EQ110" s="390"/>
      <c r="ER110" s="390"/>
      <c r="ES110" s="390"/>
      <c r="ET110" s="390"/>
      <c r="EU110" s="390"/>
      <c r="EV110" s="390"/>
      <c r="EW110" s="390"/>
      <c r="EX110" s="390"/>
      <c r="EY110" s="390"/>
      <c r="EZ110" s="390"/>
      <c r="FA110" s="390"/>
      <c r="FB110" s="390"/>
      <c r="FC110" s="390"/>
      <c r="FD110" s="390"/>
      <c r="FE110" s="390"/>
      <c r="FF110" s="390"/>
      <c r="FG110" s="390"/>
      <c r="FH110" s="390"/>
      <c r="FI110" s="390"/>
      <c r="FJ110" s="390"/>
      <c r="FK110" s="390"/>
      <c r="FL110" s="390"/>
      <c r="FM110" s="390"/>
      <c r="FN110" s="390"/>
      <c r="FO110" s="390"/>
      <c r="FP110" s="390"/>
      <c r="FQ110" s="390"/>
      <c r="FR110" s="390"/>
      <c r="FS110" s="390"/>
      <c r="FT110" s="390"/>
      <c r="FU110" s="390"/>
      <c r="FV110" s="390"/>
      <c r="FW110" s="390"/>
      <c r="FX110" s="390"/>
      <c r="FY110" s="390"/>
      <c r="FZ110" s="390"/>
      <c r="GA110" s="390"/>
      <c r="GB110" s="390"/>
      <c r="GC110" s="390"/>
      <c r="GD110" s="390"/>
      <c r="GE110" s="390"/>
      <c r="GF110" s="390"/>
      <c r="GG110" s="390"/>
      <c r="GH110" s="390"/>
      <c r="GI110" s="390"/>
      <c r="GJ110" s="390"/>
      <c r="GK110" s="390"/>
      <c r="GL110" s="390"/>
      <c r="GM110" s="390"/>
      <c r="GN110" s="390"/>
      <c r="GO110" s="390"/>
      <c r="GP110" s="390"/>
      <c r="GQ110" s="390"/>
      <c r="GR110" s="390"/>
      <c r="GS110" s="390"/>
      <c r="GT110" s="390"/>
      <c r="GU110" s="390"/>
      <c r="GV110" s="390"/>
      <c r="GW110" s="390"/>
      <c r="GX110" s="390"/>
      <c r="GY110" s="390"/>
      <c r="GZ110" s="390"/>
      <c r="HA110" s="390"/>
      <c r="HB110" s="390"/>
      <c r="HC110" s="390"/>
      <c r="HD110" s="390"/>
      <c r="HE110" s="390"/>
      <c r="HF110" s="390"/>
      <c r="HG110" s="390"/>
      <c r="HH110" s="390"/>
      <c r="HI110" s="390"/>
      <c r="HJ110" s="390"/>
      <c r="HK110" s="390"/>
      <c r="HL110" s="390"/>
      <c r="HM110" s="390"/>
      <c r="HN110" s="390"/>
      <c r="HO110" s="390"/>
      <c r="HP110" s="390"/>
      <c r="HQ110" s="390"/>
      <c r="HR110" s="390"/>
      <c r="HS110" s="390"/>
      <c r="HT110" s="390"/>
      <c r="HU110" s="390"/>
      <c r="HV110" s="390"/>
      <c r="HW110" s="390"/>
      <c r="HX110" s="390"/>
      <c r="HY110" s="390"/>
      <c r="HZ110" s="390"/>
      <c r="IA110" s="390"/>
      <c r="IB110" s="390"/>
      <c r="IC110" s="390"/>
      <c r="ID110" s="390"/>
      <c r="IE110" s="390"/>
      <c r="IF110" s="390"/>
      <c r="IG110" s="390"/>
      <c r="IH110" s="390"/>
      <c r="II110" s="390"/>
      <c r="IJ110" s="390"/>
      <c r="IK110" s="390"/>
      <c r="IL110" s="390"/>
      <c r="IM110" s="390"/>
      <c r="IN110" s="390"/>
      <c r="IO110" s="390"/>
      <c r="IP110" s="390"/>
      <c r="IQ110" s="390"/>
      <c r="IR110" s="390"/>
      <c r="IS110" s="390"/>
    </row>
    <row r="111" spans="1:253" ht="9.9499999999999993" customHeight="1">
      <c r="A111" s="444"/>
      <c r="B111" s="481"/>
      <c r="C111" s="482"/>
      <c r="D111" s="506"/>
      <c r="E111" s="506"/>
      <c r="F111" s="507"/>
      <c r="G111" s="461"/>
      <c r="H111" s="485"/>
      <c r="I111" s="483"/>
      <c r="J111" s="483"/>
      <c r="K111" s="483"/>
      <c r="L111" s="390"/>
      <c r="M111" s="390"/>
      <c r="N111" s="390"/>
      <c r="O111" s="390"/>
      <c r="P111" s="390"/>
      <c r="Q111" s="390"/>
      <c r="R111" s="390"/>
      <c r="S111" s="390"/>
      <c r="T111" s="390"/>
      <c r="U111" s="390"/>
      <c r="V111" s="390"/>
      <c r="W111" s="390"/>
      <c r="X111" s="390"/>
      <c r="Y111" s="390"/>
      <c r="Z111" s="390"/>
      <c r="AA111" s="390"/>
      <c r="AB111" s="390"/>
      <c r="AC111" s="390"/>
      <c r="AD111" s="390"/>
      <c r="AE111" s="390"/>
      <c r="AF111" s="390"/>
      <c r="AG111" s="390"/>
      <c r="AH111" s="390"/>
      <c r="AI111" s="390"/>
      <c r="AJ111" s="390"/>
      <c r="AK111" s="390"/>
      <c r="AL111" s="390"/>
      <c r="AM111" s="390"/>
      <c r="AN111" s="390"/>
      <c r="AO111" s="390"/>
      <c r="AP111" s="390"/>
      <c r="AQ111" s="390"/>
      <c r="AR111" s="390"/>
      <c r="AS111" s="390"/>
      <c r="AT111" s="390"/>
      <c r="AU111" s="390"/>
      <c r="AV111" s="390"/>
      <c r="AW111" s="390"/>
      <c r="AX111" s="390"/>
      <c r="AY111" s="390"/>
      <c r="AZ111" s="390"/>
      <c r="BA111" s="390"/>
      <c r="BB111" s="390"/>
      <c r="BC111" s="390"/>
      <c r="BD111" s="390"/>
      <c r="BE111" s="390"/>
      <c r="BF111" s="390"/>
      <c r="BG111" s="390"/>
      <c r="BH111" s="390"/>
      <c r="BI111" s="390"/>
      <c r="BJ111" s="390"/>
      <c r="BK111" s="390"/>
      <c r="BL111" s="390"/>
      <c r="BM111" s="390"/>
      <c r="BN111" s="390"/>
      <c r="BO111" s="390"/>
      <c r="BP111" s="390"/>
      <c r="BQ111" s="390"/>
      <c r="BR111" s="390"/>
      <c r="BS111" s="390"/>
      <c r="BT111" s="390"/>
      <c r="BU111" s="390"/>
      <c r="BV111" s="390"/>
      <c r="BW111" s="390"/>
      <c r="BX111" s="390"/>
      <c r="BY111" s="390"/>
      <c r="BZ111" s="390"/>
      <c r="CA111" s="390"/>
      <c r="CB111" s="390"/>
      <c r="CC111" s="390"/>
      <c r="CD111" s="390"/>
      <c r="CE111" s="390"/>
      <c r="CF111" s="390"/>
      <c r="CG111" s="390"/>
      <c r="CH111" s="390"/>
      <c r="CI111" s="390"/>
      <c r="CJ111" s="390"/>
      <c r="CK111" s="390"/>
      <c r="CL111" s="390"/>
      <c r="CM111" s="390"/>
      <c r="CN111" s="390"/>
      <c r="CO111" s="390"/>
      <c r="CP111" s="390"/>
      <c r="CQ111" s="390"/>
      <c r="CR111" s="390"/>
      <c r="CS111" s="390"/>
      <c r="CT111" s="390"/>
      <c r="CU111" s="390"/>
      <c r="CV111" s="390"/>
      <c r="CW111" s="390"/>
      <c r="CX111" s="390"/>
      <c r="CY111" s="390"/>
      <c r="CZ111" s="390"/>
      <c r="DA111" s="390"/>
      <c r="DB111" s="390"/>
      <c r="DC111" s="390"/>
      <c r="DD111" s="390"/>
      <c r="DE111" s="390"/>
      <c r="DF111" s="390"/>
      <c r="DG111" s="390"/>
      <c r="DH111" s="390"/>
      <c r="DI111" s="390"/>
      <c r="DJ111" s="390"/>
      <c r="DK111" s="390"/>
      <c r="DL111" s="390"/>
      <c r="DM111" s="390"/>
      <c r="DN111" s="390"/>
      <c r="DO111" s="390"/>
      <c r="DP111" s="390"/>
      <c r="DQ111" s="390"/>
      <c r="DR111" s="390"/>
      <c r="DS111" s="390"/>
      <c r="DT111" s="390"/>
      <c r="DU111" s="390"/>
      <c r="DV111" s="390"/>
      <c r="DW111" s="390"/>
      <c r="DX111" s="390"/>
      <c r="DY111" s="390"/>
      <c r="DZ111" s="390"/>
      <c r="EA111" s="390"/>
      <c r="EB111" s="390"/>
      <c r="EC111" s="390"/>
      <c r="ED111" s="390"/>
      <c r="EE111" s="390"/>
      <c r="EF111" s="390"/>
      <c r="EG111" s="390"/>
      <c r="EH111" s="390"/>
      <c r="EI111" s="390"/>
      <c r="EJ111" s="390"/>
      <c r="EK111" s="390"/>
      <c r="EL111" s="390"/>
      <c r="EM111" s="390"/>
      <c r="EN111" s="390"/>
      <c r="EO111" s="390"/>
      <c r="EP111" s="390"/>
      <c r="EQ111" s="390"/>
      <c r="ER111" s="390"/>
      <c r="ES111" s="390"/>
      <c r="ET111" s="390"/>
      <c r="EU111" s="390"/>
      <c r="EV111" s="390"/>
      <c r="EW111" s="390"/>
      <c r="EX111" s="390"/>
      <c r="EY111" s="390"/>
      <c r="EZ111" s="390"/>
      <c r="FA111" s="390"/>
      <c r="FB111" s="390"/>
      <c r="FC111" s="390"/>
      <c r="FD111" s="390"/>
      <c r="FE111" s="390"/>
      <c r="FF111" s="390"/>
      <c r="FG111" s="390"/>
      <c r="FH111" s="390"/>
      <c r="FI111" s="390"/>
      <c r="FJ111" s="390"/>
      <c r="FK111" s="390"/>
      <c r="FL111" s="390"/>
      <c r="FM111" s="390"/>
      <c r="FN111" s="390"/>
      <c r="FO111" s="390"/>
      <c r="FP111" s="390"/>
      <c r="FQ111" s="390"/>
      <c r="FR111" s="390"/>
      <c r="FS111" s="390"/>
      <c r="FT111" s="390"/>
      <c r="FU111" s="390"/>
      <c r="FV111" s="390"/>
      <c r="FW111" s="390"/>
      <c r="FX111" s="390"/>
      <c r="FY111" s="390"/>
      <c r="FZ111" s="390"/>
      <c r="GA111" s="390"/>
      <c r="GB111" s="390"/>
      <c r="GC111" s="390"/>
      <c r="GD111" s="390"/>
      <c r="GE111" s="390"/>
      <c r="GF111" s="390"/>
      <c r="GG111" s="390"/>
      <c r="GH111" s="390"/>
      <c r="GI111" s="390"/>
      <c r="GJ111" s="390"/>
      <c r="GK111" s="390"/>
      <c r="GL111" s="390"/>
      <c r="GM111" s="390"/>
      <c r="GN111" s="390"/>
      <c r="GO111" s="390"/>
      <c r="GP111" s="390"/>
      <c r="GQ111" s="390"/>
      <c r="GR111" s="390"/>
      <c r="GS111" s="390"/>
      <c r="GT111" s="390"/>
      <c r="GU111" s="390"/>
      <c r="GV111" s="390"/>
      <c r="GW111" s="390"/>
      <c r="GX111" s="390"/>
      <c r="GY111" s="390"/>
      <c r="GZ111" s="390"/>
      <c r="HA111" s="390"/>
      <c r="HB111" s="390"/>
      <c r="HC111" s="390"/>
      <c r="HD111" s="390"/>
      <c r="HE111" s="390"/>
      <c r="HF111" s="390"/>
      <c r="HG111" s="390"/>
      <c r="HH111" s="390"/>
      <c r="HI111" s="390"/>
      <c r="HJ111" s="390"/>
      <c r="HK111" s="390"/>
      <c r="HL111" s="390"/>
      <c r="HM111" s="390"/>
      <c r="HN111" s="390"/>
      <c r="HO111" s="390"/>
      <c r="HP111" s="390"/>
      <c r="HQ111" s="390"/>
      <c r="HR111" s="390"/>
      <c r="HS111" s="390"/>
      <c r="HT111" s="390"/>
      <c r="HU111" s="390"/>
      <c r="HV111" s="390"/>
      <c r="HW111" s="390"/>
      <c r="HX111" s="390"/>
      <c r="HY111" s="390"/>
      <c r="HZ111" s="390"/>
      <c r="IA111" s="390"/>
      <c r="IB111" s="390"/>
      <c r="IC111" s="390"/>
      <c r="ID111" s="390"/>
      <c r="IE111" s="390"/>
      <c r="IF111" s="390"/>
      <c r="IG111" s="390"/>
      <c r="IH111" s="390"/>
      <c r="II111" s="390"/>
      <c r="IJ111" s="390"/>
      <c r="IK111" s="390"/>
      <c r="IL111" s="390"/>
      <c r="IM111" s="390"/>
      <c r="IN111" s="390"/>
      <c r="IO111" s="390"/>
      <c r="IP111" s="390"/>
      <c r="IQ111" s="390"/>
      <c r="IR111" s="390"/>
      <c r="IS111" s="390"/>
    </row>
    <row r="112" spans="1:253" ht="25.5">
      <c r="A112" s="487">
        <v>13</v>
      </c>
      <c r="B112" s="1196" t="s">
        <v>685</v>
      </c>
      <c r="C112" s="1196"/>
      <c r="D112" s="488">
        <f>D114</f>
        <v>3059000</v>
      </c>
      <c r="E112" s="488">
        <f>E114</f>
        <v>3059000</v>
      </c>
      <c r="F112" s="489">
        <f>F114</f>
        <v>0</v>
      </c>
      <c r="G112" s="461"/>
      <c r="H112" s="490" t="s">
        <v>685</v>
      </c>
      <c r="I112" s="488">
        <f>I114+I116</f>
        <v>3059000</v>
      </c>
      <c r="J112" s="488">
        <f>J114+J116</f>
        <v>3059000</v>
      </c>
      <c r="K112" s="488">
        <f>K114+K116</f>
        <v>0</v>
      </c>
      <c r="L112" s="486"/>
      <c r="M112" s="486"/>
      <c r="N112" s="486"/>
      <c r="O112" s="486"/>
      <c r="P112" s="486"/>
      <c r="Q112" s="486"/>
      <c r="R112" s="486"/>
      <c r="S112" s="486"/>
      <c r="T112" s="486"/>
      <c r="U112" s="486"/>
      <c r="V112" s="486"/>
      <c r="W112" s="486"/>
      <c r="X112" s="486"/>
      <c r="Y112" s="486"/>
      <c r="Z112" s="486"/>
      <c r="AA112" s="486"/>
      <c r="AB112" s="486"/>
      <c r="AC112" s="486"/>
      <c r="AD112" s="486"/>
      <c r="AE112" s="486"/>
      <c r="AF112" s="486"/>
      <c r="AG112" s="486"/>
      <c r="AH112" s="486"/>
      <c r="AI112" s="486"/>
      <c r="AJ112" s="486"/>
      <c r="AK112" s="486"/>
      <c r="AL112" s="486"/>
      <c r="AM112" s="486"/>
      <c r="AN112" s="486"/>
      <c r="AO112" s="486"/>
      <c r="AP112" s="486"/>
      <c r="AQ112" s="486"/>
      <c r="AR112" s="486"/>
      <c r="AS112" s="486"/>
      <c r="AT112" s="486"/>
      <c r="AU112" s="486"/>
      <c r="AV112" s="486"/>
      <c r="AW112" s="486"/>
      <c r="AX112" s="486"/>
      <c r="AY112" s="486"/>
      <c r="AZ112" s="486"/>
      <c r="BA112" s="486"/>
      <c r="BB112" s="486"/>
      <c r="BC112" s="486"/>
      <c r="BD112" s="486"/>
      <c r="BE112" s="486"/>
      <c r="BF112" s="486"/>
      <c r="BG112" s="486"/>
      <c r="BH112" s="486"/>
      <c r="BI112" s="486"/>
      <c r="BJ112" s="486"/>
      <c r="BK112" s="486"/>
      <c r="BL112" s="486"/>
      <c r="BM112" s="486"/>
      <c r="BN112" s="486"/>
      <c r="BO112" s="486"/>
      <c r="BP112" s="486"/>
      <c r="BQ112" s="486"/>
      <c r="BR112" s="486"/>
      <c r="BS112" s="486"/>
      <c r="BT112" s="486"/>
      <c r="BU112" s="486"/>
      <c r="BV112" s="486"/>
      <c r="BW112" s="486"/>
      <c r="BX112" s="486"/>
      <c r="BY112" s="486"/>
      <c r="BZ112" s="486"/>
      <c r="CA112" s="486"/>
      <c r="CB112" s="486"/>
      <c r="CC112" s="486"/>
      <c r="CD112" s="486"/>
      <c r="CE112" s="486"/>
      <c r="CF112" s="486"/>
      <c r="CG112" s="486"/>
      <c r="CH112" s="486"/>
      <c r="CI112" s="486"/>
      <c r="CJ112" s="486"/>
      <c r="CK112" s="486"/>
      <c r="CL112" s="486"/>
      <c r="CM112" s="486"/>
      <c r="CN112" s="486"/>
      <c r="CO112" s="486"/>
      <c r="CP112" s="486"/>
      <c r="CQ112" s="486"/>
      <c r="CR112" s="486"/>
      <c r="CS112" s="486"/>
      <c r="CT112" s="486"/>
      <c r="CU112" s="486"/>
      <c r="CV112" s="486"/>
      <c r="CW112" s="486"/>
      <c r="CX112" s="486"/>
      <c r="CY112" s="486"/>
      <c r="CZ112" s="486"/>
      <c r="DA112" s="486"/>
      <c r="DB112" s="486"/>
      <c r="DC112" s="486"/>
      <c r="DD112" s="486"/>
      <c r="DE112" s="486"/>
      <c r="DF112" s="486"/>
      <c r="DG112" s="486"/>
      <c r="DH112" s="486"/>
      <c r="DI112" s="486"/>
      <c r="DJ112" s="486"/>
      <c r="DK112" s="486"/>
      <c r="DL112" s="486"/>
      <c r="DM112" s="486"/>
      <c r="DN112" s="486"/>
      <c r="DO112" s="486"/>
      <c r="DP112" s="486"/>
      <c r="DQ112" s="486"/>
      <c r="DR112" s="486"/>
      <c r="DS112" s="486"/>
      <c r="DT112" s="486"/>
      <c r="DU112" s="486"/>
      <c r="DV112" s="486"/>
      <c r="DW112" s="486"/>
      <c r="DX112" s="486"/>
      <c r="DY112" s="486"/>
      <c r="DZ112" s="486"/>
      <c r="EA112" s="486"/>
      <c r="EB112" s="486"/>
      <c r="EC112" s="486"/>
      <c r="ED112" s="486"/>
      <c r="EE112" s="486"/>
      <c r="EF112" s="486"/>
      <c r="EG112" s="486"/>
      <c r="EH112" s="486"/>
      <c r="EI112" s="486"/>
      <c r="EJ112" s="486"/>
      <c r="EK112" s="486"/>
      <c r="EL112" s="486"/>
      <c r="EM112" s="486"/>
      <c r="EN112" s="486"/>
      <c r="EO112" s="486"/>
      <c r="EP112" s="486"/>
      <c r="EQ112" s="486"/>
      <c r="ER112" s="486"/>
      <c r="ES112" s="486"/>
      <c r="ET112" s="486"/>
      <c r="EU112" s="486"/>
      <c r="EV112" s="486"/>
      <c r="EW112" s="486"/>
      <c r="EX112" s="486"/>
      <c r="EY112" s="486"/>
      <c r="EZ112" s="486"/>
      <c r="FA112" s="486"/>
      <c r="FB112" s="486"/>
      <c r="FC112" s="486"/>
      <c r="FD112" s="486"/>
      <c r="FE112" s="486"/>
      <c r="FF112" s="486"/>
      <c r="FG112" s="486"/>
      <c r="FH112" s="486"/>
      <c r="FI112" s="486"/>
      <c r="FJ112" s="486"/>
      <c r="FK112" s="486"/>
      <c r="FL112" s="486"/>
      <c r="FM112" s="486"/>
      <c r="FN112" s="486"/>
      <c r="FO112" s="486"/>
      <c r="FP112" s="486"/>
      <c r="FQ112" s="486"/>
      <c r="FR112" s="486"/>
      <c r="FS112" s="486"/>
      <c r="FT112" s="486"/>
      <c r="FU112" s="486"/>
      <c r="FV112" s="486"/>
      <c r="FW112" s="486"/>
      <c r="FX112" s="486"/>
      <c r="FY112" s="486"/>
      <c r="FZ112" s="486"/>
      <c r="GA112" s="486"/>
      <c r="GB112" s="486"/>
      <c r="GC112" s="486"/>
      <c r="GD112" s="486"/>
      <c r="GE112" s="486"/>
      <c r="GF112" s="486"/>
      <c r="GG112" s="486"/>
      <c r="GH112" s="486"/>
      <c r="GI112" s="486"/>
      <c r="GJ112" s="486"/>
      <c r="GK112" s="486"/>
      <c r="GL112" s="486"/>
      <c r="GM112" s="486"/>
      <c r="GN112" s="486"/>
      <c r="GO112" s="486"/>
      <c r="GP112" s="486"/>
      <c r="GQ112" s="486"/>
      <c r="GR112" s="486"/>
      <c r="GS112" s="486"/>
      <c r="GT112" s="486"/>
      <c r="GU112" s="486"/>
      <c r="GV112" s="486"/>
      <c r="GW112" s="486"/>
      <c r="GX112" s="486"/>
      <c r="GY112" s="486"/>
      <c r="GZ112" s="486"/>
      <c r="HA112" s="486"/>
      <c r="HB112" s="486"/>
      <c r="HC112" s="486"/>
      <c r="HD112" s="486"/>
      <c r="HE112" s="486"/>
      <c r="HF112" s="486"/>
      <c r="HG112" s="486"/>
      <c r="HH112" s="486"/>
      <c r="HI112" s="486"/>
      <c r="HJ112" s="486"/>
      <c r="HK112" s="486"/>
      <c r="HL112" s="486"/>
      <c r="HM112" s="486"/>
      <c r="HN112" s="486"/>
      <c r="HO112" s="486"/>
      <c r="HP112" s="486"/>
      <c r="HQ112" s="486"/>
      <c r="HR112" s="486"/>
      <c r="HS112" s="486"/>
      <c r="HT112" s="486"/>
      <c r="HU112" s="486"/>
      <c r="HV112" s="486"/>
      <c r="HW112" s="486"/>
      <c r="HX112" s="486"/>
      <c r="HY112" s="486"/>
      <c r="HZ112" s="486"/>
      <c r="IA112" s="486"/>
      <c r="IB112" s="486"/>
      <c r="IC112" s="486"/>
      <c r="ID112" s="486"/>
      <c r="IE112" s="486"/>
      <c r="IF112" s="486"/>
      <c r="IG112" s="486"/>
      <c r="IH112" s="486"/>
      <c r="II112" s="486"/>
      <c r="IJ112" s="486"/>
      <c r="IK112" s="486"/>
      <c r="IL112" s="486"/>
      <c r="IM112" s="486"/>
      <c r="IN112" s="486"/>
      <c r="IO112" s="486"/>
      <c r="IP112" s="486"/>
      <c r="IQ112" s="486"/>
      <c r="IR112" s="486"/>
      <c r="IS112" s="486"/>
    </row>
    <row r="113" spans="1:253" ht="9.9499999999999993" customHeight="1">
      <c r="A113" s="475"/>
      <c r="B113" s="476"/>
      <c r="C113" s="508"/>
      <c r="D113" s="478"/>
      <c r="E113" s="478"/>
      <c r="F113" s="479"/>
      <c r="G113" s="867"/>
      <c r="H113" s="509"/>
      <c r="I113" s="510"/>
      <c r="J113" s="510"/>
      <c r="K113" s="510"/>
      <c r="L113" s="463"/>
      <c r="M113" s="463"/>
      <c r="N113" s="463"/>
      <c r="O113" s="463"/>
      <c r="P113" s="463"/>
      <c r="Q113" s="463"/>
      <c r="R113" s="463"/>
      <c r="S113" s="463"/>
      <c r="T113" s="463"/>
      <c r="U113" s="463"/>
      <c r="V113" s="463"/>
      <c r="W113" s="463"/>
      <c r="X113" s="463"/>
      <c r="Y113" s="463"/>
      <c r="Z113" s="463"/>
      <c r="AA113" s="463"/>
      <c r="AB113" s="463"/>
      <c r="AC113" s="463"/>
      <c r="AD113" s="463"/>
      <c r="AE113" s="463"/>
      <c r="AF113" s="463"/>
      <c r="AG113" s="463"/>
      <c r="AH113" s="463"/>
      <c r="AI113" s="463"/>
      <c r="AJ113" s="463"/>
      <c r="AK113" s="463"/>
      <c r="AL113" s="463"/>
      <c r="AM113" s="463"/>
      <c r="AN113" s="463"/>
      <c r="AO113" s="463"/>
      <c r="AP113" s="463"/>
      <c r="AQ113" s="463"/>
      <c r="AR113" s="463"/>
      <c r="AS113" s="463"/>
      <c r="AT113" s="463"/>
      <c r="AU113" s="463"/>
      <c r="AV113" s="463"/>
      <c r="AW113" s="463"/>
      <c r="AX113" s="463"/>
      <c r="AY113" s="463"/>
      <c r="AZ113" s="463"/>
      <c r="BA113" s="463"/>
      <c r="BB113" s="463"/>
      <c r="BC113" s="463"/>
      <c r="BD113" s="463"/>
      <c r="BE113" s="463"/>
      <c r="BF113" s="463"/>
      <c r="BG113" s="463"/>
      <c r="BH113" s="463"/>
      <c r="BI113" s="463"/>
      <c r="BJ113" s="463"/>
      <c r="BK113" s="463"/>
      <c r="BL113" s="463"/>
      <c r="BM113" s="463"/>
      <c r="BN113" s="463"/>
      <c r="BO113" s="463"/>
      <c r="BP113" s="463"/>
      <c r="BQ113" s="463"/>
      <c r="BR113" s="463"/>
      <c r="BS113" s="463"/>
      <c r="BT113" s="463"/>
      <c r="BU113" s="463"/>
      <c r="BV113" s="463"/>
      <c r="BW113" s="463"/>
      <c r="BX113" s="463"/>
      <c r="BY113" s="463"/>
      <c r="BZ113" s="463"/>
      <c r="CA113" s="463"/>
      <c r="CB113" s="463"/>
      <c r="CC113" s="463"/>
      <c r="CD113" s="463"/>
      <c r="CE113" s="463"/>
      <c r="CF113" s="463"/>
      <c r="CG113" s="463"/>
      <c r="CH113" s="463"/>
      <c r="CI113" s="463"/>
      <c r="CJ113" s="463"/>
      <c r="CK113" s="463"/>
      <c r="CL113" s="463"/>
      <c r="CM113" s="463"/>
      <c r="CN113" s="463"/>
      <c r="CO113" s="463"/>
      <c r="CP113" s="463"/>
      <c r="CQ113" s="463"/>
      <c r="CR113" s="463"/>
      <c r="CS113" s="463"/>
      <c r="CT113" s="463"/>
      <c r="CU113" s="463"/>
      <c r="CV113" s="463"/>
      <c r="CW113" s="463"/>
      <c r="CX113" s="463"/>
      <c r="CY113" s="463"/>
      <c r="CZ113" s="463"/>
      <c r="DA113" s="463"/>
      <c r="DB113" s="463"/>
      <c r="DC113" s="463"/>
      <c r="DD113" s="463"/>
      <c r="DE113" s="463"/>
      <c r="DF113" s="463"/>
      <c r="DG113" s="463"/>
      <c r="DH113" s="463"/>
      <c r="DI113" s="463"/>
      <c r="DJ113" s="463"/>
      <c r="DK113" s="463"/>
      <c r="DL113" s="463"/>
      <c r="DM113" s="463"/>
      <c r="DN113" s="463"/>
      <c r="DO113" s="463"/>
      <c r="DP113" s="463"/>
      <c r="DQ113" s="463"/>
      <c r="DR113" s="463"/>
      <c r="DS113" s="463"/>
      <c r="DT113" s="463"/>
      <c r="DU113" s="463"/>
      <c r="DV113" s="463"/>
      <c r="DW113" s="463"/>
      <c r="DX113" s="463"/>
      <c r="DY113" s="463"/>
      <c r="DZ113" s="463"/>
      <c r="EA113" s="463"/>
      <c r="EB113" s="463"/>
      <c r="EC113" s="463"/>
      <c r="ED113" s="463"/>
      <c r="EE113" s="463"/>
      <c r="EF113" s="463"/>
      <c r="EG113" s="463"/>
      <c r="EH113" s="463"/>
      <c r="EI113" s="463"/>
      <c r="EJ113" s="463"/>
      <c r="EK113" s="463"/>
      <c r="EL113" s="463"/>
      <c r="EM113" s="463"/>
      <c r="EN113" s="463"/>
      <c r="EO113" s="463"/>
      <c r="EP113" s="463"/>
      <c r="EQ113" s="463"/>
      <c r="ER113" s="463"/>
      <c r="ES113" s="463"/>
      <c r="ET113" s="463"/>
      <c r="EU113" s="463"/>
      <c r="EV113" s="463"/>
      <c r="EW113" s="463"/>
      <c r="EX113" s="463"/>
      <c r="EY113" s="463"/>
      <c r="EZ113" s="463"/>
      <c r="FA113" s="463"/>
      <c r="FB113" s="463"/>
      <c r="FC113" s="463"/>
      <c r="FD113" s="463"/>
      <c r="FE113" s="463"/>
      <c r="FF113" s="463"/>
      <c r="FG113" s="463"/>
      <c r="FH113" s="463"/>
      <c r="FI113" s="463"/>
      <c r="FJ113" s="463"/>
      <c r="FK113" s="463"/>
      <c r="FL113" s="463"/>
      <c r="FM113" s="463"/>
      <c r="FN113" s="463"/>
      <c r="FO113" s="463"/>
      <c r="FP113" s="463"/>
      <c r="FQ113" s="463"/>
      <c r="FR113" s="463"/>
      <c r="FS113" s="463"/>
      <c r="FT113" s="463"/>
      <c r="FU113" s="463"/>
      <c r="FV113" s="463"/>
      <c r="FW113" s="463"/>
      <c r="FX113" s="463"/>
      <c r="FY113" s="463"/>
      <c r="FZ113" s="463"/>
      <c r="GA113" s="463"/>
      <c r="GB113" s="463"/>
      <c r="GC113" s="463"/>
      <c r="GD113" s="463"/>
      <c r="GE113" s="463"/>
      <c r="GF113" s="463"/>
      <c r="GG113" s="463"/>
      <c r="GH113" s="463"/>
      <c r="GI113" s="463"/>
      <c r="GJ113" s="463"/>
      <c r="GK113" s="463"/>
      <c r="GL113" s="463"/>
      <c r="GM113" s="463"/>
      <c r="GN113" s="463"/>
      <c r="GO113" s="463"/>
      <c r="GP113" s="463"/>
      <c r="GQ113" s="463"/>
      <c r="GR113" s="463"/>
      <c r="GS113" s="463"/>
      <c r="GT113" s="463"/>
      <c r="GU113" s="463"/>
      <c r="GV113" s="463"/>
      <c r="GW113" s="463"/>
      <c r="GX113" s="463"/>
      <c r="GY113" s="463"/>
      <c r="GZ113" s="463"/>
      <c r="HA113" s="463"/>
      <c r="HB113" s="463"/>
      <c r="HC113" s="463"/>
      <c r="HD113" s="463"/>
      <c r="HE113" s="463"/>
      <c r="HF113" s="463"/>
      <c r="HG113" s="463"/>
      <c r="HH113" s="463"/>
      <c r="HI113" s="463"/>
      <c r="HJ113" s="463"/>
      <c r="HK113" s="463"/>
      <c r="HL113" s="463"/>
      <c r="HM113" s="463"/>
      <c r="HN113" s="463"/>
      <c r="HO113" s="463"/>
      <c r="HP113" s="463"/>
      <c r="HQ113" s="463"/>
      <c r="HR113" s="463"/>
      <c r="HS113" s="463"/>
      <c r="HT113" s="463"/>
      <c r="HU113" s="463"/>
      <c r="HV113" s="463"/>
      <c r="HW113" s="463"/>
      <c r="HX113" s="463"/>
      <c r="HY113" s="463"/>
      <c r="HZ113" s="463"/>
      <c r="IA113" s="463"/>
      <c r="IB113" s="463"/>
      <c r="IC113" s="463"/>
      <c r="ID113" s="463"/>
      <c r="IE113" s="463"/>
      <c r="IF113" s="463"/>
      <c r="IG113" s="463"/>
      <c r="IH113" s="463"/>
      <c r="II113" s="463"/>
      <c r="IJ113" s="463"/>
      <c r="IK113" s="463"/>
      <c r="IL113" s="463"/>
      <c r="IM113" s="463"/>
      <c r="IN113" s="463"/>
      <c r="IO113" s="463"/>
      <c r="IP113" s="463"/>
      <c r="IQ113" s="463"/>
      <c r="IR113" s="463"/>
      <c r="IS113" s="463"/>
    </row>
    <row r="114" spans="1:253">
      <c r="A114" s="444"/>
      <c r="B114" s="444"/>
      <c r="C114" s="497" t="s">
        <v>668</v>
      </c>
      <c r="D114" s="483">
        <f>E114+F114</f>
        <v>3059000</v>
      </c>
      <c r="E114" s="483">
        <v>3059000</v>
      </c>
      <c r="F114" s="484">
        <v>0</v>
      </c>
      <c r="G114" s="868"/>
      <c r="H114" s="498" t="s">
        <v>312</v>
      </c>
      <c r="I114" s="483">
        <f>J114+K114</f>
        <v>2468753</v>
      </c>
      <c r="J114" s="483">
        <f>1882580+179018+342993+36169+18000+9993</f>
        <v>2468753</v>
      </c>
      <c r="K114" s="483">
        <v>0</v>
      </c>
      <c r="L114" s="390"/>
      <c r="M114" s="390"/>
      <c r="N114" s="390"/>
      <c r="O114" s="390"/>
      <c r="P114" s="390"/>
      <c r="Q114" s="390"/>
      <c r="R114" s="390"/>
      <c r="S114" s="390"/>
      <c r="T114" s="390"/>
      <c r="U114" s="390"/>
      <c r="V114" s="390"/>
      <c r="W114" s="390"/>
      <c r="X114" s="390"/>
      <c r="Y114" s="390"/>
      <c r="Z114" s="390"/>
      <c r="AA114" s="390"/>
      <c r="AB114" s="390"/>
      <c r="AC114" s="390"/>
      <c r="AD114" s="390"/>
      <c r="AE114" s="390"/>
      <c r="AF114" s="390"/>
      <c r="AG114" s="390"/>
      <c r="AH114" s="390"/>
      <c r="AI114" s="390"/>
      <c r="AJ114" s="390"/>
      <c r="AK114" s="390"/>
      <c r="AL114" s="390"/>
      <c r="AM114" s="390"/>
      <c r="AN114" s="390"/>
      <c r="AO114" s="390"/>
      <c r="AP114" s="390"/>
      <c r="AQ114" s="390"/>
      <c r="AR114" s="390"/>
      <c r="AS114" s="390"/>
      <c r="AT114" s="390"/>
      <c r="AU114" s="390"/>
      <c r="AV114" s="390"/>
      <c r="AW114" s="390"/>
      <c r="AX114" s="390"/>
      <c r="AY114" s="390"/>
      <c r="AZ114" s="390"/>
      <c r="BA114" s="390"/>
      <c r="BB114" s="390"/>
      <c r="BC114" s="390"/>
      <c r="BD114" s="390"/>
      <c r="BE114" s="390"/>
      <c r="BF114" s="390"/>
      <c r="BG114" s="390"/>
      <c r="BH114" s="390"/>
      <c r="BI114" s="390"/>
      <c r="BJ114" s="390"/>
      <c r="BK114" s="390"/>
      <c r="BL114" s="390"/>
      <c r="BM114" s="390"/>
      <c r="BN114" s="390"/>
      <c r="BO114" s="390"/>
      <c r="BP114" s="390"/>
      <c r="BQ114" s="390"/>
      <c r="BR114" s="390"/>
      <c r="BS114" s="390"/>
      <c r="BT114" s="390"/>
      <c r="BU114" s="390"/>
      <c r="BV114" s="390"/>
      <c r="BW114" s="390"/>
      <c r="BX114" s="390"/>
      <c r="BY114" s="390"/>
      <c r="BZ114" s="390"/>
      <c r="CA114" s="390"/>
      <c r="CB114" s="390"/>
      <c r="CC114" s="390"/>
      <c r="CD114" s="390"/>
      <c r="CE114" s="390"/>
      <c r="CF114" s="390"/>
      <c r="CG114" s="390"/>
      <c r="CH114" s="390"/>
      <c r="CI114" s="390"/>
      <c r="CJ114" s="390"/>
      <c r="CK114" s="390"/>
      <c r="CL114" s="390"/>
      <c r="CM114" s="390"/>
      <c r="CN114" s="390"/>
      <c r="CO114" s="390"/>
      <c r="CP114" s="390"/>
      <c r="CQ114" s="390"/>
      <c r="CR114" s="390"/>
      <c r="CS114" s="390"/>
      <c r="CT114" s="390"/>
      <c r="CU114" s="390"/>
      <c r="CV114" s="390"/>
      <c r="CW114" s="390"/>
      <c r="CX114" s="390"/>
      <c r="CY114" s="390"/>
      <c r="CZ114" s="390"/>
      <c r="DA114" s="390"/>
      <c r="DB114" s="390"/>
      <c r="DC114" s="390"/>
      <c r="DD114" s="390"/>
      <c r="DE114" s="390"/>
      <c r="DF114" s="390"/>
      <c r="DG114" s="390"/>
      <c r="DH114" s="390"/>
      <c r="DI114" s="390"/>
      <c r="DJ114" s="390"/>
      <c r="DK114" s="390"/>
      <c r="DL114" s="390"/>
      <c r="DM114" s="390"/>
      <c r="DN114" s="390"/>
      <c r="DO114" s="390"/>
      <c r="DP114" s="390"/>
      <c r="DQ114" s="390"/>
      <c r="DR114" s="390"/>
      <c r="DS114" s="390"/>
      <c r="DT114" s="390"/>
      <c r="DU114" s="390"/>
      <c r="DV114" s="390"/>
      <c r="DW114" s="390"/>
      <c r="DX114" s="390"/>
      <c r="DY114" s="390"/>
      <c r="DZ114" s="390"/>
      <c r="EA114" s="390"/>
      <c r="EB114" s="390"/>
      <c r="EC114" s="390"/>
      <c r="ED114" s="390"/>
      <c r="EE114" s="390"/>
      <c r="EF114" s="390"/>
      <c r="EG114" s="390"/>
      <c r="EH114" s="390"/>
      <c r="EI114" s="390"/>
      <c r="EJ114" s="390"/>
      <c r="EK114" s="390"/>
      <c r="EL114" s="390"/>
      <c r="EM114" s="390"/>
      <c r="EN114" s="390"/>
      <c r="EO114" s="390"/>
      <c r="EP114" s="390"/>
      <c r="EQ114" s="390"/>
      <c r="ER114" s="390"/>
      <c r="ES114" s="390"/>
      <c r="ET114" s="390"/>
      <c r="EU114" s="390"/>
      <c r="EV114" s="390"/>
      <c r="EW114" s="390"/>
      <c r="EX114" s="390"/>
      <c r="EY114" s="390"/>
      <c r="EZ114" s="390"/>
      <c r="FA114" s="390"/>
      <c r="FB114" s="390"/>
      <c r="FC114" s="390"/>
      <c r="FD114" s="390"/>
      <c r="FE114" s="390"/>
      <c r="FF114" s="390"/>
      <c r="FG114" s="390"/>
      <c r="FH114" s="390"/>
      <c r="FI114" s="390"/>
      <c r="FJ114" s="390"/>
      <c r="FK114" s="390"/>
      <c r="FL114" s="390"/>
      <c r="FM114" s="390"/>
      <c r="FN114" s="390"/>
      <c r="FO114" s="390"/>
      <c r="FP114" s="390"/>
      <c r="FQ114" s="390"/>
      <c r="FR114" s="390"/>
      <c r="FS114" s="390"/>
      <c r="FT114" s="390"/>
      <c r="FU114" s="390"/>
      <c r="FV114" s="390"/>
      <c r="FW114" s="390"/>
      <c r="FX114" s="390"/>
      <c r="FY114" s="390"/>
      <c r="FZ114" s="390"/>
      <c r="GA114" s="390"/>
      <c r="GB114" s="390"/>
      <c r="GC114" s="390"/>
      <c r="GD114" s="390"/>
      <c r="GE114" s="390"/>
      <c r="GF114" s="390"/>
      <c r="GG114" s="390"/>
      <c r="GH114" s="390"/>
      <c r="GI114" s="390"/>
      <c r="GJ114" s="390"/>
      <c r="GK114" s="390"/>
      <c r="GL114" s="390"/>
      <c r="GM114" s="390"/>
      <c r="GN114" s="390"/>
      <c r="GO114" s="390"/>
      <c r="GP114" s="390"/>
      <c r="GQ114" s="390"/>
      <c r="GR114" s="390"/>
      <c r="GS114" s="390"/>
      <c r="GT114" s="390"/>
      <c r="GU114" s="390"/>
      <c r="GV114" s="390"/>
      <c r="GW114" s="390"/>
      <c r="GX114" s="390"/>
      <c r="GY114" s="390"/>
      <c r="GZ114" s="390"/>
      <c r="HA114" s="390"/>
      <c r="HB114" s="390"/>
      <c r="HC114" s="390"/>
      <c r="HD114" s="390"/>
      <c r="HE114" s="390"/>
      <c r="HF114" s="390"/>
      <c r="HG114" s="390"/>
      <c r="HH114" s="390"/>
      <c r="HI114" s="390"/>
      <c r="HJ114" s="390"/>
      <c r="HK114" s="390"/>
      <c r="HL114" s="390"/>
      <c r="HM114" s="390"/>
      <c r="HN114" s="390"/>
      <c r="HO114" s="390"/>
      <c r="HP114" s="390"/>
      <c r="HQ114" s="390"/>
      <c r="HR114" s="390"/>
      <c r="HS114" s="390"/>
      <c r="HT114" s="390"/>
      <c r="HU114" s="390"/>
      <c r="HV114" s="390"/>
      <c r="HW114" s="390"/>
      <c r="HX114" s="390"/>
      <c r="HY114" s="390"/>
      <c r="HZ114" s="390"/>
      <c r="IA114" s="390"/>
      <c r="IB114" s="390"/>
      <c r="IC114" s="390"/>
      <c r="ID114" s="390"/>
      <c r="IE114" s="390"/>
      <c r="IF114" s="390"/>
      <c r="IG114" s="390"/>
      <c r="IH114" s="390"/>
      <c r="II114" s="390"/>
      <c r="IJ114" s="390"/>
      <c r="IK114" s="390"/>
      <c r="IL114" s="390"/>
      <c r="IM114" s="390"/>
      <c r="IN114" s="390"/>
      <c r="IO114" s="390"/>
      <c r="IP114" s="390"/>
      <c r="IQ114" s="390"/>
      <c r="IR114" s="390"/>
      <c r="IS114" s="390"/>
    </row>
    <row r="115" spans="1:253" ht="9.9499999999999993" customHeight="1">
      <c r="A115" s="444"/>
      <c r="B115" s="481"/>
      <c r="C115" s="482"/>
      <c r="D115" s="483"/>
      <c r="E115" s="483"/>
      <c r="F115" s="484"/>
      <c r="G115" s="461"/>
      <c r="H115" s="485"/>
      <c r="I115" s="483"/>
      <c r="J115" s="483"/>
      <c r="K115" s="483"/>
      <c r="L115" s="390"/>
      <c r="M115" s="390"/>
      <c r="N115" s="390"/>
      <c r="O115" s="390"/>
      <c r="P115" s="390"/>
      <c r="Q115" s="390"/>
      <c r="R115" s="390"/>
      <c r="S115" s="390"/>
      <c r="T115" s="390"/>
      <c r="U115" s="390"/>
      <c r="V115" s="390"/>
      <c r="W115" s="390"/>
      <c r="X115" s="390"/>
      <c r="Y115" s="390"/>
      <c r="Z115" s="390"/>
      <c r="AA115" s="390"/>
      <c r="AB115" s="390"/>
      <c r="AC115" s="390"/>
      <c r="AD115" s="390"/>
      <c r="AE115" s="390"/>
      <c r="AF115" s="390"/>
      <c r="AG115" s="390"/>
      <c r="AH115" s="390"/>
      <c r="AI115" s="390"/>
      <c r="AJ115" s="390"/>
      <c r="AK115" s="390"/>
      <c r="AL115" s="390"/>
      <c r="AM115" s="390"/>
      <c r="AN115" s="390"/>
      <c r="AO115" s="390"/>
      <c r="AP115" s="390"/>
      <c r="AQ115" s="390"/>
      <c r="AR115" s="390"/>
      <c r="AS115" s="390"/>
      <c r="AT115" s="390"/>
      <c r="AU115" s="390"/>
      <c r="AV115" s="390"/>
      <c r="AW115" s="390"/>
      <c r="AX115" s="390"/>
      <c r="AY115" s="390"/>
      <c r="AZ115" s="390"/>
      <c r="BA115" s="390"/>
      <c r="BB115" s="390"/>
      <c r="BC115" s="390"/>
      <c r="BD115" s="390"/>
      <c r="BE115" s="390"/>
      <c r="BF115" s="390"/>
      <c r="BG115" s="390"/>
      <c r="BH115" s="390"/>
      <c r="BI115" s="390"/>
      <c r="BJ115" s="390"/>
      <c r="BK115" s="390"/>
      <c r="BL115" s="390"/>
      <c r="BM115" s="390"/>
      <c r="BN115" s="390"/>
      <c r="BO115" s="390"/>
      <c r="BP115" s="390"/>
      <c r="BQ115" s="390"/>
      <c r="BR115" s="390"/>
      <c r="BS115" s="390"/>
      <c r="BT115" s="390"/>
      <c r="BU115" s="390"/>
      <c r="BV115" s="390"/>
      <c r="BW115" s="390"/>
      <c r="BX115" s="390"/>
      <c r="BY115" s="390"/>
      <c r="BZ115" s="390"/>
      <c r="CA115" s="390"/>
      <c r="CB115" s="390"/>
      <c r="CC115" s="390"/>
      <c r="CD115" s="390"/>
      <c r="CE115" s="390"/>
      <c r="CF115" s="390"/>
      <c r="CG115" s="390"/>
      <c r="CH115" s="390"/>
      <c r="CI115" s="390"/>
      <c r="CJ115" s="390"/>
      <c r="CK115" s="390"/>
      <c r="CL115" s="390"/>
      <c r="CM115" s="390"/>
      <c r="CN115" s="390"/>
      <c r="CO115" s="390"/>
      <c r="CP115" s="390"/>
      <c r="CQ115" s="390"/>
      <c r="CR115" s="390"/>
      <c r="CS115" s="390"/>
      <c r="CT115" s="390"/>
      <c r="CU115" s="390"/>
      <c r="CV115" s="390"/>
      <c r="CW115" s="390"/>
      <c r="CX115" s="390"/>
      <c r="CY115" s="390"/>
      <c r="CZ115" s="390"/>
      <c r="DA115" s="390"/>
      <c r="DB115" s="390"/>
      <c r="DC115" s="390"/>
      <c r="DD115" s="390"/>
      <c r="DE115" s="390"/>
      <c r="DF115" s="390"/>
      <c r="DG115" s="390"/>
      <c r="DH115" s="390"/>
      <c r="DI115" s="390"/>
      <c r="DJ115" s="390"/>
      <c r="DK115" s="390"/>
      <c r="DL115" s="390"/>
      <c r="DM115" s="390"/>
      <c r="DN115" s="390"/>
      <c r="DO115" s="390"/>
      <c r="DP115" s="390"/>
      <c r="DQ115" s="390"/>
      <c r="DR115" s="390"/>
      <c r="DS115" s="390"/>
      <c r="DT115" s="390"/>
      <c r="DU115" s="390"/>
      <c r="DV115" s="390"/>
      <c r="DW115" s="390"/>
      <c r="DX115" s="390"/>
      <c r="DY115" s="390"/>
      <c r="DZ115" s="390"/>
      <c r="EA115" s="390"/>
      <c r="EB115" s="390"/>
      <c r="EC115" s="390"/>
      <c r="ED115" s="390"/>
      <c r="EE115" s="390"/>
      <c r="EF115" s="390"/>
      <c r="EG115" s="390"/>
      <c r="EH115" s="390"/>
      <c r="EI115" s="390"/>
      <c r="EJ115" s="390"/>
      <c r="EK115" s="390"/>
      <c r="EL115" s="390"/>
      <c r="EM115" s="390"/>
      <c r="EN115" s="390"/>
      <c r="EO115" s="390"/>
      <c r="EP115" s="390"/>
      <c r="EQ115" s="390"/>
      <c r="ER115" s="390"/>
      <c r="ES115" s="390"/>
      <c r="ET115" s="390"/>
      <c r="EU115" s="390"/>
      <c r="EV115" s="390"/>
      <c r="EW115" s="390"/>
      <c r="EX115" s="390"/>
      <c r="EY115" s="390"/>
      <c r="EZ115" s="390"/>
      <c r="FA115" s="390"/>
      <c r="FB115" s="390"/>
      <c r="FC115" s="390"/>
      <c r="FD115" s="390"/>
      <c r="FE115" s="390"/>
      <c r="FF115" s="390"/>
      <c r="FG115" s="390"/>
      <c r="FH115" s="390"/>
      <c r="FI115" s="390"/>
      <c r="FJ115" s="390"/>
      <c r="FK115" s="390"/>
      <c r="FL115" s="390"/>
      <c r="FM115" s="390"/>
      <c r="FN115" s="390"/>
      <c r="FO115" s="390"/>
      <c r="FP115" s="390"/>
      <c r="FQ115" s="390"/>
      <c r="FR115" s="390"/>
      <c r="FS115" s="390"/>
      <c r="FT115" s="390"/>
      <c r="FU115" s="390"/>
      <c r="FV115" s="390"/>
      <c r="FW115" s="390"/>
      <c r="FX115" s="390"/>
      <c r="FY115" s="390"/>
      <c r="FZ115" s="390"/>
      <c r="GA115" s="390"/>
      <c r="GB115" s="390"/>
      <c r="GC115" s="390"/>
      <c r="GD115" s="390"/>
      <c r="GE115" s="390"/>
      <c r="GF115" s="390"/>
      <c r="GG115" s="390"/>
      <c r="GH115" s="390"/>
      <c r="GI115" s="390"/>
      <c r="GJ115" s="390"/>
      <c r="GK115" s="390"/>
      <c r="GL115" s="390"/>
      <c r="GM115" s="390"/>
      <c r="GN115" s="390"/>
      <c r="GO115" s="390"/>
      <c r="GP115" s="390"/>
      <c r="GQ115" s="390"/>
      <c r="GR115" s="390"/>
      <c r="GS115" s="390"/>
      <c r="GT115" s="390"/>
      <c r="GU115" s="390"/>
      <c r="GV115" s="390"/>
      <c r="GW115" s="390"/>
      <c r="GX115" s="390"/>
      <c r="GY115" s="390"/>
      <c r="GZ115" s="390"/>
      <c r="HA115" s="390"/>
      <c r="HB115" s="390"/>
      <c r="HC115" s="390"/>
      <c r="HD115" s="390"/>
      <c r="HE115" s="390"/>
      <c r="HF115" s="390"/>
      <c r="HG115" s="390"/>
      <c r="HH115" s="390"/>
      <c r="HI115" s="390"/>
      <c r="HJ115" s="390"/>
      <c r="HK115" s="390"/>
      <c r="HL115" s="390"/>
      <c r="HM115" s="390"/>
      <c r="HN115" s="390"/>
      <c r="HO115" s="390"/>
      <c r="HP115" s="390"/>
      <c r="HQ115" s="390"/>
      <c r="HR115" s="390"/>
      <c r="HS115" s="390"/>
      <c r="HT115" s="390"/>
      <c r="HU115" s="390"/>
      <c r="HV115" s="390"/>
      <c r="HW115" s="390"/>
      <c r="HX115" s="390"/>
      <c r="HY115" s="390"/>
      <c r="HZ115" s="390"/>
      <c r="IA115" s="390"/>
      <c r="IB115" s="390"/>
      <c r="IC115" s="390"/>
      <c r="ID115" s="390"/>
      <c r="IE115" s="390"/>
      <c r="IF115" s="390"/>
      <c r="IG115" s="390"/>
      <c r="IH115" s="390"/>
      <c r="II115" s="390"/>
      <c r="IJ115" s="390"/>
      <c r="IK115" s="390"/>
      <c r="IL115" s="390"/>
      <c r="IM115" s="390"/>
      <c r="IN115" s="390"/>
      <c r="IO115" s="390"/>
      <c r="IP115" s="390"/>
      <c r="IQ115" s="390"/>
      <c r="IR115" s="390"/>
      <c r="IS115" s="390"/>
    </row>
    <row r="116" spans="1:253">
      <c r="A116" s="475"/>
      <c r="B116" s="475"/>
      <c r="C116" s="506" t="s">
        <v>488</v>
      </c>
      <c r="D116" s="506" t="s">
        <v>488</v>
      </c>
      <c r="E116" s="506" t="s">
        <v>488</v>
      </c>
      <c r="F116" s="507" t="s">
        <v>488</v>
      </c>
      <c r="G116" s="461"/>
      <c r="H116" s="498" t="s">
        <v>672</v>
      </c>
      <c r="I116" s="483">
        <f>J116+K116</f>
        <v>590247</v>
      </c>
      <c r="J116" s="483">
        <v>590247</v>
      </c>
      <c r="K116" s="483">
        <v>0</v>
      </c>
      <c r="L116" s="463"/>
      <c r="M116" s="463"/>
      <c r="N116" s="463"/>
      <c r="O116" s="463"/>
      <c r="P116" s="463"/>
      <c r="Q116" s="463"/>
      <c r="R116" s="463"/>
      <c r="S116" s="463"/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3"/>
      <c r="AH116" s="463"/>
      <c r="AI116" s="463"/>
      <c r="AJ116" s="463"/>
      <c r="AK116" s="463"/>
      <c r="AL116" s="463"/>
      <c r="AM116" s="463"/>
      <c r="AN116" s="463"/>
      <c r="AO116" s="463"/>
      <c r="AP116" s="463"/>
      <c r="AQ116" s="463"/>
      <c r="AR116" s="463"/>
      <c r="AS116" s="463"/>
      <c r="AT116" s="463"/>
      <c r="AU116" s="463"/>
      <c r="AV116" s="463"/>
      <c r="AW116" s="463"/>
      <c r="AX116" s="463"/>
      <c r="AY116" s="463"/>
      <c r="AZ116" s="463"/>
      <c r="BA116" s="463"/>
      <c r="BB116" s="463"/>
      <c r="BC116" s="463"/>
      <c r="BD116" s="463"/>
      <c r="BE116" s="463"/>
      <c r="BF116" s="463"/>
      <c r="BG116" s="463"/>
      <c r="BH116" s="463"/>
      <c r="BI116" s="463"/>
      <c r="BJ116" s="463"/>
      <c r="BK116" s="463"/>
      <c r="BL116" s="463"/>
      <c r="BM116" s="463"/>
      <c r="BN116" s="463"/>
      <c r="BO116" s="463"/>
      <c r="BP116" s="463"/>
      <c r="BQ116" s="463"/>
      <c r="BR116" s="463"/>
      <c r="BS116" s="463"/>
      <c r="BT116" s="463"/>
      <c r="BU116" s="463"/>
      <c r="BV116" s="463"/>
      <c r="BW116" s="463"/>
      <c r="BX116" s="463"/>
      <c r="BY116" s="463"/>
      <c r="BZ116" s="463"/>
      <c r="CA116" s="463"/>
      <c r="CB116" s="463"/>
      <c r="CC116" s="463"/>
      <c r="CD116" s="463"/>
      <c r="CE116" s="463"/>
      <c r="CF116" s="463"/>
      <c r="CG116" s="463"/>
      <c r="CH116" s="463"/>
      <c r="CI116" s="463"/>
      <c r="CJ116" s="463"/>
      <c r="CK116" s="463"/>
      <c r="CL116" s="463"/>
      <c r="CM116" s="463"/>
      <c r="CN116" s="463"/>
      <c r="CO116" s="463"/>
      <c r="CP116" s="463"/>
      <c r="CQ116" s="463"/>
      <c r="CR116" s="463"/>
      <c r="CS116" s="463"/>
      <c r="CT116" s="463"/>
      <c r="CU116" s="463"/>
      <c r="CV116" s="463"/>
      <c r="CW116" s="463"/>
      <c r="CX116" s="463"/>
      <c r="CY116" s="463"/>
      <c r="CZ116" s="463"/>
      <c r="DA116" s="463"/>
      <c r="DB116" s="463"/>
      <c r="DC116" s="463"/>
      <c r="DD116" s="463"/>
      <c r="DE116" s="463"/>
      <c r="DF116" s="463"/>
      <c r="DG116" s="463"/>
      <c r="DH116" s="463"/>
      <c r="DI116" s="463"/>
      <c r="DJ116" s="463"/>
      <c r="DK116" s="463"/>
      <c r="DL116" s="463"/>
      <c r="DM116" s="463"/>
      <c r="DN116" s="463"/>
      <c r="DO116" s="463"/>
      <c r="DP116" s="463"/>
      <c r="DQ116" s="463"/>
      <c r="DR116" s="463"/>
      <c r="DS116" s="463"/>
      <c r="DT116" s="463"/>
      <c r="DU116" s="463"/>
      <c r="DV116" s="463"/>
      <c r="DW116" s="463"/>
      <c r="DX116" s="463"/>
      <c r="DY116" s="463"/>
      <c r="DZ116" s="463"/>
      <c r="EA116" s="463"/>
      <c r="EB116" s="463"/>
      <c r="EC116" s="463"/>
      <c r="ED116" s="463"/>
      <c r="EE116" s="463"/>
      <c r="EF116" s="463"/>
      <c r="EG116" s="463"/>
      <c r="EH116" s="463"/>
      <c r="EI116" s="463"/>
      <c r="EJ116" s="463"/>
      <c r="EK116" s="463"/>
      <c r="EL116" s="463"/>
      <c r="EM116" s="463"/>
      <c r="EN116" s="463"/>
      <c r="EO116" s="463"/>
      <c r="EP116" s="463"/>
      <c r="EQ116" s="463"/>
      <c r="ER116" s="463"/>
      <c r="ES116" s="463"/>
      <c r="ET116" s="463"/>
      <c r="EU116" s="463"/>
      <c r="EV116" s="463"/>
      <c r="EW116" s="463"/>
      <c r="EX116" s="463"/>
      <c r="EY116" s="463"/>
      <c r="EZ116" s="463"/>
      <c r="FA116" s="463"/>
      <c r="FB116" s="463"/>
      <c r="FC116" s="463"/>
      <c r="FD116" s="463"/>
      <c r="FE116" s="463"/>
      <c r="FF116" s="463"/>
      <c r="FG116" s="463"/>
      <c r="FH116" s="463"/>
      <c r="FI116" s="463"/>
      <c r="FJ116" s="463"/>
      <c r="FK116" s="463"/>
      <c r="FL116" s="463"/>
      <c r="FM116" s="463"/>
      <c r="FN116" s="463"/>
      <c r="FO116" s="463"/>
      <c r="FP116" s="463"/>
      <c r="FQ116" s="463"/>
      <c r="FR116" s="463"/>
      <c r="FS116" s="463"/>
      <c r="FT116" s="463"/>
      <c r="FU116" s="463"/>
      <c r="FV116" s="463"/>
      <c r="FW116" s="463"/>
      <c r="FX116" s="463"/>
      <c r="FY116" s="463"/>
      <c r="FZ116" s="463"/>
      <c r="GA116" s="463"/>
      <c r="GB116" s="463"/>
      <c r="GC116" s="463"/>
      <c r="GD116" s="463"/>
      <c r="GE116" s="463"/>
      <c r="GF116" s="463"/>
      <c r="GG116" s="463"/>
      <c r="GH116" s="463"/>
      <c r="GI116" s="463"/>
      <c r="GJ116" s="463"/>
      <c r="GK116" s="463"/>
      <c r="GL116" s="463"/>
      <c r="GM116" s="463"/>
      <c r="GN116" s="463"/>
      <c r="GO116" s="463"/>
      <c r="GP116" s="463"/>
      <c r="GQ116" s="463"/>
      <c r="GR116" s="463"/>
      <c r="GS116" s="463"/>
      <c r="GT116" s="463"/>
      <c r="GU116" s="463"/>
      <c r="GV116" s="463"/>
      <c r="GW116" s="463"/>
      <c r="GX116" s="463"/>
      <c r="GY116" s="463"/>
      <c r="GZ116" s="463"/>
      <c r="HA116" s="463"/>
      <c r="HB116" s="463"/>
      <c r="HC116" s="463"/>
      <c r="HD116" s="463"/>
      <c r="HE116" s="463"/>
      <c r="HF116" s="463"/>
      <c r="HG116" s="463"/>
      <c r="HH116" s="463"/>
      <c r="HI116" s="463"/>
      <c r="HJ116" s="463"/>
      <c r="HK116" s="463"/>
      <c r="HL116" s="463"/>
      <c r="HM116" s="463"/>
      <c r="HN116" s="463"/>
      <c r="HO116" s="463"/>
      <c r="HP116" s="463"/>
      <c r="HQ116" s="463"/>
      <c r="HR116" s="463"/>
      <c r="HS116" s="463"/>
      <c r="HT116" s="463"/>
      <c r="HU116" s="463"/>
      <c r="HV116" s="463"/>
      <c r="HW116" s="463"/>
      <c r="HX116" s="463"/>
      <c r="HY116" s="463"/>
      <c r="HZ116" s="463"/>
      <c r="IA116" s="463"/>
      <c r="IB116" s="463"/>
      <c r="IC116" s="463"/>
      <c r="ID116" s="463"/>
      <c r="IE116" s="463"/>
      <c r="IF116" s="463"/>
      <c r="IG116" s="463"/>
      <c r="IH116" s="463"/>
      <c r="II116" s="463"/>
      <c r="IJ116" s="463"/>
      <c r="IK116" s="463"/>
      <c r="IL116" s="463"/>
      <c r="IM116" s="463"/>
      <c r="IN116" s="463"/>
      <c r="IO116" s="463"/>
      <c r="IP116" s="463"/>
      <c r="IQ116" s="463"/>
      <c r="IR116" s="463"/>
      <c r="IS116" s="463"/>
    </row>
    <row r="117" spans="1:253" ht="9.9499999999999993" customHeight="1">
      <c r="A117" s="521"/>
      <c r="B117" s="521"/>
      <c r="C117" s="514"/>
      <c r="D117" s="514"/>
      <c r="E117" s="514"/>
      <c r="F117" s="515"/>
      <c r="G117" s="461"/>
      <c r="H117" s="502"/>
      <c r="I117" s="447"/>
      <c r="J117" s="447"/>
      <c r="K117" s="447"/>
      <c r="L117" s="463"/>
      <c r="M117" s="463"/>
      <c r="N117" s="463"/>
      <c r="O117" s="463"/>
      <c r="P117" s="463"/>
      <c r="Q117" s="463"/>
      <c r="R117" s="463"/>
      <c r="S117" s="463"/>
      <c r="T117" s="463"/>
      <c r="U117" s="463"/>
      <c r="V117" s="463"/>
      <c r="W117" s="463"/>
      <c r="X117" s="463"/>
      <c r="Y117" s="463"/>
      <c r="Z117" s="463"/>
      <c r="AA117" s="463"/>
      <c r="AB117" s="463"/>
      <c r="AC117" s="463"/>
      <c r="AD117" s="463"/>
      <c r="AE117" s="463"/>
      <c r="AF117" s="463"/>
      <c r="AG117" s="463"/>
      <c r="AH117" s="463"/>
      <c r="AI117" s="463"/>
      <c r="AJ117" s="463"/>
      <c r="AK117" s="463"/>
      <c r="AL117" s="463"/>
      <c r="AM117" s="463"/>
      <c r="AN117" s="463"/>
      <c r="AO117" s="463"/>
      <c r="AP117" s="463"/>
      <c r="AQ117" s="463"/>
      <c r="AR117" s="463"/>
      <c r="AS117" s="463"/>
      <c r="AT117" s="463"/>
      <c r="AU117" s="463"/>
      <c r="AV117" s="463"/>
      <c r="AW117" s="463"/>
      <c r="AX117" s="463"/>
      <c r="AY117" s="463"/>
      <c r="AZ117" s="463"/>
      <c r="BA117" s="463"/>
      <c r="BB117" s="463"/>
      <c r="BC117" s="463"/>
      <c r="BD117" s="463"/>
      <c r="BE117" s="463"/>
      <c r="BF117" s="463"/>
      <c r="BG117" s="463"/>
      <c r="BH117" s="463"/>
      <c r="BI117" s="463"/>
      <c r="BJ117" s="463"/>
      <c r="BK117" s="463"/>
      <c r="BL117" s="463"/>
      <c r="BM117" s="463"/>
      <c r="BN117" s="463"/>
      <c r="BO117" s="463"/>
      <c r="BP117" s="463"/>
      <c r="BQ117" s="463"/>
      <c r="BR117" s="463"/>
      <c r="BS117" s="463"/>
      <c r="BT117" s="463"/>
      <c r="BU117" s="463"/>
      <c r="BV117" s="463"/>
      <c r="BW117" s="463"/>
      <c r="BX117" s="463"/>
      <c r="BY117" s="463"/>
      <c r="BZ117" s="463"/>
      <c r="CA117" s="463"/>
      <c r="CB117" s="463"/>
      <c r="CC117" s="463"/>
      <c r="CD117" s="463"/>
      <c r="CE117" s="463"/>
      <c r="CF117" s="463"/>
      <c r="CG117" s="463"/>
      <c r="CH117" s="463"/>
      <c r="CI117" s="463"/>
      <c r="CJ117" s="463"/>
      <c r="CK117" s="463"/>
      <c r="CL117" s="463"/>
      <c r="CM117" s="463"/>
      <c r="CN117" s="463"/>
      <c r="CO117" s="463"/>
      <c r="CP117" s="463"/>
      <c r="CQ117" s="463"/>
      <c r="CR117" s="463"/>
      <c r="CS117" s="463"/>
      <c r="CT117" s="463"/>
      <c r="CU117" s="463"/>
      <c r="CV117" s="463"/>
      <c r="CW117" s="463"/>
      <c r="CX117" s="463"/>
      <c r="CY117" s="463"/>
      <c r="CZ117" s="463"/>
      <c r="DA117" s="463"/>
      <c r="DB117" s="463"/>
      <c r="DC117" s="463"/>
      <c r="DD117" s="463"/>
      <c r="DE117" s="463"/>
      <c r="DF117" s="463"/>
      <c r="DG117" s="463"/>
      <c r="DH117" s="463"/>
      <c r="DI117" s="463"/>
      <c r="DJ117" s="463"/>
      <c r="DK117" s="463"/>
      <c r="DL117" s="463"/>
      <c r="DM117" s="463"/>
      <c r="DN117" s="463"/>
      <c r="DO117" s="463"/>
      <c r="DP117" s="463"/>
      <c r="DQ117" s="463"/>
      <c r="DR117" s="463"/>
      <c r="DS117" s="463"/>
      <c r="DT117" s="463"/>
      <c r="DU117" s="463"/>
      <c r="DV117" s="463"/>
      <c r="DW117" s="463"/>
      <c r="DX117" s="463"/>
      <c r="DY117" s="463"/>
      <c r="DZ117" s="463"/>
      <c r="EA117" s="463"/>
      <c r="EB117" s="463"/>
      <c r="EC117" s="463"/>
      <c r="ED117" s="463"/>
      <c r="EE117" s="463"/>
      <c r="EF117" s="463"/>
      <c r="EG117" s="463"/>
      <c r="EH117" s="463"/>
      <c r="EI117" s="463"/>
      <c r="EJ117" s="463"/>
      <c r="EK117" s="463"/>
      <c r="EL117" s="463"/>
      <c r="EM117" s="463"/>
      <c r="EN117" s="463"/>
      <c r="EO117" s="463"/>
      <c r="EP117" s="463"/>
      <c r="EQ117" s="463"/>
      <c r="ER117" s="463"/>
      <c r="ES117" s="463"/>
      <c r="ET117" s="463"/>
      <c r="EU117" s="463"/>
      <c r="EV117" s="463"/>
      <c r="EW117" s="463"/>
      <c r="EX117" s="463"/>
      <c r="EY117" s="463"/>
      <c r="EZ117" s="463"/>
      <c r="FA117" s="463"/>
      <c r="FB117" s="463"/>
      <c r="FC117" s="463"/>
      <c r="FD117" s="463"/>
      <c r="FE117" s="463"/>
      <c r="FF117" s="463"/>
      <c r="FG117" s="463"/>
      <c r="FH117" s="463"/>
      <c r="FI117" s="463"/>
      <c r="FJ117" s="463"/>
      <c r="FK117" s="463"/>
      <c r="FL117" s="463"/>
      <c r="FM117" s="463"/>
      <c r="FN117" s="463"/>
      <c r="FO117" s="463"/>
      <c r="FP117" s="463"/>
      <c r="FQ117" s="463"/>
      <c r="FR117" s="463"/>
      <c r="FS117" s="463"/>
      <c r="FT117" s="463"/>
      <c r="FU117" s="463"/>
      <c r="FV117" s="463"/>
      <c r="FW117" s="463"/>
      <c r="FX117" s="463"/>
      <c r="FY117" s="463"/>
      <c r="FZ117" s="463"/>
      <c r="GA117" s="463"/>
      <c r="GB117" s="463"/>
      <c r="GC117" s="463"/>
      <c r="GD117" s="463"/>
      <c r="GE117" s="463"/>
      <c r="GF117" s="463"/>
      <c r="GG117" s="463"/>
      <c r="GH117" s="463"/>
      <c r="GI117" s="463"/>
      <c r="GJ117" s="463"/>
      <c r="GK117" s="463"/>
      <c r="GL117" s="463"/>
      <c r="GM117" s="463"/>
      <c r="GN117" s="463"/>
      <c r="GO117" s="463"/>
      <c r="GP117" s="463"/>
      <c r="GQ117" s="463"/>
      <c r="GR117" s="463"/>
      <c r="GS117" s="463"/>
      <c r="GT117" s="463"/>
      <c r="GU117" s="463"/>
      <c r="GV117" s="463"/>
      <c r="GW117" s="463"/>
      <c r="GX117" s="463"/>
      <c r="GY117" s="463"/>
      <c r="GZ117" s="463"/>
      <c r="HA117" s="463"/>
      <c r="HB117" s="463"/>
      <c r="HC117" s="463"/>
      <c r="HD117" s="463"/>
      <c r="HE117" s="463"/>
      <c r="HF117" s="463"/>
      <c r="HG117" s="463"/>
      <c r="HH117" s="463"/>
      <c r="HI117" s="463"/>
      <c r="HJ117" s="463"/>
      <c r="HK117" s="463"/>
      <c r="HL117" s="463"/>
      <c r="HM117" s="463"/>
      <c r="HN117" s="463"/>
      <c r="HO117" s="463"/>
      <c r="HP117" s="463"/>
      <c r="HQ117" s="463"/>
      <c r="HR117" s="463"/>
      <c r="HS117" s="463"/>
      <c r="HT117" s="463"/>
      <c r="HU117" s="463"/>
      <c r="HV117" s="463"/>
      <c r="HW117" s="463"/>
      <c r="HX117" s="463"/>
      <c r="HY117" s="463"/>
      <c r="HZ117" s="463"/>
      <c r="IA117" s="463"/>
      <c r="IB117" s="463"/>
      <c r="IC117" s="463"/>
      <c r="ID117" s="463"/>
      <c r="IE117" s="463"/>
      <c r="IF117" s="463"/>
      <c r="IG117" s="463"/>
      <c r="IH117" s="463"/>
      <c r="II117" s="463"/>
      <c r="IJ117" s="463"/>
      <c r="IK117" s="463"/>
      <c r="IL117" s="463"/>
      <c r="IM117" s="463"/>
      <c r="IN117" s="463"/>
      <c r="IO117" s="463"/>
      <c r="IP117" s="463"/>
      <c r="IQ117" s="463"/>
      <c r="IR117" s="463"/>
      <c r="IS117" s="463"/>
    </row>
    <row r="118" spans="1:253" ht="30">
      <c r="A118" s="464"/>
      <c r="B118" s="465" t="s">
        <v>38</v>
      </c>
      <c r="C118" s="466" t="s">
        <v>39</v>
      </c>
      <c r="D118" s="314">
        <f>D126+D132+D138+D120</f>
        <v>1051000</v>
      </c>
      <c r="E118" s="314">
        <f>E126+E132+E138+E120</f>
        <v>901000</v>
      </c>
      <c r="F118" s="467">
        <f>F126+F132+F138+F120</f>
        <v>150000</v>
      </c>
      <c r="G118" s="455"/>
      <c r="H118" s="468" t="s">
        <v>39</v>
      </c>
      <c r="I118" s="314">
        <f>I126+I132+I138+I120</f>
        <v>1051000</v>
      </c>
      <c r="J118" s="314">
        <f>J126+J132+J138+J120</f>
        <v>901000</v>
      </c>
      <c r="K118" s="314">
        <f>K126+K132+K138+K120</f>
        <v>150000</v>
      </c>
      <c r="L118" s="469"/>
      <c r="M118" s="469"/>
      <c r="N118" s="469"/>
      <c r="O118" s="469"/>
      <c r="P118" s="469"/>
      <c r="Q118" s="469"/>
      <c r="R118" s="469"/>
      <c r="S118" s="469"/>
      <c r="T118" s="469"/>
      <c r="U118" s="469"/>
      <c r="V118" s="469"/>
      <c r="W118" s="469"/>
      <c r="X118" s="469"/>
      <c r="Y118" s="469"/>
      <c r="Z118" s="469"/>
      <c r="AA118" s="469"/>
      <c r="AB118" s="469"/>
      <c r="AC118" s="469"/>
      <c r="AD118" s="469"/>
      <c r="AE118" s="469"/>
      <c r="AF118" s="469"/>
      <c r="AG118" s="469"/>
      <c r="AH118" s="469"/>
      <c r="AI118" s="469"/>
      <c r="AJ118" s="469"/>
      <c r="AK118" s="469"/>
      <c r="AL118" s="469"/>
      <c r="AM118" s="469"/>
      <c r="AN118" s="469"/>
      <c r="AO118" s="469"/>
      <c r="AP118" s="469"/>
      <c r="AQ118" s="469"/>
      <c r="AR118" s="469"/>
      <c r="AS118" s="469"/>
      <c r="AT118" s="469"/>
      <c r="AU118" s="469"/>
      <c r="AV118" s="469"/>
      <c r="AW118" s="469"/>
      <c r="AX118" s="469"/>
      <c r="AY118" s="469"/>
      <c r="AZ118" s="469"/>
      <c r="BA118" s="469"/>
      <c r="BB118" s="469"/>
      <c r="BC118" s="469"/>
      <c r="BD118" s="469"/>
      <c r="BE118" s="469"/>
      <c r="BF118" s="469"/>
      <c r="BG118" s="469"/>
      <c r="BH118" s="469"/>
      <c r="BI118" s="469"/>
      <c r="BJ118" s="469"/>
      <c r="BK118" s="469"/>
      <c r="BL118" s="469"/>
      <c r="BM118" s="469"/>
      <c r="BN118" s="469"/>
      <c r="BO118" s="469"/>
      <c r="BP118" s="469"/>
      <c r="BQ118" s="469"/>
      <c r="BR118" s="469"/>
      <c r="BS118" s="469"/>
      <c r="BT118" s="469"/>
      <c r="BU118" s="469"/>
      <c r="BV118" s="469"/>
      <c r="BW118" s="469"/>
      <c r="BX118" s="469"/>
      <c r="BY118" s="469"/>
      <c r="BZ118" s="469"/>
      <c r="CA118" s="469"/>
      <c r="CB118" s="469"/>
      <c r="CC118" s="469"/>
      <c r="CD118" s="469"/>
      <c r="CE118" s="469"/>
      <c r="CF118" s="469"/>
      <c r="CG118" s="469"/>
      <c r="CH118" s="469"/>
      <c r="CI118" s="469"/>
      <c r="CJ118" s="469"/>
      <c r="CK118" s="469"/>
      <c r="CL118" s="469"/>
      <c r="CM118" s="469"/>
      <c r="CN118" s="469"/>
      <c r="CO118" s="469"/>
      <c r="CP118" s="469"/>
      <c r="CQ118" s="469"/>
      <c r="CR118" s="469"/>
      <c r="CS118" s="469"/>
      <c r="CT118" s="469"/>
      <c r="CU118" s="469"/>
      <c r="CV118" s="469"/>
      <c r="CW118" s="469"/>
      <c r="CX118" s="469"/>
      <c r="CY118" s="469"/>
      <c r="CZ118" s="469"/>
      <c r="DA118" s="469"/>
      <c r="DB118" s="469"/>
      <c r="DC118" s="469"/>
      <c r="DD118" s="469"/>
      <c r="DE118" s="469"/>
      <c r="DF118" s="469"/>
      <c r="DG118" s="469"/>
      <c r="DH118" s="469"/>
      <c r="DI118" s="469"/>
      <c r="DJ118" s="469"/>
      <c r="DK118" s="469"/>
      <c r="DL118" s="469"/>
      <c r="DM118" s="469"/>
      <c r="DN118" s="469"/>
      <c r="DO118" s="469"/>
      <c r="DP118" s="469"/>
      <c r="DQ118" s="469"/>
      <c r="DR118" s="469"/>
      <c r="DS118" s="469"/>
      <c r="DT118" s="469"/>
      <c r="DU118" s="469"/>
      <c r="DV118" s="469"/>
      <c r="DW118" s="469"/>
      <c r="DX118" s="469"/>
      <c r="DY118" s="469"/>
      <c r="DZ118" s="469"/>
      <c r="EA118" s="469"/>
      <c r="EB118" s="469"/>
      <c r="EC118" s="469"/>
      <c r="ED118" s="469"/>
      <c r="EE118" s="469"/>
      <c r="EF118" s="469"/>
      <c r="EG118" s="469"/>
      <c r="EH118" s="469"/>
      <c r="EI118" s="469"/>
      <c r="EJ118" s="469"/>
      <c r="EK118" s="469"/>
      <c r="EL118" s="469"/>
      <c r="EM118" s="469"/>
      <c r="EN118" s="469"/>
      <c r="EO118" s="469"/>
      <c r="EP118" s="469"/>
      <c r="EQ118" s="469"/>
      <c r="ER118" s="469"/>
      <c r="ES118" s="469"/>
      <c r="ET118" s="469"/>
      <c r="EU118" s="469"/>
      <c r="EV118" s="469"/>
      <c r="EW118" s="469"/>
      <c r="EX118" s="469"/>
      <c r="EY118" s="469"/>
      <c r="EZ118" s="469"/>
      <c r="FA118" s="469"/>
      <c r="FB118" s="469"/>
      <c r="FC118" s="469"/>
      <c r="FD118" s="469"/>
      <c r="FE118" s="469"/>
      <c r="FF118" s="469"/>
      <c r="FG118" s="469"/>
      <c r="FH118" s="469"/>
      <c r="FI118" s="469"/>
      <c r="FJ118" s="469"/>
      <c r="FK118" s="469"/>
      <c r="FL118" s="469"/>
      <c r="FM118" s="469"/>
      <c r="FN118" s="469"/>
      <c r="FO118" s="469"/>
      <c r="FP118" s="469"/>
      <c r="FQ118" s="469"/>
      <c r="FR118" s="469"/>
      <c r="FS118" s="469"/>
      <c r="FT118" s="469"/>
      <c r="FU118" s="469"/>
      <c r="FV118" s="469"/>
      <c r="FW118" s="469"/>
      <c r="FX118" s="469"/>
      <c r="FY118" s="469"/>
      <c r="FZ118" s="469"/>
      <c r="GA118" s="469"/>
      <c r="GB118" s="469"/>
      <c r="GC118" s="469"/>
      <c r="GD118" s="469"/>
      <c r="GE118" s="469"/>
      <c r="GF118" s="469"/>
      <c r="GG118" s="469"/>
      <c r="GH118" s="469"/>
      <c r="GI118" s="469"/>
      <c r="GJ118" s="469"/>
      <c r="GK118" s="469"/>
      <c r="GL118" s="469"/>
      <c r="GM118" s="469"/>
      <c r="GN118" s="469"/>
      <c r="GO118" s="469"/>
      <c r="GP118" s="469"/>
      <c r="GQ118" s="469"/>
      <c r="GR118" s="469"/>
      <c r="GS118" s="469"/>
      <c r="GT118" s="469"/>
      <c r="GU118" s="469"/>
      <c r="GV118" s="469"/>
      <c r="GW118" s="469"/>
      <c r="GX118" s="469"/>
      <c r="GY118" s="469"/>
      <c r="GZ118" s="469"/>
      <c r="HA118" s="469"/>
      <c r="HB118" s="469"/>
      <c r="HC118" s="469"/>
      <c r="HD118" s="469"/>
      <c r="HE118" s="469"/>
      <c r="HF118" s="469"/>
      <c r="HG118" s="469"/>
      <c r="HH118" s="469"/>
      <c r="HI118" s="469"/>
      <c r="HJ118" s="469"/>
      <c r="HK118" s="469"/>
      <c r="HL118" s="469"/>
      <c r="HM118" s="469"/>
      <c r="HN118" s="469"/>
      <c r="HO118" s="469"/>
      <c r="HP118" s="469"/>
      <c r="HQ118" s="469"/>
      <c r="HR118" s="469"/>
      <c r="HS118" s="469"/>
      <c r="HT118" s="469"/>
      <c r="HU118" s="469"/>
      <c r="HV118" s="469"/>
      <c r="HW118" s="469"/>
      <c r="HX118" s="469"/>
      <c r="HY118" s="469"/>
      <c r="HZ118" s="469"/>
      <c r="IA118" s="469"/>
      <c r="IB118" s="469"/>
      <c r="IC118" s="469"/>
      <c r="ID118" s="469"/>
      <c r="IE118" s="469"/>
      <c r="IF118" s="469"/>
      <c r="IG118" s="469"/>
      <c r="IH118" s="469"/>
      <c r="II118" s="469"/>
      <c r="IJ118" s="469"/>
      <c r="IK118" s="469"/>
      <c r="IL118" s="469"/>
      <c r="IM118" s="469"/>
      <c r="IN118" s="469"/>
      <c r="IO118" s="469"/>
      <c r="IP118" s="469"/>
      <c r="IQ118" s="469"/>
      <c r="IR118" s="469"/>
      <c r="IS118" s="469"/>
    </row>
    <row r="119" spans="1:253" ht="9.9499999999999993" customHeight="1">
      <c r="A119" s="522"/>
      <c r="B119" s="523"/>
      <c r="C119" s="524"/>
      <c r="D119" s="525"/>
      <c r="E119" s="525"/>
      <c r="F119" s="526"/>
      <c r="G119" s="461"/>
      <c r="H119" s="527"/>
      <c r="I119" s="525"/>
      <c r="J119" s="525"/>
      <c r="K119" s="525"/>
      <c r="L119" s="469"/>
      <c r="M119" s="469"/>
      <c r="N119" s="469"/>
      <c r="O119" s="469"/>
      <c r="P119" s="469"/>
      <c r="Q119" s="469"/>
      <c r="R119" s="469"/>
      <c r="S119" s="469"/>
      <c r="T119" s="469"/>
      <c r="U119" s="469"/>
      <c r="V119" s="469"/>
      <c r="W119" s="469"/>
      <c r="X119" s="469"/>
      <c r="Y119" s="469"/>
      <c r="Z119" s="469"/>
      <c r="AA119" s="469"/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69"/>
      <c r="AL119" s="469"/>
      <c r="AM119" s="469"/>
      <c r="AN119" s="469"/>
      <c r="AO119" s="469"/>
      <c r="AP119" s="469"/>
      <c r="AQ119" s="469"/>
      <c r="AR119" s="469"/>
      <c r="AS119" s="469"/>
      <c r="AT119" s="469"/>
      <c r="AU119" s="469"/>
      <c r="AV119" s="469"/>
      <c r="AW119" s="469"/>
      <c r="AX119" s="469"/>
      <c r="AY119" s="469"/>
      <c r="AZ119" s="469"/>
      <c r="BA119" s="469"/>
      <c r="BB119" s="469"/>
      <c r="BC119" s="469"/>
      <c r="BD119" s="469"/>
      <c r="BE119" s="469"/>
      <c r="BF119" s="469"/>
      <c r="BG119" s="469"/>
      <c r="BH119" s="469"/>
      <c r="BI119" s="469"/>
      <c r="BJ119" s="469"/>
      <c r="BK119" s="469"/>
      <c r="BL119" s="469"/>
      <c r="BM119" s="469"/>
      <c r="BN119" s="469"/>
      <c r="BO119" s="469"/>
      <c r="BP119" s="469"/>
      <c r="BQ119" s="469"/>
      <c r="BR119" s="469"/>
      <c r="BS119" s="469"/>
      <c r="BT119" s="469"/>
      <c r="BU119" s="469"/>
      <c r="BV119" s="469"/>
      <c r="BW119" s="469"/>
      <c r="BX119" s="469"/>
      <c r="BY119" s="469"/>
      <c r="BZ119" s="469"/>
      <c r="CA119" s="469"/>
      <c r="CB119" s="469"/>
      <c r="CC119" s="469"/>
      <c r="CD119" s="469"/>
      <c r="CE119" s="469"/>
      <c r="CF119" s="469"/>
      <c r="CG119" s="469"/>
      <c r="CH119" s="469"/>
      <c r="CI119" s="469"/>
      <c r="CJ119" s="469"/>
      <c r="CK119" s="469"/>
      <c r="CL119" s="469"/>
      <c r="CM119" s="469"/>
      <c r="CN119" s="469"/>
      <c r="CO119" s="469"/>
      <c r="CP119" s="469"/>
      <c r="CQ119" s="469"/>
      <c r="CR119" s="469"/>
      <c r="CS119" s="469"/>
      <c r="CT119" s="469"/>
      <c r="CU119" s="469"/>
      <c r="CV119" s="469"/>
      <c r="CW119" s="469"/>
      <c r="CX119" s="469"/>
      <c r="CY119" s="469"/>
      <c r="CZ119" s="469"/>
      <c r="DA119" s="469"/>
      <c r="DB119" s="469"/>
      <c r="DC119" s="469"/>
      <c r="DD119" s="469"/>
      <c r="DE119" s="469"/>
      <c r="DF119" s="469"/>
      <c r="DG119" s="469"/>
      <c r="DH119" s="469"/>
      <c r="DI119" s="469"/>
      <c r="DJ119" s="469"/>
      <c r="DK119" s="469"/>
      <c r="DL119" s="469"/>
      <c r="DM119" s="469"/>
      <c r="DN119" s="469"/>
      <c r="DO119" s="469"/>
      <c r="DP119" s="469"/>
      <c r="DQ119" s="469"/>
      <c r="DR119" s="469"/>
      <c r="DS119" s="469"/>
      <c r="DT119" s="469"/>
      <c r="DU119" s="469"/>
      <c r="DV119" s="469"/>
      <c r="DW119" s="469"/>
      <c r="DX119" s="469"/>
      <c r="DY119" s="469"/>
      <c r="DZ119" s="469"/>
      <c r="EA119" s="469"/>
      <c r="EB119" s="469"/>
      <c r="EC119" s="469"/>
      <c r="ED119" s="469"/>
      <c r="EE119" s="469"/>
      <c r="EF119" s="469"/>
      <c r="EG119" s="469"/>
      <c r="EH119" s="469"/>
      <c r="EI119" s="469"/>
      <c r="EJ119" s="469"/>
      <c r="EK119" s="469"/>
      <c r="EL119" s="469"/>
      <c r="EM119" s="469"/>
      <c r="EN119" s="469"/>
      <c r="EO119" s="469"/>
      <c r="EP119" s="469"/>
      <c r="EQ119" s="469"/>
      <c r="ER119" s="469"/>
      <c r="ES119" s="469"/>
      <c r="ET119" s="469"/>
      <c r="EU119" s="469"/>
      <c r="EV119" s="469"/>
      <c r="EW119" s="469"/>
      <c r="EX119" s="469"/>
      <c r="EY119" s="469"/>
      <c r="EZ119" s="469"/>
      <c r="FA119" s="469"/>
      <c r="FB119" s="469"/>
      <c r="FC119" s="469"/>
      <c r="FD119" s="469"/>
      <c r="FE119" s="469"/>
      <c r="FF119" s="469"/>
      <c r="FG119" s="469"/>
      <c r="FH119" s="469"/>
      <c r="FI119" s="469"/>
      <c r="FJ119" s="469"/>
      <c r="FK119" s="469"/>
      <c r="FL119" s="469"/>
      <c r="FM119" s="469"/>
      <c r="FN119" s="469"/>
      <c r="FO119" s="469"/>
      <c r="FP119" s="469"/>
      <c r="FQ119" s="469"/>
      <c r="FR119" s="469"/>
      <c r="FS119" s="469"/>
      <c r="FT119" s="469"/>
      <c r="FU119" s="469"/>
      <c r="FV119" s="469"/>
      <c r="FW119" s="469"/>
      <c r="FX119" s="469"/>
      <c r="FY119" s="469"/>
      <c r="FZ119" s="469"/>
      <c r="GA119" s="469"/>
      <c r="GB119" s="469"/>
      <c r="GC119" s="469"/>
      <c r="GD119" s="469"/>
      <c r="GE119" s="469"/>
      <c r="GF119" s="469"/>
      <c r="GG119" s="469"/>
      <c r="GH119" s="469"/>
      <c r="GI119" s="469"/>
      <c r="GJ119" s="469"/>
      <c r="GK119" s="469"/>
      <c r="GL119" s="469"/>
      <c r="GM119" s="469"/>
      <c r="GN119" s="469"/>
      <c r="GO119" s="469"/>
      <c r="GP119" s="469"/>
      <c r="GQ119" s="469"/>
      <c r="GR119" s="469"/>
      <c r="GS119" s="469"/>
      <c r="GT119" s="469"/>
      <c r="GU119" s="469"/>
      <c r="GV119" s="469"/>
      <c r="GW119" s="469"/>
      <c r="GX119" s="469"/>
      <c r="GY119" s="469"/>
      <c r="GZ119" s="469"/>
      <c r="HA119" s="469"/>
      <c r="HB119" s="469"/>
      <c r="HC119" s="469"/>
      <c r="HD119" s="469"/>
      <c r="HE119" s="469"/>
      <c r="HF119" s="469"/>
      <c r="HG119" s="469"/>
      <c r="HH119" s="469"/>
      <c r="HI119" s="469"/>
      <c r="HJ119" s="469"/>
      <c r="HK119" s="469"/>
      <c r="HL119" s="469"/>
      <c r="HM119" s="469"/>
      <c r="HN119" s="469"/>
      <c r="HO119" s="469"/>
      <c r="HP119" s="469"/>
      <c r="HQ119" s="469"/>
      <c r="HR119" s="469"/>
      <c r="HS119" s="469"/>
      <c r="HT119" s="469"/>
      <c r="HU119" s="469"/>
      <c r="HV119" s="469"/>
      <c r="HW119" s="469"/>
      <c r="HX119" s="469"/>
      <c r="HY119" s="469"/>
      <c r="HZ119" s="469"/>
      <c r="IA119" s="469"/>
      <c r="IB119" s="469"/>
      <c r="IC119" s="469"/>
      <c r="ID119" s="469"/>
      <c r="IE119" s="469"/>
      <c r="IF119" s="469"/>
      <c r="IG119" s="469"/>
      <c r="IH119" s="469"/>
      <c r="II119" s="469"/>
      <c r="IJ119" s="469"/>
      <c r="IK119" s="469"/>
      <c r="IL119" s="469"/>
      <c r="IM119" s="469"/>
      <c r="IN119" s="469"/>
      <c r="IO119" s="469"/>
      <c r="IP119" s="469"/>
      <c r="IQ119" s="469"/>
      <c r="IR119" s="469"/>
      <c r="IS119" s="469"/>
    </row>
    <row r="120" spans="1:253">
      <c r="A120" s="475"/>
      <c r="B120" s="476" t="s">
        <v>686</v>
      </c>
      <c r="C120" s="477" t="s">
        <v>103</v>
      </c>
      <c r="D120" s="478">
        <f>D122</f>
        <v>2000</v>
      </c>
      <c r="E120" s="478">
        <f>E122</f>
        <v>2000</v>
      </c>
      <c r="F120" s="479">
        <f>F122</f>
        <v>0</v>
      </c>
      <c r="G120" s="461"/>
      <c r="H120" s="480" t="s">
        <v>103</v>
      </c>
      <c r="I120" s="478">
        <f>I122</f>
        <v>2000</v>
      </c>
      <c r="J120" s="478">
        <f>J122</f>
        <v>2000</v>
      </c>
      <c r="K120" s="478">
        <f>K122</f>
        <v>0</v>
      </c>
      <c r="L120" s="463"/>
      <c r="M120" s="463"/>
      <c r="N120" s="463"/>
      <c r="O120" s="463"/>
      <c r="P120" s="463"/>
      <c r="Q120" s="463"/>
      <c r="R120" s="463"/>
      <c r="S120" s="463"/>
      <c r="T120" s="463"/>
      <c r="U120" s="463"/>
      <c r="V120" s="463"/>
      <c r="W120" s="463"/>
      <c r="X120" s="463"/>
      <c r="Y120" s="463"/>
      <c r="Z120" s="463"/>
      <c r="AA120" s="463"/>
      <c r="AB120" s="463"/>
      <c r="AC120" s="463"/>
      <c r="AD120" s="463"/>
      <c r="AE120" s="463"/>
      <c r="AF120" s="463"/>
      <c r="AG120" s="463"/>
      <c r="AH120" s="463"/>
      <c r="AI120" s="463"/>
      <c r="AJ120" s="463"/>
      <c r="AK120" s="463"/>
      <c r="AL120" s="463"/>
      <c r="AM120" s="463"/>
      <c r="AN120" s="463"/>
      <c r="AO120" s="463"/>
      <c r="AP120" s="463"/>
      <c r="AQ120" s="463"/>
      <c r="AR120" s="463"/>
      <c r="AS120" s="463"/>
      <c r="AT120" s="463"/>
      <c r="AU120" s="463"/>
      <c r="AV120" s="463"/>
      <c r="AW120" s="463"/>
      <c r="AX120" s="463"/>
      <c r="AY120" s="463"/>
      <c r="AZ120" s="463"/>
      <c r="BA120" s="463"/>
      <c r="BB120" s="463"/>
      <c r="BC120" s="463"/>
      <c r="BD120" s="463"/>
      <c r="BE120" s="463"/>
      <c r="BF120" s="463"/>
      <c r="BG120" s="463"/>
      <c r="BH120" s="463"/>
      <c r="BI120" s="463"/>
      <c r="BJ120" s="463"/>
      <c r="BK120" s="463"/>
      <c r="BL120" s="463"/>
      <c r="BM120" s="463"/>
      <c r="BN120" s="463"/>
      <c r="BO120" s="463"/>
      <c r="BP120" s="463"/>
      <c r="BQ120" s="463"/>
      <c r="BR120" s="463"/>
      <c r="BS120" s="463"/>
      <c r="BT120" s="463"/>
      <c r="BU120" s="463"/>
      <c r="BV120" s="463"/>
      <c r="BW120" s="463"/>
      <c r="BX120" s="463"/>
      <c r="BY120" s="463"/>
      <c r="BZ120" s="463"/>
      <c r="CA120" s="463"/>
      <c r="CB120" s="463"/>
      <c r="CC120" s="463"/>
      <c r="CD120" s="463"/>
      <c r="CE120" s="463"/>
      <c r="CF120" s="463"/>
      <c r="CG120" s="463"/>
      <c r="CH120" s="463"/>
      <c r="CI120" s="463"/>
      <c r="CJ120" s="463"/>
      <c r="CK120" s="463"/>
      <c r="CL120" s="463"/>
      <c r="CM120" s="463"/>
      <c r="CN120" s="463"/>
      <c r="CO120" s="463"/>
      <c r="CP120" s="463"/>
      <c r="CQ120" s="463"/>
      <c r="CR120" s="463"/>
      <c r="CS120" s="463"/>
      <c r="CT120" s="463"/>
      <c r="CU120" s="463"/>
      <c r="CV120" s="463"/>
      <c r="CW120" s="463"/>
      <c r="CX120" s="463"/>
      <c r="CY120" s="463"/>
      <c r="CZ120" s="463"/>
      <c r="DA120" s="463"/>
      <c r="DB120" s="463"/>
      <c r="DC120" s="463"/>
      <c r="DD120" s="463"/>
      <c r="DE120" s="463"/>
      <c r="DF120" s="463"/>
      <c r="DG120" s="463"/>
      <c r="DH120" s="463"/>
      <c r="DI120" s="463"/>
      <c r="DJ120" s="463"/>
      <c r="DK120" s="463"/>
      <c r="DL120" s="463"/>
      <c r="DM120" s="463"/>
      <c r="DN120" s="463"/>
      <c r="DO120" s="463"/>
      <c r="DP120" s="463"/>
      <c r="DQ120" s="463"/>
      <c r="DR120" s="463"/>
      <c r="DS120" s="463"/>
      <c r="DT120" s="463"/>
      <c r="DU120" s="463"/>
      <c r="DV120" s="463"/>
      <c r="DW120" s="463"/>
      <c r="DX120" s="463"/>
      <c r="DY120" s="463"/>
      <c r="DZ120" s="463"/>
      <c r="EA120" s="463"/>
      <c r="EB120" s="463"/>
      <c r="EC120" s="463"/>
      <c r="ED120" s="463"/>
      <c r="EE120" s="463"/>
      <c r="EF120" s="463"/>
      <c r="EG120" s="463"/>
      <c r="EH120" s="463"/>
      <c r="EI120" s="463"/>
      <c r="EJ120" s="463"/>
      <c r="EK120" s="463"/>
      <c r="EL120" s="463"/>
      <c r="EM120" s="463"/>
      <c r="EN120" s="463"/>
      <c r="EO120" s="463"/>
      <c r="EP120" s="463"/>
      <c r="EQ120" s="463"/>
      <c r="ER120" s="463"/>
      <c r="ES120" s="463"/>
      <c r="ET120" s="463"/>
      <c r="EU120" s="463"/>
      <c r="EV120" s="463"/>
      <c r="EW120" s="463"/>
      <c r="EX120" s="463"/>
      <c r="EY120" s="463"/>
      <c r="EZ120" s="463"/>
      <c r="FA120" s="463"/>
      <c r="FB120" s="463"/>
      <c r="FC120" s="463"/>
      <c r="FD120" s="463"/>
      <c r="FE120" s="463"/>
      <c r="FF120" s="463"/>
      <c r="FG120" s="463"/>
      <c r="FH120" s="463"/>
      <c r="FI120" s="463"/>
      <c r="FJ120" s="463"/>
      <c r="FK120" s="463"/>
      <c r="FL120" s="463"/>
      <c r="FM120" s="463"/>
      <c r="FN120" s="463"/>
      <c r="FO120" s="463"/>
      <c r="FP120" s="463"/>
      <c r="FQ120" s="463"/>
      <c r="FR120" s="463"/>
      <c r="FS120" s="463"/>
      <c r="FT120" s="463"/>
      <c r="FU120" s="463"/>
      <c r="FV120" s="463"/>
      <c r="FW120" s="463"/>
      <c r="FX120" s="463"/>
      <c r="FY120" s="463"/>
      <c r="FZ120" s="463"/>
      <c r="GA120" s="463"/>
      <c r="GB120" s="463"/>
      <c r="GC120" s="463"/>
      <c r="GD120" s="463"/>
      <c r="GE120" s="463"/>
      <c r="GF120" s="463"/>
      <c r="GG120" s="463"/>
      <c r="GH120" s="463"/>
      <c r="GI120" s="463"/>
      <c r="GJ120" s="463"/>
      <c r="GK120" s="463"/>
      <c r="GL120" s="463"/>
      <c r="GM120" s="463"/>
      <c r="GN120" s="463"/>
      <c r="GO120" s="463"/>
      <c r="GP120" s="463"/>
      <c r="GQ120" s="463"/>
      <c r="GR120" s="463"/>
      <c r="GS120" s="463"/>
      <c r="GT120" s="463"/>
      <c r="GU120" s="463"/>
      <c r="GV120" s="463"/>
      <c r="GW120" s="463"/>
      <c r="GX120" s="463"/>
      <c r="GY120" s="463"/>
      <c r="GZ120" s="463"/>
      <c r="HA120" s="463"/>
      <c r="HB120" s="463"/>
      <c r="HC120" s="463"/>
      <c r="HD120" s="463"/>
      <c r="HE120" s="463"/>
      <c r="HF120" s="463"/>
      <c r="HG120" s="463"/>
      <c r="HH120" s="463"/>
      <c r="HI120" s="463"/>
      <c r="HJ120" s="463"/>
      <c r="HK120" s="463"/>
      <c r="HL120" s="463"/>
      <c r="HM120" s="463"/>
      <c r="HN120" s="463"/>
      <c r="HO120" s="463"/>
      <c r="HP120" s="463"/>
      <c r="HQ120" s="463"/>
      <c r="HR120" s="463"/>
      <c r="HS120" s="463"/>
      <c r="HT120" s="463"/>
      <c r="HU120" s="463"/>
      <c r="HV120" s="463"/>
      <c r="HW120" s="463"/>
      <c r="HX120" s="463"/>
      <c r="HY120" s="463"/>
      <c r="HZ120" s="463"/>
      <c r="IA120" s="463"/>
      <c r="IB120" s="463"/>
      <c r="IC120" s="463"/>
      <c r="ID120" s="463"/>
      <c r="IE120" s="463"/>
      <c r="IF120" s="463"/>
      <c r="IG120" s="463"/>
      <c r="IH120" s="463"/>
      <c r="II120" s="463"/>
      <c r="IJ120" s="463"/>
      <c r="IK120" s="463"/>
      <c r="IL120" s="463"/>
      <c r="IM120" s="463"/>
      <c r="IN120" s="463"/>
      <c r="IO120" s="463"/>
      <c r="IP120" s="463"/>
      <c r="IQ120" s="463"/>
      <c r="IR120" s="463"/>
      <c r="IS120" s="463"/>
    </row>
    <row r="121" spans="1:253" ht="9.9499999999999993" customHeight="1">
      <c r="A121" s="444"/>
      <c r="B121" s="528"/>
      <c r="C121" s="482"/>
      <c r="D121" s="506"/>
      <c r="E121" s="506"/>
      <c r="F121" s="507"/>
      <c r="G121" s="461"/>
      <c r="H121" s="485"/>
      <c r="I121" s="483"/>
      <c r="J121" s="483"/>
      <c r="K121" s="483"/>
      <c r="L121" s="390"/>
      <c r="M121" s="390"/>
      <c r="N121" s="390"/>
      <c r="O121" s="390"/>
      <c r="P121" s="390"/>
      <c r="Q121" s="390"/>
      <c r="R121" s="390"/>
      <c r="S121" s="390"/>
      <c r="T121" s="390"/>
      <c r="U121" s="390"/>
      <c r="V121" s="390"/>
      <c r="W121" s="390"/>
      <c r="X121" s="390"/>
      <c r="Y121" s="390"/>
      <c r="Z121" s="390"/>
      <c r="AA121" s="390"/>
      <c r="AB121" s="390"/>
      <c r="AC121" s="390"/>
      <c r="AD121" s="390"/>
      <c r="AE121" s="390"/>
      <c r="AF121" s="390"/>
      <c r="AG121" s="390"/>
      <c r="AH121" s="390"/>
      <c r="AI121" s="390"/>
      <c r="AJ121" s="390"/>
      <c r="AK121" s="390"/>
      <c r="AL121" s="390"/>
      <c r="AM121" s="390"/>
      <c r="AN121" s="390"/>
      <c r="AO121" s="390"/>
      <c r="AP121" s="390"/>
      <c r="AQ121" s="390"/>
      <c r="AR121" s="390"/>
      <c r="AS121" s="390"/>
      <c r="AT121" s="390"/>
      <c r="AU121" s="390"/>
      <c r="AV121" s="390"/>
      <c r="AW121" s="390"/>
      <c r="AX121" s="390"/>
      <c r="AY121" s="390"/>
      <c r="AZ121" s="390"/>
      <c r="BA121" s="390"/>
      <c r="BB121" s="390"/>
      <c r="BC121" s="390"/>
      <c r="BD121" s="390"/>
      <c r="BE121" s="390"/>
      <c r="BF121" s="390"/>
      <c r="BG121" s="390"/>
      <c r="BH121" s="390"/>
      <c r="BI121" s="390"/>
      <c r="BJ121" s="390"/>
      <c r="BK121" s="390"/>
      <c r="BL121" s="390"/>
      <c r="BM121" s="390"/>
      <c r="BN121" s="390"/>
      <c r="BO121" s="390"/>
      <c r="BP121" s="390"/>
      <c r="BQ121" s="390"/>
      <c r="BR121" s="390"/>
      <c r="BS121" s="390"/>
      <c r="BT121" s="390"/>
      <c r="BU121" s="390"/>
      <c r="BV121" s="390"/>
      <c r="BW121" s="390"/>
      <c r="BX121" s="390"/>
      <c r="BY121" s="390"/>
      <c r="BZ121" s="390"/>
      <c r="CA121" s="390"/>
      <c r="CB121" s="390"/>
      <c r="CC121" s="390"/>
      <c r="CD121" s="390"/>
      <c r="CE121" s="390"/>
      <c r="CF121" s="390"/>
      <c r="CG121" s="390"/>
      <c r="CH121" s="390"/>
      <c r="CI121" s="390"/>
      <c r="CJ121" s="390"/>
      <c r="CK121" s="390"/>
      <c r="CL121" s="390"/>
      <c r="CM121" s="390"/>
      <c r="CN121" s="390"/>
      <c r="CO121" s="390"/>
      <c r="CP121" s="390"/>
      <c r="CQ121" s="390"/>
      <c r="CR121" s="390"/>
      <c r="CS121" s="390"/>
      <c r="CT121" s="390"/>
      <c r="CU121" s="390"/>
      <c r="CV121" s="390"/>
      <c r="CW121" s="390"/>
      <c r="CX121" s="390"/>
      <c r="CY121" s="390"/>
      <c r="CZ121" s="390"/>
      <c r="DA121" s="390"/>
      <c r="DB121" s="390"/>
      <c r="DC121" s="390"/>
      <c r="DD121" s="390"/>
      <c r="DE121" s="390"/>
      <c r="DF121" s="390"/>
      <c r="DG121" s="390"/>
      <c r="DH121" s="390"/>
      <c r="DI121" s="390"/>
      <c r="DJ121" s="390"/>
      <c r="DK121" s="390"/>
      <c r="DL121" s="390"/>
      <c r="DM121" s="390"/>
      <c r="DN121" s="390"/>
      <c r="DO121" s="390"/>
      <c r="DP121" s="390"/>
      <c r="DQ121" s="390"/>
      <c r="DR121" s="390"/>
      <c r="DS121" s="390"/>
      <c r="DT121" s="390"/>
      <c r="DU121" s="390"/>
      <c r="DV121" s="390"/>
      <c r="DW121" s="390"/>
      <c r="DX121" s="390"/>
      <c r="DY121" s="390"/>
      <c r="DZ121" s="390"/>
      <c r="EA121" s="390"/>
      <c r="EB121" s="390"/>
      <c r="EC121" s="390"/>
      <c r="ED121" s="390"/>
      <c r="EE121" s="390"/>
      <c r="EF121" s="390"/>
      <c r="EG121" s="390"/>
      <c r="EH121" s="390"/>
      <c r="EI121" s="390"/>
      <c r="EJ121" s="390"/>
      <c r="EK121" s="390"/>
      <c r="EL121" s="390"/>
      <c r="EM121" s="390"/>
      <c r="EN121" s="390"/>
      <c r="EO121" s="390"/>
      <c r="EP121" s="390"/>
      <c r="EQ121" s="390"/>
      <c r="ER121" s="390"/>
      <c r="ES121" s="390"/>
      <c r="ET121" s="390"/>
      <c r="EU121" s="390"/>
      <c r="EV121" s="390"/>
      <c r="EW121" s="390"/>
      <c r="EX121" s="390"/>
      <c r="EY121" s="390"/>
      <c r="EZ121" s="390"/>
      <c r="FA121" s="390"/>
      <c r="FB121" s="390"/>
      <c r="FC121" s="390"/>
      <c r="FD121" s="390"/>
      <c r="FE121" s="390"/>
      <c r="FF121" s="390"/>
      <c r="FG121" s="390"/>
      <c r="FH121" s="390"/>
      <c r="FI121" s="390"/>
      <c r="FJ121" s="390"/>
      <c r="FK121" s="390"/>
      <c r="FL121" s="390"/>
      <c r="FM121" s="390"/>
      <c r="FN121" s="390"/>
      <c r="FO121" s="390"/>
      <c r="FP121" s="390"/>
      <c r="FQ121" s="390"/>
      <c r="FR121" s="390"/>
      <c r="FS121" s="390"/>
      <c r="FT121" s="390"/>
      <c r="FU121" s="390"/>
      <c r="FV121" s="390"/>
      <c r="FW121" s="390"/>
      <c r="FX121" s="390"/>
      <c r="FY121" s="390"/>
      <c r="FZ121" s="390"/>
      <c r="GA121" s="390"/>
      <c r="GB121" s="390"/>
      <c r="GC121" s="390"/>
      <c r="GD121" s="390"/>
      <c r="GE121" s="390"/>
      <c r="GF121" s="390"/>
      <c r="GG121" s="390"/>
      <c r="GH121" s="390"/>
      <c r="GI121" s="390"/>
      <c r="GJ121" s="390"/>
      <c r="GK121" s="390"/>
      <c r="GL121" s="390"/>
      <c r="GM121" s="390"/>
      <c r="GN121" s="390"/>
      <c r="GO121" s="390"/>
      <c r="GP121" s="390"/>
      <c r="GQ121" s="390"/>
      <c r="GR121" s="390"/>
      <c r="GS121" s="390"/>
      <c r="GT121" s="390"/>
      <c r="GU121" s="390"/>
      <c r="GV121" s="390"/>
      <c r="GW121" s="390"/>
      <c r="GX121" s="390"/>
      <c r="GY121" s="390"/>
      <c r="GZ121" s="390"/>
      <c r="HA121" s="390"/>
      <c r="HB121" s="390"/>
      <c r="HC121" s="390"/>
      <c r="HD121" s="390"/>
      <c r="HE121" s="390"/>
      <c r="HF121" s="390"/>
      <c r="HG121" s="390"/>
      <c r="HH121" s="390"/>
      <c r="HI121" s="390"/>
      <c r="HJ121" s="390"/>
      <c r="HK121" s="390"/>
      <c r="HL121" s="390"/>
      <c r="HM121" s="390"/>
      <c r="HN121" s="390"/>
      <c r="HO121" s="390"/>
      <c r="HP121" s="390"/>
      <c r="HQ121" s="390"/>
      <c r="HR121" s="390"/>
      <c r="HS121" s="390"/>
      <c r="HT121" s="390"/>
      <c r="HU121" s="390"/>
      <c r="HV121" s="390"/>
      <c r="HW121" s="390"/>
      <c r="HX121" s="390"/>
      <c r="HY121" s="390"/>
      <c r="HZ121" s="390"/>
      <c r="IA121" s="390"/>
      <c r="IB121" s="390"/>
      <c r="IC121" s="390"/>
      <c r="ID121" s="390"/>
      <c r="IE121" s="390"/>
      <c r="IF121" s="390"/>
      <c r="IG121" s="390"/>
      <c r="IH121" s="390"/>
      <c r="II121" s="390"/>
      <c r="IJ121" s="390"/>
      <c r="IK121" s="390"/>
      <c r="IL121" s="390"/>
      <c r="IM121" s="390"/>
      <c r="IN121" s="390"/>
      <c r="IO121" s="390"/>
      <c r="IP121" s="390"/>
      <c r="IQ121" s="390"/>
      <c r="IR121" s="390"/>
      <c r="IS121" s="390"/>
    </row>
    <row r="122" spans="1:253">
      <c r="A122" s="487">
        <v>14</v>
      </c>
      <c r="B122" s="1196" t="s">
        <v>687</v>
      </c>
      <c r="C122" s="1196"/>
      <c r="D122" s="488">
        <f>D124</f>
        <v>2000</v>
      </c>
      <c r="E122" s="488">
        <f>E124</f>
        <v>2000</v>
      </c>
      <c r="F122" s="489">
        <f>F124</f>
        <v>0</v>
      </c>
      <c r="G122" s="461"/>
      <c r="H122" s="490" t="s">
        <v>687</v>
      </c>
      <c r="I122" s="488">
        <f>I124</f>
        <v>2000</v>
      </c>
      <c r="J122" s="488">
        <f>J124</f>
        <v>2000</v>
      </c>
      <c r="K122" s="488">
        <f>K124</f>
        <v>0</v>
      </c>
      <c r="L122" s="486"/>
      <c r="M122" s="486"/>
      <c r="N122" s="486"/>
      <c r="O122" s="486"/>
      <c r="P122" s="486"/>
      <c r="Q122" s="486"/>
      <c r="R122" s="486"/>
      <c r="S122" s="486"/>
      <c r="T122" s="486"/>
      <c r="U122" s="486"/>
      <c r="V122" s="486"/>
      <c r="W122" s="486"/>
      <c r="X122" s="486"/>
      <c r="Y122" s="486"/>
      <c r="Z122" s="486"/>
      <c r="AA122" s="486"/>
      <c r="AB122" s="486"/>
      <c r="AC122" s="486"/>
      <c r="AD122" s="486"/>
      <c r="AE122" s="486"/>
      <c r="AF122" s="486"/>
      <c r="AG122" s="486"/>
      <c r="AH122" s="486"/>
      <c r="AI122" s="486"/>
      <c r="AJ122" s="486"/>
      <c r="AK122" s="486"/>
      <c r="AL122" s="486"/>
      <c r="AM122" s="486"/>
      <c r="AN122" s="486"/>
      <c r="AO122" s="486"/>
      <c r="AP122" s="486"/>
      <c r="AQ122" s="486"/>
      <c r="AR122" s="486"/>
      <c r="AS122" s="486"/>
      <c r="AT122" s="486"/>
      <c r="AU122" s="486"/>
      <c r="AV122" s="486"/>
      <c r="AW122" s="486"/>
      <c r="AX122" s="486"/>
      <c r="AY122" s="486"/>
      <c r="AZ122" s="486"/>
      <c r="BA122" s="486"/>
      <c r="BB122" s="486"/>
      <c r="BC122" s="486"/>
      <c r="BD122" s="486"/>
      <c r="BE122" s="486"/>
      <c r="BF122" s="486"/>
      <c r="BG122" s="486"/>
      <c r="BH122" s="486"/>
      <c r="BI122" s="486"/>
      <c r="BJ122" s="486"/>
      <c r="BK122" s="486"/>
      <c r="BL122" s="486"/>
      <c r="BM122" s="486"/>
      <c r="BN122" s="486"/>
      <c r="BO122" s="486"/>
      <c r="BP122" s="486"/>
      <c r="BQ122" s="486"/>
      <c r="BR122" s="486"/>
      <c r="BS122" s="486"/>
      <c r="BT122" s="486"/>
      <c r="BU122" s="486"/>
      <c r="BV122" s="486"/>
      <c r="BW122" s="486"/>
      <c r="BX122" s="486"/>
      <c r="BY122" s="486"/>
      <c r="BZ122" s="486"/>
      <c r="CA122" s="486"/>
      <c r="CB122" s="486"/>
      <c r="CC122" s="486"/>
      <c r="CD122" s="486"/>
      <c r="CE122" s="486"/>
      <c r="CF122" s="486"/>
      <c r="CG122" s="486"/>
      <c r="CH122" s="486"/>
      <c r="CI122" s="486"/>
      <c r="CJ122" s="486"/>
      <c r="CK122" s="486"/>
      <c r="CL122" s="486"/>
      <c r="CM122" s="486"/>
      <c r="CN122" s="486"/>
      <c r="CO122" s="486"/>
      <c r="CP122" s="486"/>
      <c r="CQ122" s="486"/>
      <c r="CR122" s="486"/>
      <c r="CS122" s="486"/>
      <c r="CT122" s="486"/>
      <c r="CU122" s="486"/>
      <c r="CV122" s="486"/>
      <c r="CW122" s="486"/>
      <c r="CX122" s="486"/>
      <c r="CY122" s="486"/>
      <c r="CZ122" s="486"/>
      <c r="DA122" s="486"/>
      <c r="DB122" s="486"/>
      <c r="DC122" s="486"/>
      <c r="DD122" s="486"/>
      <c r="DE122" s="486"/>
      <c r="DF122" s="486"/>
      <c r="DG122" s="486"/>
      <c r="DH122" s="486"/>
      <c r="DI122" s="486"/>
      <c r="DJ122" s="486"/>
      <c r="DK122" s="486"/>
      <c r="DL122" s="486"/>
      <c r="DM122" s="486"/>
      <c r="DN122" s="486"/>
      <c r="DO122" s="486"/>
      <c r="DP122" s="486"/>
      <c r="DQ122" s="486"/>
      <c r="DR122" s="486"/>
      <c r="DS122" s="486"/>
      <c r="DT122" s="486"/>
      <c r="DU122" s="486"/>
      <c r="DV122" s="486"/>
      <c r="DW122" s="486"/>
      <c r="DX122" s="486"/>
      <c r="DY122" s="486"/>
      <c r="DZ122" s="486"/>
      <c r="EA122" s="486"/>
      <c r="EB122" s="486"/>
      <c r="EC122" s="486"/>
      <c r="ED122" s="486"/>
      <c r="EE122" s="486"/>
      <c r="EF122" s="486"/>
      <c r="EG122" s="486"/>
      <c r="EH122" s="486"/>
      <c r="EI122" s="486"/>
      <c r="EJ122" s="486"/>
      <c r="EK122" s="486"/>
      <c r="EL122" s="486"/>
      <c r="EM122" s="486"/>
      <c r="EN122" s="486"/>
      <c r="EO122" s="486"/>
      <c r="EP122" s="486"/>
      <c r="EQ122" s="486"/>
      <c r="ER122" s="486"/>
      <c r="ES122" s="486"/>
      <c r="ET122" s="486"/>
      <c r="EU122" s="486"/>
      <c r="EV122" s="486"/>
      <c r="EW122" s="486"/>
      <c r="EX122" s="486"/>
      <c r="EY122" s="486"/>
      <c r="EZ122" s="486"/>
      <c r="FA122" s="486"/>
      <c r="FB122" s="486"/>
      <c r="FC122" s="486"/>
      <c r="FD122" s="486"/>
      <c r="FE122" s="486"/>
      <c r="FF122" s="486"/>
      <c r="FG122" s="486"/>
      <c r="FH122" s="486"/>
      <c r="FI122" s="486"/>
      <c r="FJ122" s="486"/>
      <c r="FK122" s="486"/>
      <c r="FL122" s="486"/>
      <c r="FM122" s="486"/>
      <c r="FN122" s="486"/>
      <c r="FO122" s="486"/>
      <c r="FP122" s="486"/>
      <c r="FQ122" s="486"/>
      <c r="FR122" s="486"/>
      <c r="FS122" s="486"/>
      <c r="FT122" s="486"/>
      <c r="FU122" s="486"/>
      <c r="FV122" s="486"/>
      <c r="FW122" s="486"/>
      <c r="FX122" s="486"/>
      <c r="FY122" s="486"/>
      <c r="FZ122" s="486"/>
      <c r="GA122" s="486"/>
      <c r="GB122" s="486"/>
      <c r="GC122" s="486"/>
      <c r="GD122" s="486"/>
      <c r="GE122" s="486"/>
      <c r="GF122" s="486"/>
      <c r="GG122" s="486"/>
      <c r="GH122" s="486"/>
      <c r="GI122" s="486"/>
      <c r="GJ122" s="486"/>
      <c r="GK122" s="486"/>
      <c r="GL122" s="486"/>
      <c r="GM122" s="486"/>
      <c r="GN122" s="486"/>
      <c r="GO122" s="486"/>
      <c r="GP122" s="486"/>
      <c r="GQ122" s="486"/>
      <c r="GR122" s="486"/>
      <c r="GS122" s="486"/>
      <c r="GT122" s="486"/>
      <c r="GU122" s="486"/>
      <c r="GV122" s="486"/>
      <c r="GW122" s="486"/>
      <c r="GX122" s="486"/>
      <c r="GY122" s="486"/>
      <c r="GZ122" s="486"/>
      <c r="HA122" s="486"/>
      <c r="HB122" s="486"/>
      <c r="HC122" s="486"/>
      <c r="HD122" s="486"/>
      <c r="HE122" s="486"/>
      <c r="HF122" s="486"/>
      <c r="HG122" s="486"/>
      <c r="HH122" s="486"/>
      <c r="HI122" s="486"/>
      <c r="HJ122" s="486"/>
      <c r="HK122" s="486"/>
      <c r="HL122" s="486"/>
      <c r="HM122" s="486"/>
      <c r="HN122" s="486"/>
      <c r="HO122" s="486"/>
      <c r="HP122" s="486"/>
      <c r="HQ122" s="486"/>
      <c r="HR122" s="486"/>
      <c r="HS122" s="486"/>
      <c r="HT122" s="486"/>
      <c r="HU122" s="486"/>
      <c r="HV122" s="486"/>
      <c r="HW122" s="486"/>
      <c r="HX122" s="486"/>
      <c r="HY122" s="486"/>
      <c r="HZ122" s="486"/>
      <c r="IA122" s="486"/>
      <c r="IB122" s="486"/>
      <c r="IC122" s="486"/>
      <c r="ID122" s="486"/>
      <c r="IE122" s="486"/>
      <c r="IF122" s="486"/>
      <c r="IG122" s="486"/>
      <c r="IH122" s="486"/>
      <c r="II122" s="486"/>
      <c r="IJ122" s="486"/>
      <c r="IK122" s="486"/>
      <c r="IL122" s="486"/>
      <c r="IM122" s="486"/>
      <c r="IN122" s="486"/>
      <c r="IO122" s="486"/>
      <c r="IP122" s="486"/>
      <c r="IQ122" s="486"/>
      <c r="IR122" s="486"/>
      <c r="IS122" s="486"/>
    </row>
    <row r="123" spans="1:253" ht="9.9499999999999993" customHeight="1">
      <c r="A123" s="475"/>
      <c r="B123" s="476"/>
      <c r="C123" s="508"/>
      <c r="D123" s="478"/>
      <c r="E123" s="478"/>
      <c r="F123" s="479"/>
      <c r="G123" s="461"/>
      <c r="H123" s="509"/>
      <c r="I123" s="510"/>
      <c r="J123" s="510"/>
      <c r="K123" s="510"/>
      <c r="L123" s="463"/>
      <c r="M123" s="463"/>
      <c r="N123" s="463"/>
      <c r="O123" s="463"/>
      <c r="P123" s="463"/>
      <c r="Q123" s="463"/>
      <c r="R123" s="463"/>
      <c r="S123" s="463"/>
      <c r="T123" s="463"/>
      <c r="U123" s="463"/>
      <c r="V123" s="463"/>
      <c r="W123" s="463"/>
      <c r="X123" s="463"/>
      <c r="Y123" s="463"/>
      <c r="Z123" s="463"/>
      <c r="AA123" s="463"/>
      <c r="AB123" s="463"/>
      <c r="AC123" s="463"/>
      <c r="AD123" s="463"/>
      <c r="AE123" s="463"/>
      <c r="AF123" s="463"/>
      <c r="AG123" s="463"/>
      <c r="AH123" s="463"/>
      <c r="AI123" s="463"/>
      <c r="AJ123" s="463"/>
      <c r="AK123" s="463"/>
      <c r="AL123" s="463"/>
      <c r="AM123" s="463"/>
      <c r="AN123" s="463"/>
      <c r="AO123" s="463"/>
      <c r="AP123" s="463"/>
      <c r="AQ123" s="463"/>
      <c r="AR123" s="463"/>
      <c r="AS123" s="463"/>
      <c r="AT123" s="463"/>
      <c r="AU123" s="463"/>
      <c r="AV123" s="463"/>
      <c r="AW123" s="463"/>
      <c r="AX123" s="463"/>
      <c r="AY123" s="463"/>
      <c r="AZ123" s="463"/>
      <c r="BA123" s="463"/>
      <c r="BB123" s="463"/>
      <c r="BC123" s="463"/>
      <c r="BD123" s="463"/>
      <c r="BE123" s="463"/>
      <c r="BF123" s="463"/>
      <c r="BG123" s="463"/>
      <c r="BH123" s="463"/>
      <c r="BI123" s="463"/>
      <c r="BJ123" s="463"/>
      <c r="BK123" s="463"/>
      <c r="BL123" s="463"/>
      <c r="BM123" s="463"/>
      <c r="BN123" s="463"/>
      <c r="BO123" s="463"/>
      <c r="BP123" s="463"/>
      <c r="BQ123" s="463"/>
      <c r="BR123" s="463"/>
      <c r="BS123" s="463"/>
      <c r="BT123" s="463"/>
      <c r="BU123" s="463"/>
      <c r="BV123" s="463"/>
      <c r="BW123" s="463"/>
      <c r="BX123" s="463"/>
      <c r="BY123" s="463"/>
      <c r="BZ123" s="463"/>
      <c r="CA123" s="463"/>
      <c r="CB123" s="463"/>
      <c r="CC123" s="463"/>
      <c r="CD123" s="463"/>
      <c r="CE123" s="463"/>
      <c r="CF123" s="463"/>
      <c r="CG123" s="463"/>
      <c r="CH123" s="463"/>
      <c r="CI123" s="463"/>
      <c r="CJ123" s="463"/>
      <c r="CK123" s="463"/>
      <c r="CL123" s="463"/>
      <c r="CM123" s="463"/>
      <c r="CN123" s="463"/>
      <c r="CO123" s="463"/>
      <c r="CP123" s="463"/>
      <c r="CQ123" s="463"/>
      <c r="CR123" s="463"/>
      <c r="CS123" s="463"/>
      <c r="CT123" s="463"/>
      <c r="CU123" s="463"/>
      <c r="CV123" s="463"/>
      <c r="CW123" s="463"/>
      <c r="CX123" s="463"/>
      <c r="CY123" s="463"/>
      <c r="CZ123" s="463"/>
      <c r="DA123" s="463"/>
      <c r="DB123" s="463"/>
      <c r="DC123" s="463"/>
      <c r="DD123" s="463"/>
      <c r="DE123" s="463"/>
      <c r="DF123" s="463"/>
      <c r="DG123" s="463"/>
      <c r="DH123" s="463"/>
      <c r="DI123" s="463"/>
      <c r="DJ123" s="463"/>
      <c r="DK123" s="463"/>
      <c r="DL123" s="463"/>
      <c r="DM123" s="463"/>
      <c r="DN123" s="463"/>
      <c r="DO123" s="463"/>
      <c r="DP123" s="463"/>
      <c r="DQ123" s="463"/>
      <c r="DR123" s="463"/>
      <c r="DS123" s="463"/>
      <c r="DT123" s="463"/>
      <c r="DU123" s="463"/>
      <c r="DV123" s="463"/>
      <c r="DW123" s="463"/>
      <c r="DX123" s="463"/>
      <c r="DY123" s="463"/>
      <c r="DZ123" s="463"/>
      <c r="EA123" s="463"/>
      <c r="EB123" s="463"/>
      <c r="EC123" s="463"/>
      <c r="ED123" s="463"/>
      <c r="EE123" s="463"/>
      <c r="EF123" s="463"/>
      <c r="EG123" s="463"/>
      <c r="EH123" s="463"/>
      <c r="EI123" s="463"/>
      <c r="EJ123" s="463"/>
      <c r="EK123" s="463"/>
      <c r="EL123" s="463"/>
      <c r="EM123" s="463"/>
      <c r="EN123" s="463"/>
      <c r="EO123" s="463"/>
      <c r="EP123" s="463"/>
      <c r="EQ123" s="463"/>
      <c r="ER123" s="463"/>
      <c r="ES123" s="463"/>
      <c r="ET123" s="463"/>
      <c r="EU123" s="463"/>
      <c r="EV123" s="463"/>
      <c r="EW123" s="463"/>
      <c r="EX123" s="463"/>
      <c r="EY123" s="463"/>
      <c r="EZ123" s="463"/>
      <c r="FA123" s="463"/>
      <c r="FB123" s="463"/>
      <c r="FC123" s="463"/>
      <c r="FD123" s="463"/>
      <c r="FE123" s="463"/>
      <c r="FF123" s="463"/>
      <c r="FG123" s="463"/>
      <c r="FH123" s="463"/>
      <c r="FI123" s="463"/>
      <c r="FJ123" s="463"/>
      <c r="FK123" s="463"/>
      <c r="FL123" s="463"/>
      <c r="FM123" s="463"/>
      <c r="FN123" s="463"/>
      <c r="FO123" s="463"/>
      <c r="FP123" s="463"/>
      <c r="FQ123" s="463"/>
      <c r="FR123" s="463"/>
      <c r="FS123" s="463"/>
      <c r="FT123" s="463"/>
      <c r="FU123" s="463"/>
      <c r="FV123" s="463"/>
      <c r="FW123" s="463"/>
      <c r="FX123" s="463"/>
      <c r="FY123" s="463"/>
      <c r="FZ123" s="463"/>
      <c r="GA123" s="463"/>
      <c r="GB123" s="463"/>
      <c r="GC123" s="463"/>
      <c r="GD123" s="463"/>
      <c r="GE123" s="463"/>
      <c r="GF123" s="463"/>
      <c r="GG123" s="463"/>
      <c r="GH123" s="463"/>
      <c r="GI123" s="463"/>
      <c r="GJ123" s="463"/>
      <c r="GK123" s="463"/>
      <c r="GL123" s="463"/>
      <c r="GM123" s="463"/>
      <c r="GN123" s="463"/>
      <c r="GO123" s="463"/>
      <c r="GP123" s="463"/>
      <c r="GQ123" s="463"/>
      <c r="GR123" s="463"/>
      <c r="GS123" s="463"/>
      <c r="GT123" s="463"/>
      <c r="GU123" s="463"/>
      <c r="GV123" s="463"/>
      <c r="GW123" s="463"/>
      <c r="GX123" s="463"/>
      <c r="GY123" s="463"/>
      <c r="GZ123" s="463"/>
      <c r="HA123" s="463"/>
      <c r="HB123" s="463"/>
      <c r="HC123" s="463"/>
      <c r="HD123" s="463"/>
      <c r="HE123" s="463"/>
      <c r="HF123" s="463"/>
      <c r="HG123" s="463"/>
      <c r="HH123" s="463"/>
      <c r="HI123" s="463"/>
      <c r="HJ123" s="463"/>
      <c r="HK123" s="463"/>
      <c r="HL123" s="463"/>
      <c r="HM123" s="463"/>
      <c r="HN123" s="463"/>
      <c r="HO123" s="463"/>
      <c r="HP123" s="463"/>
      <c r="HQ123" s="463"/>
      <c r="HR123" s="463"/>
      <c r="HS123" s="463"/>
      <c r="HT123" s="463"/>
      <c r="HU123" s="463"/>
      <c r="HV123" s="463"/>
      <c r="HW123" s="463"/>
      <c r="HX123" s="463"/>
      <c r="HY123" s="463"/>
      <c r="HZ123" s="463"/>
      <c r="IA123" s="463"/>
      <c r="IB123" s="463"/>
      <c r="IC123" s="463"/>
      <c r="ID123" s="463"/>
      <c r="IE123" s="463"/>
      <c r="IF123" s="463"/>
      <c r="IG123" s="463"/>
      <c r="IH123" s="463"/>
      <c r="II123" s="463"/>
      <c r="IJ123" s="463"/>
      <c r="IK123" s="463"/>
      <c r="IL123" s="463"/>
      <c r="IM123" s="463"/>
      <c r="IN123" s="463"/>
      <c r="IO123" s="463"/>
      <c r="IP123" s="463"/>
      <c r="IQ123" s="463"/>
      <c r="IR123" s="463"/>
      <c r="IS123" s="463"/>
    </row>
    <row r="124" spans="1:253">
      <c r="A124" s="444"/>
      <c r="B124" s="444"/>
      <c r="C124" s="497" t="s">
        <v>668</v>
      </c>
      <c r="D124" s="483">
        <f>E124+F124</f>
        <v>2000</v>
      </c>
      <c r="E124" s="483">
        <v>2000</v>
      </c>
      <c r="F124" s="484">
        <v>0</v>
      </c>
      <c r="G124" s="461"/>
      <c r="H124" s="498" t="s">
        <v>312</v>
      </c>
      <c r="I124" s="483">
        <f>J124+K124</f>
        <v>2000</v>
      </c>
      <c r="J124" s="483">
        <v>2000</v>
      </c>
      <c r="K124" s="483">
        <v>0</v>
      </c>
      <c r="L124" s="390"/>
      <c r="M124" s="390"/>
      <c r="N124" s="390"/>
      <c r="O124" s="390"/>
      <c r="P124" s="390"/>
      <c r="Q124" s="390"/>
      <c r="R124" s="390"/>
      <c r="S124" s="390"/>
      <c r="T124" s="390"/>
      <c r="U124" s="390"/>
      <c r="V124" s="390"/>
      <c r="W124" s="390"/>
      <c r="X124" s="390"/>
      <c r="Y124" s="390"/>
      <c r="Z124" s="390"/>
      <c r="AA124" s="390"/>
      <c r="AB124" s="390"/>
      <c r="AC124" s="390"/>
      <c r="AD124" s="390"/>
      <c r="AE124" s="390"/>
      <c r="AF124" s="390"/>
      <c r="AG124" s="390"/>
      <c r="AH124" s="390"/>
      <c r="AI124" s="390"/>
      <c r="AJ124" s="390"/>
      <c r="AK124" s="390"/>
      <c r="AL124" s="390"/>
      <c r="AM124" s="390"/>
      <c r="AN124" s="390"/>
      <c r="AO124" s="390"/>
      <c r="AP124" s="390"/>
      <c r="AQ124" s="390"/>
      <c r="AR124" s="390"/>
      <c r="AS124" s="390"/>
      <c r="AT124" s="390"/>
      <c r="AU124" s="390"/>
      <c r="AV124" s="390"/>
      <c r="AW124" s="390"/>
      <c r="AX124" s="390"/>
      <c r="AY124" s="390"/>
      <c r="AZ124" s="390"/>
      <c r="BA124" s="390"/>
      <c r="BB124" s="390"/>
      <c r="BC124" s="390"/>
      <c r="BD124" s="390"/>
      <c r="BE124" s="390"/>
      <c r="BF124" s="390"/>
      <c r="BG124" s="390"/>
      <c r="BH124" s="390"/>
      <c r="BI124" s="390"/>
      <c r="BJ124" s="390"/>
      <c r="BK124" s="390"/>
      <c r="BL124" s="390"/>
      <c r="BM124" s="390"/>
      <c r="BN124" s="390"/>
      <c r="BO124" s="390"/>
      <c r="BP124" s="390"/>
      <c r="BQ124" s="390"/>
      <c r="BR124" s="390"/>
      <c r="BS124" s="390"/>
      <c r="BT124" s="390"/>
      <c r="BU124" s="390"/>
      <c r="BV124" s="390"/>
      <c r="BW124" s="390"/>
      <c r="BX124" s="390"/>
      <c r="BY124" s="390"/>
      <c r="BZ124" s="390"/>
      <c r="CA124" s="390"/>
      <c r="CB124" s="390"/>
      <c r="CC124" s="390"/>
      <c r="CD124" s="390"/>
      <c r="CE124" s="390"/>
      <c r="CF124" s="390"/>
      <c r="CG124" s="390"/>
      <c r="CH124" s="390"/>
      <c r="CI124" s="390"/>
      <c r="CJ124" s="390"/>
      <c r="CK124" s="390"/>
      <c r="CL124" s="390"/>
      <c r="CM124" s="390"/>
      <c r="CN124" s="390"/>
      <c r="CO124" s="390"/>
      <c r="CP124" s="390"/>
      <c r="CQ124" s="390"/>
      <c r="CR124" s="390"/>
      <c r="CS124" s="390"/>
      <c r="CT124" s="390"/>
      <c r="CU124" s="390"/>
      <c r="CV124" s="390"/>
      <c r="CW124" s="390"/>
      <c r="CX124" s="390"/>
      <c r="CY124" s="390"/>
      <c r="CZ124" s="390"/>
      <c r="DA124" s="390"/>
      <c r="DB124" s="390"/>
      <c r="DC124" s="390"/>
      <c r="DD124" s="390"/>
      <c r="DE124" s="390"/>
      <c r="DF124" s="390"/>
      <c r="DG124" s="390"/>
      <c r="DH124" s="390"/>
      <c r="DI124" s="390"/>
      <c r="DJ124" s="390"/>
      <c r="DK124" s="390"/>
      <c r="DL124" s="390"/>
      <c r="DM124" s="390"/>
      <c r="DN124" s="390"/>
      <c r="DO124" s="390"/>
      <c r="DP124" s="390"/>
      <c r="DQ124" s="390"/>
      <c r="DR124" s="390"/>
      <c r="DS124" s="390"/>
      <c r="DT124" s="390"/>
      <c r="DU124" s="390"/>
      <c r="DV124" s="390"/>
      <c r="DW124" s="390"/>
      <c r="DX124" s="390"/>
      <c r="DY124" s="390"/>
      <c r="DZ124" s="390"/>
      <c r="EA124" s="390"/>
      <c r="EB124" s="390"/>
      <c r="EC124" s="390"/>
      <c r="ED124" s="390"/>
      <c r="EE124" s="390"/>
      <c r="EF124" s="390"/>
      <c r="EG124" s="390"/>
      <c r="EH124" s="390"/>
      <c r="EI124" s="390"/>
      <c r="EJ124" s="390"/>
      <c r="EK124" s="390"/>
      <c r="EL124" s="390"/>
      <c r="EM124" s="390"/>
      <c r="EN124" s="390"/>
      <c r="EO124" s="390"/>
      <c r="EP124" s="390"/>
      <c r="EQ124" s="390"/>
      <c r="ER124" s="390"/>
      <c r="ES124" s="390"/>
      <c r="ET124" s="390"/>
      <c r="EU124" s="390"/>
      <c r="EV124" s="390"/>
      <c r="EW124" s="390"/>
      <c r="EX124" s="390"/>
      <c r="EY124" s="390"/>
      <c r="EZ124" s="390"/>
      <c r="FA124" s="390"/>
      <c r="FB124" s="390"/>
      <c r="FC124" s="390"/>
      <c r="FD124" s="390"/>
      <c r="FE124" s="390"/>
      <c r="FF124" s="390"/>
      <c r="FG124" s="390"/>
      <c r="FH124" s="390"/>
      <c r="FI124" s="390"/>
      <c r="FJ124" s="390"/>
      <c r="FK124" s="390"/>
      <c r="FL124" s="390"/>
      <c r="FM124" s="390"/>
      <c r="FN124" s="390"/>
      <c r="FO124" s="390"/>
      <c r="FP124" s="390"/>
      <c r="FQ124" s="390"/>
      <c r="FR124" s="390"/>
      <c r="FS124" s="390"/>
      <c r="FT124" s="390"/>
      <c r="FU124" s="390"/>
      <c r="FV124" s="390"/>
      <c r="FW124" s="390"/>
      <c r="FX124" s="390"/>
      <c r="FY124" s="390"/>
      <c r="FZ124" s="390"/>
      <c r="GA124" s="390"/>
      <c r="GB124" s="390"/>
      <c r="GC124" s="390"/>
      <c r="GD124" s="390"/>
      <c r="GE124" s="390"/>
      <c r="GF124" s="390"/>
      <c r="GG124" s="390"/>
      <c r="GH124" s="390"/>
      <c r="GI124" s="390"/>
      <c r="GJ124" s="390"/>
      <c r="GK124" s="390"/>
      <c r="GL124" s="390"/>
      <c r="GM124" s="390"/>
      <c r="GN124" s="390"/>
      <c r="GO124" s="390"/>
      <c r="GP124" s="390"/>
      <c r="GQ124" s="390"/>
      <c r="GR124" s="390"/>
      <c r="GS124" s="390"/>
      <c r="GT124" s="390"/>
      <c r="GU124" s="390"/>
      <c r="GV124" s="390"/>
      <c r="GW124" s="390"/>
      <c r="GX124" s="390"/>
      <c r="GY124" s="390"/>
      <c r="GZ124" s="390"/>
      <c r="HA124" s="390"/>
      <c r="HB124" s="390"/>
      <c r="HC124" s="390"/>
      <c r="HD124" s="390"/>
      <c r="HE124" s="390"/>
      <c r="HF124" s="390"/>
      <c r="HG124" s="390"/>
      <c r="HH124" s="390"/>
      <c r="HI124" s="390"/>
      <c r="HJ124" s="390"/>
      <c r="HK124" s="390"/>
      <c r="HL124" s="390"/>
      <c r="HM124" s="390"/>
      <c r="HN124" s="390"/>
      <c r="HO124" s="390"/>
      <c r="HP124" s="390"/>
      <c r="HQ124" s="390"/>
      <c r="HR124" s="390"/>
      <c r="HS124" s="390"/>
      <c r="HT124" s="390"/>
      <c r="HU124" s="390"/>
      <c r="HV124" s="390"/>
      <c r="HW124" s="390"/>
      <c r="HX124" s="390"/>
      <c r="HY124" s="390"/>
      <c r="HZ124" s="390"/>
      <c r="IA124" s="390"/>
      <c r="IB124" s="390"/>
      <c r="IC124" s="390"/>
      <c r="ID124" s="390"/>
      <c r="IE124" s="390"/>
      <c r="IF124" s="390"/>
      <c r="IG124" s="390"/>
      <c r="IH124" s="390"/>
      <c r="II124" s="390"/>
      <c r="IJ124" s="390"/>
      <c r="IK124" s="390"/>
      <c r="IL124" s="390"/>
      <c r="IM124" s="390"/>
      <c r="IN124" s="390"/>
      <c r="IO124" s="390"/>
      <c r="IP124" s="390"/>
      <c r="IQ124" s="390"/>
      <c r="IR124" s="390"/>
      <c r="IS124" s="390"/>
    </row>
    <row r="125" spans="1:253" ht="9.9499999999999993" customHeight="1">
      <c r="A125" s="464"/>
      <c r="B125" s="465"/>
      <c r="C125" s="466"/>
      <c r="D125" s="314"/>
      <c r="E125" s="314"/>
      <c r="F125" s="467"/>
      <c r="G125" s="461"/>
      <c r="H125" s="468"/>
      <c r="I125" s="314"/>
      <c r="J125" s="314"/>
      <c r="K125" s="314"/>
      <c r="L125" s="469"/>
      <c r="M125" s="469"/>
      <c r="N125" s="469"/>
      <c r="O125" s="469"/>
      <c r="P125" s="469"/>
      <c r="Q125" s="469"/>
      <c r="R125" s="469"/>
      <c r="S125" s="469"/>
      <c r="T125" s="469"/>
      <c r="U125" s="469"/>
      <c r="V125" s="469"/>
      <c r="W125" s="469"/>
      <c r="X125" s="469"/>
      <c r="Y125" s="469"/>
      <c r="Z125" s="469"/>
      <c r="AA125" s="469"/>
      <c r="AB125" s="469"/>
      <c r="AC125" s="469"/>
      <c r="AD125" s="469"/>
      <c r="AE125" s="469"/>
      <c r="AF125" s="469"/>
      <c r="AG125" s="469"/>
      <c r="AH125" s="469"/>
      <c r="AI125" s="469"/>
      <c r="AJ125" s="469"/>
      <c r="AK125" s="469"/>
      <c r="AL125" s="469"/>
      <c r="AM125" s="469"/>
      <c r="AN125" s="469"/>
      <c r="AO125" s="469"/>
      <c r="AP125" s="469"/>
      <c r="AQ125" s="469"/>
      <c r="AR125" s="469"/>
      <c r="AS125" s="469"/>
      <c r="AT125" s="469"/>
      <c r="AU125" s="469"/>
      <c r="AV125" s="469"/>
      <c r="AW125" s="469"/>
      <c r="AX125" s="469"/>
      <c r="AY125" s="469"/>
      <c r="AZ125" s="469"/>
      <c r="BA125" s="469"/>
      <c r="BB125" s="469"/>
      <c r="BC125" s="469"/>
      <c r="BD125" s="469"/>
      <c r="BE125" s="469"/>
      <c r="BF125" s="469"/>
      <c r="BG125" s="469"/>
      <c r="BH125" s="469"/>
      <c r="BI125" s="469"/>
      <c r="BJ125" s="469"/>
      <c r="BK125" s="469"/>
      <c r="BL125" s="469"/>
      <c r="BM125" s="469"/>
      <c r="BN125" s="469"/>
      <c r="BO125" s="469"/>
      <c r="BP125" s="469"/>
      <c r="BQ125" s="469"/>
      <c r="BR125" s="469"/>
      <c r="BS125" s="469"/>
      <c r="BT125" s="469"/>
      <c r="BU125" s="469"/>
      <c r="BV125" s="469"/>
      <c r="BW125" s="469"/>
      <c r="BX125" s="469"/>
      <c r="BY125" s="469"/>
      <c r="BZ125" s="469"/>
      <c r="CA125" s="469"/>
      <c r="CB125" s="469"/>
      <c r="CC125" s="469"/>
      <c r="CD125" s="469"/>
      <c r="CE125" s="469"/>
      <c r="CF125" s="469"/>
      <c r="CG125" s="469"/>
      <c r="CH125" s="469"/>
      <c r="CI125" s="469"/>
      <c r="CJ125" s="469"/>
      <c r="CK125" s="469"/>
      <c r="CL125" s="469"/>
      <c r="CM125" s="469"/>
      <c r="CN125" s="469"/>
      <c r="CO125" s="469"/>
      <c r="CP125" s="469"/>
      <c r="CQ125" s="469"/>
      <c r="CR125" s="469"/>
      <c r="CS125" s="469"/>
      <c r="CT125" s="469"/>
      <c r="CU125" s="469"/>
      <c r="CV125" s="469"/>
      <c r="CW125" s="469"/>
      <c r="CX125" s="469"/>
      <c r="CY125" s="469"/>
      <c r="CZ125" s="469"/>
      <c r="DA125" s="469"/>
      <c r="DB125" s="469"/>
      <c r="DC125" s="469"/>
      <c r="DD125" s="469"/>
      <c r="DE125" s="469"/>
      <c r="DF125" s="469"/>
      <c r="DG125" s="469"/>
      <c r="DH125" s="469"/>
      <c r="DI125" s="469"/>
      <c r="DJ125" s="469"/>
      <c r="DK125" s="469"/>
      <c r="DL125" s="469"/>
      <c r="DM125" s="469"/>
      <c r="DN125" s="469"/>
      <c r="DO125" s="469"/>
      <c r="DP125" s="469"/>
      <c r="DQ125" s="469"/>
      <c r="DR125" s="469"/>
      <c r="DS125" s="469"/>
      <c r="DT125" s="469"/>
      <c r="DU125" s="469"/>
      <c r="DV125" s="469"/>
      <c r="DW125" s="469"/>
      <c r="DX125" s="469"/>
      <c r="DY125" s="469"/>
      <c r="DZ125" s="469"/>
      <c r="EA125" s="469"/>
      <c r="EB125" s="469"/>
      <c r="EC125" s="469"/>
      <c r="ED125" s="469"/>
      <c r="EE125" s="469"/>
      <c r="EF125" s="469"/>
      <c r="EG125" s="469"/>
      <c r="EH125" s="469"/>
      <c r="EI125" s="469"/>
      <c r="EJ125" s="469"/>
      <c r="EK125" s="469"/>
      <c r="EL125" s="469"/>
      <c r="EM125" s="469"/>
      <c r="EN125" s="469"/>
      <c r="EO125" s="469"/>
      <c r="EP125" s="469"/>
      <c r="EQ125" s="469"/>
      <c r="ER125" s="469"/>
      <c r="ES125" s="469"/>
      <c r="ET125" s="469"/>
      <c r="EU125" s="469"/>
      <c r="EV125" s="469"/>
      <c r="EW125" s="469"/>
      <c r="EX125" s="469"/>
      <c r="EY125" s="469"/>
      <c r="EZ125" s="469"/>
      <c r="FA125" s="469"/>
      <c r="FB125" s="469"/>
      <c r="FC125" s="469"/>
      <c r="FD125" s="469"/>
      <c r="FE125" s="469"/>
      <c r="FF125" s="469"/>
      <c r="FG125" s="469"/>
      <c r="FH125" s="469"/>
      <c r="FI125" s="469"/>
      <c r="FJ125" s="469"/>
      <c r="FK125" s="469"/>
      <c r="FL125" s="469"/>
      <c r="FM125" s="469"/>
      <c r="FN125" s="469"/>
      <c r="FO125" s="469"/>
      <c r="FP125" s="469"/>
      <c r="FQ125" s="469"/>
      <c r="FR125" s="469"/>
      <c r="FS125" s="469"/>
      <c r="FT125" s="469"/>
      <c r="FU125" s="469"/>
      <c r="FV125" s="469"/>
      <c r="FW125" s="469"/>
      <c r="FX125" s="469"/>
      <c r="FY125" s="469"/>
      <c r="FZ125" s="469"/>
      <c r="GA125" s="469"/>
      <c r="GB125" s="469"/>
      <c r="GC125" s="469"/>
      <c r="GD125" s="469"/>
      <c r="GE125" s="469"/>
      <c r="GF125" s="469"/>
      <c r="GG125" s="469"/>
      <c r="GH125" s="469"/>
      <c r="GI125" s="469"/>
      <c r="GJ125" s="469"/>
      <c r="GK125" s="469"/>
      <c r="GL125" s="469"/>
      <c r="GM125" s="469"/>
      <c r="GN125" s="469"/>
      <c r="GO125" s="469"/>
      <c r="GP125" s="469"/>
      <c r="GQ125" s="469"/>
      <c r="GR125" s="469"/>
      <c r="GS125" s="469"/>
      <c r="GT125" s="469"/>
      <c r="GU125" s="469"/>
      <c r="GV125" s="469"/>
      <c r="GW125" s="469"/>
      <c r="GX125" s="469"/>
      <c r="GY125" s="469"/>
      <c r="GZ125" s="469"/>
      <c r="HA125" s="469"/>
      <c r="HB125" s="469"/>
      <c r="HC125" s="469"/>
      <c r="HD125" s="469"/>
      <c r="HE125" s="469"/>
      <c r="HF125" s="469"/>
      <c r="HG125" s="469"/>
      <c r="HH125" s="469"/>
      <c r="HI125" s="469"/>
      <c r="HJ125" s="469"/>
      <c r="HK125" s="469"/>
      <c r="HL125" s="469"/>
      <c r="HM125" s="469"/>
      <c r="HN125" s="469"/>
      <c r="HO125" s="469"/>
      <c r="HP125" s="469"/>
      <c r="HQ125" s="469"/>
      <c r="HR125" s="469"/>
      <c r="HS125" s="469"/>
      <c r="HT125" s="469"/>
      <c r="HU125" s="469"/>
      <c r="HV125" s="469"/>
      <c r="HW125" s="469"/>
      <c r="HX125" s="469"/>
      <c r="HY125" s="469"/>
      <c r="HZ125" s="469"/>
      <c r="IA125" s="469"/>
      <c r="IB125" s="469"/>
      <c r="IC125" s="469"/>
      <c r="ID125" s="469"/>
      <c r="IE125" s="469"/>
      <c r="IF125" s="469"/>
      <c r="IG125" s="469"/>
      <c r="IH125" s="469"/>
      <c r="II125" s="469"/>
      <c r="IJ125" s="469"/>
      <c r="IK125" s="469"/>
      <c r="IL125" s="469"/>
      <c r="IM125" s="469"/>
      <c r="IN125" s="469"/>
      <c r="IO125" s="469"/>
      <c r="IP125" s="469"/>
      <c r="IQ125" s="469"/>
      <c r="IR125" s="469"/>
      <c r="IS125" s="469"/>
    </row>
    <row r="126" spans="1:253">
      <c r="A126" s="475"/>
      <c r="B126" s="476" t="s">
        <v>688</v>
      </c>
      <c r="C126" s="477" t="s">
        <v>44</v>
      </c>
      <c r="D126" s="478">
        <f>D128</f>
        <v>287000</v>
      </c>
      <c r="E126" s="478">
        <f>E128</f>
        <v>137000</v>
      </c>
      <c r="F126" s="479">
        <f>F128</f>
        <v>150000</v>
      </c>
      <c r="G126" s="461"/>
      <c r="H126" s="505" t="s">
        <v>44</v>
      </c>
      <c r="I126" s="478">
        <f>I128</f>
        <v>287000</v>
      </c>
      <c r="J126" s="478">
        <f>J128</f>
        <v>137000</v>
      </c>
      <c r="K126" s="478">
        <f>K128</f>
        <v>150000</v>
      </c>
      <c r="L126" s="463"/>
      <c r="M126" s="463"/>
      <c r="N126" s="463"/>
      <c r="O126" s="463"/>
      <c r="P126" s="463"/>
      <c r="Q126" s="463"/>
      <c r="R126" s="463"/>
      <c r="S126" s="463"/>
      <c r="T126" s="463"/>
      <c r="U126" s="463"/>
      <c r="V126" s="463"/>
      <c r="W126" s="463"/>
      <c r="X126" s="463"/>
      <c r="Y126" s="463"/>
      <c r="Z126" s="463"/>
      <c r="AA126" s="463"/>
      <c r="AB126" s="463"/>
      <c r="AC126" s="463"/>
      <c r="AD126" s="463"/>
      <c r="AE126" s="463"/>
      <c r="AF126" s="463"/>
      <c r="AG126" s="463"/>
      <c r="AH126" s="463"/>
      <c r="AI126" s="463"/>
      <c r="AJ126" s="463"/>
      <c r="AK126" s="463"/>
      <c r="AL126" s="463"/>
      <c r="AM126" s="463"/>
      <c r="AN126" s="463"/>
      <c r="AO126" s="463"/>
      <c r="AP126" s="463"/>
      <c r="AQ126" s="463"/>
      <c r="AR126" s="463"/>
      <c r="AS126" s="463"/>
      <c r="AT126" s="463"/>
      <c r="AU126" s="463"/>
      <c r="AV126" s="463"/>
      <c r="AW126" s="463"/>
      <c r="AX126" s="463"/>
      <c r="AY126" s="463"/>
      <c r="AZ126" s="463"/>
      <c r="BA126" s="463"/>
      <c r="BB126" s="463"/>
      <c r="BC126" s="463"/>
      <c r="BD126" s="463"/>
      <c r="BE126" s="463"/>
      <c r="BF126" s="463"/>
      <c r="BG126" s="463"/>
      <c r="BH126" s="463"/>
      <c r="BI126" s="463"/>
      <c r="BJ126" s="463"/>
      <c r="BK126" s="463"/>
      <c r="BL126" s="463"/>
      <c r="BM126" s="463"/>
      <c r="BN126" s="463"/>
      <c r="BO126" s="463"/>
      <c r="BP126" s="463"/>
      <c r="BQ126" s="463"/>
      <c r="BR126" s="463"/>
      <c r="BS126" s="463"/>
      <c r="BT126" s="463"/>
      <c r="BU126" s="463"/>
      <c r="BV126" s="463"/>
      <c r="BW126" s="463"/>
      <c r="BX126" s="463"/>
      <c r="BY126" s="463"/>
      <c r="BZ126" s="463"/>
      <c r="CA126" s="463"/>
      <c r="CB126" s="463"/>
      <c r="CC126" s="463"/>
      <c r="CD126" s="463"/>
      <c r="CE126" s="463"/>
      <c r="CF126" s="463"/>
      <c r="CG126" s="463"/>
      <c r="CH126" s="463"/>
      <c r="CI126" s="463"/>
      <c r="CJ126" s="463"/>
      <c r="CK126" s="463"/>
      <c r="CL126" s="463"/>
      <c r="CM126" s="463"/>
      <c r="CN126" s="463"/>
      <c r="CO126" s="463"/>
      <c r="CP126" s="463"/>
      <c r="CQ126" s="463"/>
      <c r="CR126" s="463"/>
      <c r="CS126" s="463"/>
      <c r="CT126" s="463"/>
      <c r="CU126" s="463"/>
      <c r="CV126" s="463"/>
      <c r="CW126" s="463"/>
      <c r="CX126" s="463"/>
      <c r="CY126" s="463"/>
      <c r="CZ126" s="463"/>
      <c r="DA126" s="463"/>
      <c r="DB126" s="463"/>
      <c r="DC126" s="463"/>
      <c r="DD126" s="463"/>
      <c r="DE126" s="463"/>
      <c r="DF126" s="463"/>
      <c r="DG126" s="463"/>
      <c r="DH126" s="463"/>
      <c r="DI126" s="463"/>
      <c r="DJ126" s="463"/>
      <c r="DK126" s="463"/>
      <c r="DL126" s="463"/>
      <c r="DM126" s="463"/>
      <c r="DN126" s="463"/>
      <c r="DO126" s="463"/>
      <c r="DP126" s="463"/>
      <c r="DQ126" s="463"/>
      <c r="DR126" s="463"/>
      <c r="DS126" s="463"/>
      <c r="DT126" s="463"/>
      <c r="DU126" s="463"/>
      <c r="DV126" s="463"/>
      <c r="DW126" s="463"/>
      <c r="DX126" s="463"/>
      <c r="DY126" s="463"/>
      <c r="DZ126" s="463"/>
      <c r="EA126" s="463"/>
      <c r="EB126" s="463"/>
      <c r="EC126" s="463"/>
      <c r="ED126" s="463"/>
      <c r="EE126" s="463"/>
      <c r="EF126" s="463"/>
      <c r="EG126" s="463"/>
      <c r="EH126" s="463"/>
      <c r="EI126" s="463"/>
      <c r="EJ126" s="463"/>
      <c r="EK126" s="463"/>
      <c r="EL126" s="463"/>
      <c r="EM126" s="463"/>
      <c r="EN126" s="463"/>
      <c r="EO126" s="463"/>
      <c r="EP126" s="463"/>
      <c r="EQ126" s="463"/>
      <c r="ER126" s="463"/>
      <c r="ES126" s="463"/>
      <c r="ET126" s="463"/>
      <c r="EU126" s="463"/>
      <c r="EV126" s="463"/>
      <c r="EW126" s="463"/>
      <c r="EX126" s="463"/>
      <c r="EY126" s="463"/>
      <c r="EZ126" s="463"/>
      <c r="FA126" s="463"/>
      <c r="FB126" s="463"/>
      <c r="FC126" s="463"/>
      <c r="FD126" s="463"/>
      <c r="FE126" s="463"/>
      <c r="FF126" s="463"/>
      <c r="FG126" s="463"/>
      <c r="FH126" s="463"/>
      <c r="FI126" s="463"/>
      <c r="FJ126" s="463"/>
      <c r="FK126" s="463"/>
      <c r="FL126" s="463"/>
      <c r="FM126" s="463"/>
      <c r="FN126" s="463"/>
      <c r="FO126" s="463"/>
      <c r="FP126" s="463"/>
      <c r="FQ126" s="463"/>
      <c r="FR126" s="463"/>
      <c r="FS126" s="463"/>
      <c r="FT126" s="463"/>
      <c r="FU126" s="463"/>
      <c r="FV126" s="463"/>
      <c r="FW126" s="463"/>
      <c r="FX126" s="463"/>
      <c r="FY126" s="463"/>
      <c r="FZ126" s="463"/>
      <c r="GA126" s="463"/>
      <c r="GB126" s="463"/>
      <c r="GC126" s="463"/>
      <c r="GD126" s="463"/>
      <c r="GE126" s="463"/>
      <c r="GF126" s="463"/>
      <c r="GG126" s="463"/>
      <c r="GH126" s="463"/>
      <c r="GI126" s="463"/>
      <c r="GJ126" s="463"/>
      <c r="GK126" s="463"/>
      <c r="GL126" s="463"/>
      <c r="GM126" s="463"/>
      <c r="GN126" s="463"/>
      <c r="GO126" s="463"/>
      <c r="GP126" s="463"/>
      <c r="GQ126" s="463"/>
      <c r="GR126" s="463"/>
      <c r="GS126" s="463"/>
      <c r="GT126" s="463"/>
      <c r="GU126" s="463"/>
      <c r="GV126" s="463"/>
      <c r="GW126" s="463"/>
      <c r="GX126" s="463"/>
      <c r="GY126" s="463"/>
      <c r="GZ126" s="463"/>
      <c r="HA126" s="463"/>
      <c r="HB126" s="463"/>
      <c r="HC126" s="463"/>
      <c r="HD126" s="463"/>
      <c r="HE126" s="463"/>
      <c r="HF126" s="463"/>
      <c r="HG126" s="463"/>
      <c r="HH126" s="463"/>
      <c r="HI126" s="463"/>
      <c r="HJ126" s="463"/>
      <c r="HK126" s="463"/>
      <c r="HL126" s="463"/>
      <c r="HM126" s="463"/>
      <c r="HN126" s="463"/>
      <c r="HO126" s="463"/>
      <c r="HP126" s="463"/>
      <c r="HQ126" s="463"/>
      <c r="HR126" s="463"/>
      <c r="HS126" s="463"/>
      <c r="HT126" s="463"/>
      <c r="HU126" s="463"/>
      <c r="HV126" s="463"/>
      <c r="HW126" s="463"/>
      <c r="HX126" s="463"/>
      <c r="HY126" s="463"/>
      <c r="HZ126" s="463"/>
      <c r="IA126" s="463"/>
      <c r="IB126" s="463"/>
      <c r="IC126" s="463"/>
      <c r="ID126" s="463"/>
      <c r="IE126" s="463"/>
      <c r="IF126" s="463"/>
      <c r="IG126" s="463"/>
      <c r="IH126" s="463"/>
      <c r="II126" s="463"/>
      <c r="IJ126" s="463"/>
      <c r="IK126" s="463"/>
      <c r="IL126" s="463"/>
      <c r="IM126" s="463"/>
      <c r="IN126" s="463"/>
      <c r="IO126" s="463"/>
      <c r="IP126" s="463"/>
      <c r="IQ126" s="463"/>
      <c r="IR126" s="463"/>
      <c r="IS126" s="463"/>
    </row>
    <row r="127" spans="1:253" ht="9.9499999999999993" customHeight="1">
      <c r="A127" s="444"/>
      <c r="B127" s="528"/>
      <c r="C127" s="482"/>
      <c r="D127" s="506"/>
      <c r="E127" s="506"/>
      <c r="F127" s="507"/>
      <c r="G127" s="461"/>
      <c r="H127" s="485"/>
      <c r="I127" s="483"/>
      <c r="J127" s="483"/>
      <c r="K127" s="483"/>
      <c r="L127" s="390"/>
      <c r="M127" s="390"/>
      <c r="N127" s="390"/>
      <c r="O127" s="390"/>
      <c r="P127" s="390"/>
      <c r="Q127" s="390"/>
      <c r="R127" s="390"/>
      <c r="S127" s="390"/>
      <c r="T127" s="390"/>
      <c r="U127" s="390"/>
      <c r="V127" s="390"/>
      <c r="W127" s="390"/>
      <c r="X127" s="390"/>
      <c r="Y127" s="390"/>
      <c r="Z127" s="390"/>
      <c r="AA127" s="390"/>
      <c r="AB127" s="390"/>
      <c r="AC127" s="390"/>
      <c r="AD127" s="390"/>
      <c r="AE127" s="390"/>
      <c r="AF127" s="390"/>
      <c r="AG127" s="390"/>
      <c r="AH127" s="390"/>
      <c r="AI127" s="390"/>
      <c r="AJ127" s="390"/>
      <c r="AK127" s="390"/>
      <c r="AL127" s="390"/>
      <c r="AM127" s="390"/>
      <c r="AN127" s="390"/>
      <c r="AO127" s="390"/>
      <c r="AP127" s="390"/>
      <c r="AQ127" s="390"/>
      <c r="AR127" s="390"/>
      <c r="AS127" s="390"/>
      <c r="AT127" s="390"/>
      <c r="AU127" s="390"/>
      <c r="AV127" s="390"/>
      <c r="AW127" s="390"/>
      <c r="AX127" s="390"/>
      <c r="AY127" s="390"/>
      <c r="AZ127" s="390"/>
      <c r="BA127" s="390"/>
      <c r="BB127" s="390"/>
      <c r="BC127" s="390"/>
      <c r="BD127" s="390"/>
      <c r="BE127" s="390"/>
      <c r="BF127" s="390"/>
      <c r="BG127" s="390"/>
      <c r="BH127" s="390"/>
      <c r="BI127" s="390"/>
      <c r="BJ127" s="390"/>
      <c r="BK127" s="390"/>
      <c r="BL127" s="390"/>
      <c r="BM127" s="390"/>
      <c r="BN127" s="390"/>
      <c r="BO127" s="390"/>
      <c r="BP127" s="390"/>
      <c r="BQ127" s="390"/>
      <c r="BR127" s="390"/>
      <c r="BS127" s="390"/>
      <c r="BT127" s="390"/>
      <c r="BU127" s="390"/>
      <c r="BV127" s="390"/>
      <c r="BW127" s="390"/>
      <c r="BX127" s="390"/>
      <c r="BY127" s="390"/>
      <c r="BZ127" s="390"/>
      <c r="CA127" s="390"/>
      <c r="CB127" s="390"/>
      <c r="CC127" s="390"/>
      <c r="CD127" s="390"/>
      <c r="CE127" s="390"/>
      <c r="CF127" s="390"/>
      <c r="CG127" s="390"/>
      <c r="CH127" s="390"/>
      <c r="CI127" s="390"/>
      <c r="CJ127" s="390"/>
      <c r="CK127" s="390"/>
      <c r="CL127" s="390"/>
      <c r="CM127" s="390"/>
      <c r="CN127" s="390"/>
      <c r="CO127" s="390"/>
      <c r="CP127" s="390"/>
      <c r="CQ127" s="390"/>
      <c r="CR127" s="390"/>
      <c r="CS127" s="390"/>
      <c r="CT127" s="390"/>
      <c r="CU127" s="390"/>
      <c r="CV127" s="390"/>
      <c r="CW127" s="390"/>
      <c r="CX127" s="390"/>
      <c r="CY127" s="390"/>
      <c r="CZ127" s="390"/>
      <c r="DA127" s="390"/>
      <c r="DB127" s="390"/>
      <c r="DC127" s="390"/>
      <c r="DD127" s="390"/>
      <c r="DE127" s="390"/>
      <c r="DF127" s="390"/>
      <c r="DG127" s="390"/>
      <c r="DH127" s="390"/>
      <c r="DI127" s="390"/>
      <c r="DJ127" s="390"/>
      <c r="DK127" s="390"/>
      <c r="DL127" s="390"/>
      <c r="DM127" s="390"/>
      <c r="DN127" s="390"/>
      <c r="DO127" s="390"/>
      <c r="DP127" s="390"/>
      <c r="DQ127" s="390"/>
      <c r="DR127" s="390"/>
      <c r="DS127" s="390"/>
      <c r="DT127" s="390"/>
      <c r="DU127" s="390"/>
      <c r="DV127" s="390"/>
      <c r="DW127" s="390"/>
      <c r="DX127" s="390"/>
      <c r="DY127" s="390"/>
      <c r="DZ127" s="390"/>
      <c r="EA127" s="390"/>
      <c r="EB127" s="390"/>
      <c r="EC127" s="390"/>
      <c r="ED127" s="390"/>
      <c r="EE127" s="390"/>
      <c r="EF127" s="390"/>
      <c r="EG127" s="390"/>
      <c r="EH127" s="390"/>
      <c r="EI127" s="390"/>
      <c r="EJ127" s="390"/>
      <c r="EK127" s="390"/>
      <c r="EL127" s="390"/>
      <c r="EM127" s="390"/>
      <c r="EN127" s="390"/>
      <c r="EO127" s="390"/>
      <c r="EP127" s="390"/>
      <c r="EQ127" s="390"/>
      <c r="ER127" s="390"/>
      <c r="ES127" s="390"/>
      <c r="ET127" s="390"/>
      <c r="EU127" s="390"/>
      <c r="EV127" s="390"/>
      <c r="EW127" s="390"/>
      <c r="EX127" s="390"/>
      <c r="EY127" s="390"/>
      <c r="EZ127" s="390"/>
      <c r="FA127" s="390"/>
      <c r="FB127" s="390"/>
      <c r="FC127" s="390"/>
      <c r="FD127" s="390"/>
      <c r="FE127" s="390"/>
      <c r="FF127" s="390"/>
      <c r="FG127" s="390"/>
      <c r="FH127" s="390"/>
      <c r="FI127" s="390"/>
      <c r="FJ127" s="390"/>
      <c r="FK127" s="390"/>
      <c r="FL127" s="390"/>
      <c r="FM127" s="390"/>
      <c r="FN127" s="390"/>
      <c r="FO127" s="390"/>
      <c r="FP127" s="390"/>
      <c r="FQ127" s="390"/>
      <c r="FR127" s="390"/>
      <c r="FS127" s="390"/>
      <c r="FT127" s="390"/>
      <c r="FU127" s="390"/>
      <c r="FV127" s="390"/>
      <c r="FW127" s="390"/>
      <c r="FX127" s="390"/>
      <c r="FY127" s="390"/>
      <c r="FZ127" s="390"/>
      <c r="GA127" s="390"/>
      <c r="GB127" s="390"/>
      <c r="GC127" s="390"/>
      <c r="GD127" s="390"/>
      <c r="GE127" s="390"/>
      <c r="GF127" s="390"/>
      <c r="GG127" s="390"/>
      <c r="GH127" s="390"/>
      <c r="GI127" s="390"/>
      <c r="GJ127" s="390"/>
      <c r="GK127" s="390"/>
      <c r="GL127" s="390"/>
      <c r="GM127" s="390"/>
      <c r="GN127" s="390"/>
      <c r="GO127" s="390"/>
      <c r="GP127" s="390"/>
      <c r="GQ127" s="390"/>
      <c r="GR127" s="390"/>
      <c r="GS127" s="390"/>
      <c r="GT127" s="390"/>
      <c r="GU127" s="390"/>
      <c r="GV127" s="390"/>
      <c r="GW127" s="390"/>
      <c r="GX127" s="390"/>
      <c r="GY127" s="390"/>
      <c r="GZ127" s="390"/>
      <c r="HA127" s="390"/>
      <c r="HB127" s="390"/>
      <c r="HC127" s="390"/>
      <c r="HD127" s="390"/>
      <c r="HE127" s="390"/>
      <c r="HF127" s="390"/>
      <c r="HG127" s="390"/>
      <c r="HH127" s="390"/>
      <c r="HI127" s="390"/>
      <c r="HJ127" s="390"/>
      <c r="HK127" s="390"/>
      <c r="HL127" s="390"/>
      <c r="HM127" s="390"/>
      <c r="HN127" s="390"/>
      <c r="HO127" s="390"/>
      <c r="HP127" s="390"/>
      <c r="HQ127" s="390"/>
      <c r="HR127" s="390"/>
      <c r="HS127" s="390"/>
      <c r="HT127" s="390"/>
      <c r="HU127" s="390"/>
      <c r="HV127" s="390"/>
      <c r="HW127" s="390"/>
      <c r="HX127" s="390"/>
      <c r="HY127" s="390"/>
      <c r="HZ127" s="390"/>
      <c r="IA127" s="390"/>
      <c r="IB127" s="390"/>
      <c r="IC127" s="390"/>
      <c r="ID127" s="390"/>
      <c r="IE127" s="390"/>
      <c r="IF127" s="390"/>
      <c r="IG127" s="390"/>
      <c r="IH127" s="390"/>
      <c r="II127" s="390"/>
      <c r="IJ127" s="390"/>
      <c r="IK127" s="390"/>
      <c r="IL127" s="390"/>
      <c r="IM127" s="390"/>
      <c r="IN127" s="390"/>
      <c r="IO127" s="390"/>
      <c r="IP127" s="390"/>
      <c r="IQ127" s="390"/>
      <c r="IR127" s="390"/>
      <c r="IS127" s="390"/>
    </row>
    <row r="128" spans="1:253">
      <c r="A128" s="487">
        <v>15</v>
      </c>
      <c r="B128" s="1196" t="s">
        <v>689</v>
      </c>
      <c r="C128" s="1196"/>
      <c r="D128" s="488">
        <f>D130</f>
        <v>287000</v>
      </c>
      <c r="E128" s="488">
        <f>E130</f>
        <v>137000</v>
      </c>
      <c r="F128" s="489">
        <f>F130</f>
        <v>150000</v>
      </c>
      <c r="G128" s="461"/>
      <c r="H128" s="490" t="s">
        <v>689</v>
      </c>
      <c r="I128" s="488">
        <f>I130</f>
        <v>287000</v>
      </c>
      <c r="J128" s="488">
        <f>J130</f>
        <v>137000</v>
      </c>
      <c r="K128" s="488">
        <f>K130</f>
        <v>150000</v>
      </c>
      <c r="L128" s="486"/>
      <c r="M128" s="486"/>
      <c r="N128" s="486"/>
      <c r="O128" s="486"/>
      <c r="P128" s="486"/>
      <c r="Q128" s="486"/>
      <c r="R128" s="486"/>
      <c r="S128" s="486"/>
      <c r="T128" s="486"/>
      <c r="U128" s="486"/>
      <c r="V128" s="486"/>
      <c r="W128" s="486"/>
      <c r="X128" s="486"/>
      <c r="Y128" s="486"/>
      <c r="Z128" s="486"/>
      <c r="AA128" s="486"/>
      <c r="AB128" s="486"/>
      <c r="AC128" s="486"/>
      <c r="AD128" s="486"/>
      <c r="AE128" s="486"/>
      <c r="AF128" s="486"/>
      <c r="AG128" s="486"/>
      <c r="AH128" s="486"/>
      <c r="AI128" s="486"/>
      <c r="AJ128" s="486"/>
      <c r="AK128" s="486"/>
      <c r="AL128" s="486"/>
      <c r="AM128" s="486"/>
      <c r="AN128" s="486"/>
      <c r="AO128" s="486"/>
      <c r="AP128" s="486"/>
      <c r="AQ128" s="486"/>
      <c r="AR128" s="486"/>
      <c r="AS128" s="486"/>
      <c r="AT128" s="486"/>
      <c r="AU128" s="486"/>
      <c r="AV128" s="486"/>
      <c r="AW128" s="486"/>
      <c r="AX128" s="486"/>
      <c r="AY128" s="486"/>
      <c r="AZ128" s="486"/>
      <c r="BA128" s="486"/>
      <c r="BB128" s="486"/>
      <c r="BC128" s="486"/>
      <c r="BD128" s="486"/>
      <c r="BE128" s="486"/>
      <c r="BF128" s="486"/>
      <c r="BG128" s="486"/>
      <c r="BH128" s="486"/>
      <c r="BI128" s="486"/>
      <c r="BJ128" s="486"/>
      <c r="BK128" s="486"/>
      <c r="BL128" s="486"/>
      <c r="BM128" s="486"/>
      <c r="BN128" s="486"/>
      <c r="BO128" s="486"/>
      <c r="BP128" s="486"/>
      <c r="BQ128" s="486"/>
      <c r="BR128" s="486"/>
      <c r="BS128" s="486"/>
      <c r="BT128" s="486"/>
      <c r="BU128" s="486"/>
      <c r="BV128" s="486"/>
      <c r="BW128" s="486"/>
      <c r="BX128" s="486"/>
      <c r="BY128" s="486"/>
      <c r="BZ128" s="486"/>
      <c r="CA128" s="486"/>
      <c r="CB128" s="486"/>
      <c r="CC128" s="486"/>
      <c r="CD128" s="486"/>
      <c r="CE128" s="486"/>
      <c r="CF128" s="486"/>
      <c r="CG128" s="486"/>
      <c r="CH128" s="486"/>
      <c r="CI128" s="486"/>
      <c r="CJ128" s="486"/>
      <c r="CK128" s="486"/>
      <c r="CL128" s="486"/>
      <c r="CM128" s="486"/>
      <c r="CN128" s="486"/>
      <c r="CO128" s="486"/>
      <c r="CP128" s="486"/>
      <c r="CQ128" s="486"/>
      <c r="CR128" s="486"/>
      <c r="CS128" s="486"/>
      <c r="CT128" s="486"/>
      <c r="CU128" s="486"/>
      <c r="CV128" s="486"/>
      <c r="CW128" s="486"/>
      <c r="CX128" s="486"/>
      <c r="CY128" s="486"/>
      <c r="CZ128" s="486"/>
      <c r="DA128" s="486"/>
      <c r="DB128" s="486"/>
      <c r="DC128" s="486"/>
      <c r="DD128" s="486"/>
      <c r="DE128" s="486"/>
      <c r="DF128" s="486"/>
      <c r="DG128" s="486"/>
      <c r="DH128" s="486"/>
      <c r="DI128" s="486"/>
      <c r="DJ128" s="486"/>
      <c r="DK128" s="486"/>
      <c r="DL128" s="486"/>
      <c r="DM128" s="486"/>
      <c r="DN128" s="486"/>
      <c r="DO128" s="486"/>
      <c r="DP128" s="486"/>
      <c r="DQ128" s="486"/>
      <c r="DR128" s="486"/>
      <c r="DS128" s="486"/>
      <c r="DT128" s="486"/>
      <c r="DU128" s="486"/>
      <c r="DV128" s="486"/>
      <c r="DW128" s="486"/>
      <c r="DX128" s="486"/>
      <c r="DY128" s="486"/>
      <c r="DZ128" s="486"/>
      <c r="EA128" s="486"/>
      <c r="EB128" s="486"/>
      <c r="EC128" s="486"/>
      <c r="ED128" s="486"/>
      <c r="EE128" s="486"/>
      <c r="EF128" s="486"/>
      <c r="EG128" s="486"/>
      <c r="EH128" s="486"/>
      <c r="EI128" s="486"/>
      <c r="EJ128" s="486"/>
      <c r="EK128" s="486"/>
      <c r="EL128" s="486"/>
      <c r="EM128" s="486"/>
      <c r="EN128" s="486"/>
      <c r="EO128" s="486"/>
      <c r="EP128" s="486"/>
      <c r="EQ128" s="486"/>
      <c r="ER128" s="486"/>
      <c r="ES128" s="486"/>
      <c r="ET128" s="486"/>
      <c r="EU128" s="486"/>
      <c r="EV128" s="486"/>
      <c r="EW128" s="486"/>
      <c r="EX128" s="486"/>
      <c r="EY128" s="486"/>
      <c r="EZ128" s="486"/>
      <c r="FA128" s="486"/>
      <c r="FB128" s="486"/>
      <c r="FC128" s="486"/>
      <c r="FD128" s="486"/>
      <c r="FE128" s="486"/>
      <c r="FF128" s="486"/>
      <c r="FG128" s="486"/>
      <c r="FH128" s="486"/>
      <c r="FI128" s="486"/>
      <c r="FJ128" s="486"/>
      <c r="FK128" s="486"/>
      <c r="FL128" s="486"/>
      <c r="FM128" s="486"/>
      <c r="FN128" s="486"/>
      <c r="FO128" s="486"/>
      <c r="FP128" s="486"/>
      <c r="FQ128" s="486"/>
      <c r="FR128" s="486"/>
      <c r="FS128" s="486"/>
      <c r="FT128" s="486"/>
      <c r="FU128" s="486"/>
      <c r="FV128" s="486"/>
      <c r="FW128" s="486"/>
      <c r="FX128" s="486"/>
      <c r="FY128" s="486"/>
      <c r="FZ128" s="486"/>
      <c r="GA128" s="486"/>
      <c r="GB128" s="486"/>
      <c r="GC128" s="486"/>
      <c r="GD128" s="486"/>
      <c r="GE128" s="486"/>
      <c r="GF128" s="486"/>
      <c r="GG128" s="486"/>
      <c r="GH128" s="486"/>
      <c r="GI128" s="486"/>
      <c r="GJ128" s="486"/>
      <c r="GK128" s="486"/>
      <c r="GL128" s="486"/>
      <c r="GM128" s="486"/>
      <c r="GN128" s="486"/>
      <c r="GO128" s="486"/>
      <c r="GP128" s="486"/>
      <c r="GQ128" s="486"/>
      <c r="GR128" s="486"/>
      <c r="GS128" s="486"/>
      <c r="GT128" s="486"/>
      <c r="GU128" s="486"/>
      <c r="GV128" s="486"/>
      <c r="GW128" s="486"/>
      <c r="GX128" s="486"/>
      <c r="GY128" s="486"/>
      <c r="GZ128" s="486"/>
      <c r="HA128" s="486"/>
      <c r="HB128" s="486"/>
      <c r="HC128" s="486"/>
      <c r="HD128" s="486"/>
      <c r="HE128" s="486"/>
      <c r="HF128" s="486"/>
      <c r="HG128" s="486"/>
      <c r="HH128" s="486"/>
      <c r="HI128" s="486"/>
      <c r="HJ128" s="486"/>
      <c r="HK128" s="486"/>
      <c r="HL128" s="486"/>
      <c r="HM128" s="486"/>
      <c r="HN128" s="486"/>
      <c r="HO128" s="486"/>
      <c r="HP128" s="486"/>
      <c r="HQ128" s="486"/>
      <c r="HR128" s="486"/>
      <c r="HS128" s="486"/>
      <c r="HT128" s="486"/>
      <c r="HU128" s="486"/>
      <c r="HV128" s="486"/>
      <c r="HW128" s="486"/>
      <c r="HX128" s="486"/>
      <c r="HY128" s="486"/>
      <c r="HZ128" s="486"/>
      <c r="IA128" s="486"/>
      <c r="IB128" s="486"/>
      <c r="IC128" s="486"/>
      <c r="ID128" s="486"/>
      <c r="IE128" s="486"/>
      <c r="IF128" s="486"/>
      <c r="IG128" s="486"/>
      <c r="IH128" s="486"/>
      <c r="II128" s="486"/>
      <c r="IJ128" s="486"/>
      <c r="IK128" s="486"/>
      <c r="IL128" s="486"/>
      <c r="IM128" s="486"/>
      <c r="IN128" s="486"/>
      <c r="IO128" s="486"/>
      <c r="IP128" s="486"/>
      <c r="IQ128" s="486"/>
      <c r="IR128" s="486"/>
      <c r="IS128" s="486"/>
    </row>
    <row r="129" spans="1:253" ht="9.9499999999999993" customHeight="1">
      <c r="A129" s="475"/>
      <c r="B129" s="476"/>
      <c r="C129" s="508"/>
      <c r="D129" s="478"/>
      <c r="E129" s="478"/>
      <c r="F129" s="479"/>
      <c r="G129" s="461"/>
      <c r="H129" s="509"/>
      <c r="I129" s="510"/>
      <c r="J129" s="510"/>
      <c r="K129" s="510"/>
      <c r="L129" s="463"/>
      <c r="M129" s="463"/>
      <c r="N129" s="463"/>
      <c r="O129" s="463"/>
      <c r="P129" s="463"/>
      <c r="Q129" s="463"/>
      <c r="R129" s="463"/>
      <c r="S129" s="463"/>
      <c r="T129" s="463"/>
      <c r="U129" s="463"/>
      <c r="V129" s="463"/>
      <c r="W129" s="463"/>
      <c r="X129" s="463"/>
      <c r="Y129" s="463"/>
      <c r="Z129" s="463"/>
      <c r="AA129" s="463"/>
      <c r="AB129" s="463"/>
      <c r="AC129" s="463"/>
      <c r="AD129" s="463"/>
      <c r="AE129" s="463"/>
      <c r="AF129" s="463"/>
      <c r="AG129" s="463"/>
      <c r="AH129" s="463"/>
      <c r="AI129" s="463"/>
      <c r="AJ129" s="463"/>
      <c r="AK129" s="463"/>
      <c r="AL129" s="463"/>
      <c r="AM129" s="463"/>
      <c r="AN129" s="463"/>
      <c r="AO129" s="463"/>
      <c r="AP129" s="463"/>
      <c r="AQ129" s="463"/>
      <c r="AR129" s="463"/>
      <c r="AS129" s="463"/>
      <c r="AT129" s="463"/>
      <c r="AU129" s="463"/>
      <c r="AV129" s="463"/>
      <c r="AW129" s="463"/>
      <c r="AX129" s="463"/>
      <c r="AY129" s="463"/>
      <c r="AZ129" s="463"/>
      <c r="BA129" s="463"/>
      <c r="BB129" s="463"/>
      <c r="BC129" s="463"/>
      <c r="BD129" s="463"/>
      <c r="BE129" s="463"/>
      <c r="BF129" s="463"/>
      <c r="BG129" s="463"/>
      <c r="BH129" s="463"/>
      <c r="BI129" s="463"/>
      <c r="BJ129" s="463"/>
      <c r="BK129" s="463"/>
      <c r="BL129" s="463"/>
      <c r="BM129" s="463"/>
      <c r="BN129" s="463"/>
      <c r="BO129" s="463"/>
      <c r="BP129" s="463"/>
      <c r="BQ129" s="463"/>
      <c r="BR129" s="463"/>
      <c r="BS129" s="463"/>
      <c r="BT129" s="463"/>
      <c r="BU129" s="463"/>
      <c r="BV129" s="463"/>
      <c r="BW129" s="463"/>
      <c r="BX129" s="463"/>
      <c r="BY129" s="463"/>
      <c r="BZ129" s="463"/>
      <c r="CA129" s="463"/>
      <c r="CB129" s="463"/>
      <c r="CC129" s="463"/>
      <c r="CD129" s="463"/>
      <c r="CE129" s="463"/>
      <c r="CF129" s="463"/>
      <c r="CG129" s="463"/>
      <c r="CH129" s="463"/>
      <c r="CI129" s="463"/>
      <c r="CJ129" s="463"/>
      <c r="CK129" s="463"/>
      <c r="CL129" s="463"/>
      <c r="CM129" s="463"/>
      <c r="CN129" s="463"/>
      <c r="CO129" s="463"/>
      <c r="CP129" s="463"/>
      <c r="CQ129" s="463"/>
      <c r="CR129" s="463"/>
      <c r="CS129" s="463"/>
      <c r="CT129" s="463"/>
      <c r="CU129" s="463"/>
      <c r="CV129" s="463"/>
      <c r="CW129" s="463"/>
      <c r="CX129" s="463"/>
      <c r="CY129" s="463"/>
      <c r="CZ129" s="463"/>
      <c r="DA129" s="463"/>
      <c r="DB129" s="463"/>
      <c r="DC129" s="463"/>
      <c r="DD129" s="463"/>
      <c r="DE129" s="463"/>
      <c r="DF129" s="463"/>
      <c r="DG129" s="463"/>
      <c r="DH129" s="463"/>
      <c r="DI129" s="463"/>
      <c r="DJ129" s="463"/>
      <c r="DK129" s="463"/>
      <c r="DL129" s="463"/>
      <c r="DM129" s="463"/>
      <c r="DN129" s="463"/>
      <c r="DO129" s="463"/>
      <c r="DP129" s="463"/>
      <c r="DQ129" s="463"/>
      <c r="DR129" s="463"/>
      <c r="DS129" s="463"/>
      <c r="DT129" s="463"/>
      <c r="DU129" s="463"/>
      <c r="DV129" s="463"/>
      <c r="DW129" s="463"/>
      <c r="DX129" s="463"/>
      <c r="DY129" s="463"/>
      <c r="DZ129" s="463"/>
      <c r="EA129" s="463"/>
      <c r="EB129" s="463"/>
      <c r="EC129" s="463"/>
      <c r="ED129" s="463"/>
      <c r="EE129" s="463"/>
      <c r="EF129" s="463"/>
      <c r="EG129" s="463"/>
      <c r="EH129" s="463"/>
      <c r="EI129" s="463"/>
      <c r="EJ129" s="463"/>
      <c r="EK129" s="463"/>
      <c r="EL129" s="463"/>
      <c r="EM129" s="463"/>
      <c r="EN129" s="463"/>
      <c r="EO129" s="463"/>
      <c r="EP129" s="463"/>
      <c r="EQ129" s="463"/>
      <c r="ER129" s="463"/>
      <c r="ES129" s="463"/>
      <c r="ET129" s="463"/>
      <c r="EU129" s="463"/>
      <c r="EV129" s="463"/>
      <c r="EW129" s="463"/>
      <c r="EX129" s="463"/>
      <c r="EY129" s="463"/>
      <c r="EZ129" s="463"/>
      <c r="FA129" s="463"/>
      <c r="FB129" s="463"/>
      <c r="FC129" s="463"/>
      <c r="FD129" s="463"/>
      <c r="FE129" s="463"/>
      <c r="FF129" s="463"/>
      <c r="FG129" s="463"/>
      <c r="FH129" s="463"/>
      <c r="FI129" s="463"/>
      <c r="FJ129" s="463"/>
      <c r="FK129" s="463"/>
      <c r="FL129" s="463"/>
      <c r="FM129" s="463"/>
      <c r="FN129" s="463"/>
      <c r="FO129" s="463"/>
      <c r="FP129" s="463"/>
      <c r="FQ129" s="463"/>
      <c r="FR129" s="463"/>
      <c r="FS129" s="463"/>
      <c r="FT129" s="463"/>
      <c r="FU129" s="463"/>
      <c r="FV129" s="463"/>
      <c r="FW129" s="463"/>
      <c r="FX129" s="463"/>
      <c r="FY129" s="463"/>
      <c r="FZ129" s="463"/>
      <c r="GA129" s="463"/>
      <c r="GB129" s="463"/>
      <c r="GC129" s="463"/>
      <c r="GD129" s="463"/>
      <c r="GE129" s="463"/>
      <c r="GF129" s="463"/>
      <c r="GG129" s="463"/>
      <c r="GH129" s="463"/>
      <c r="GI129" s="463"/>
      <c r="GJ129" s="463"/>
      <c r="GK129" s="463"/>
      <c r="GL129" s="463"/>
      <c r="GM129" s="463"/>
      <c r="GN129" s="463"/>
      <c r="GO129" s="463"/>
      <c r="GP129" s="463"/>
      <c r="GQ129" s="463"/>
      <c r="GR129" s="463"/>
      <c r="GS129" s="463"/>
      <c r="GT129" s="463"/>
      <c r="GU129" s="463"/>
      <c r="GV129" s="463"/>
      <c r="GW129" s="463"/>
      <c r="GX129" s="463"/>
      <c r="GY129" s="463"/>
      <c r="GZ129" s="463"/>
      <c r="HA129" s="463"/>
      <c r="HB129" s="463"/>
      <c r="HC129" s="463"/>
      <c r="HD129" s="463"/>
      <c r="HE129" s="463"/>
      <c r="HF129" s="463"/>
      <c r="HG129" s="463"/>
      <c r="HH129" s="463"/>
      <c r="HI129" s="463"/>
      <c r="HJ129" s="463"/>
      <c r="HK129" s="463"/>
      <c r="HL129" s="463"/>
      <c r="HM129" s="463"/>
      <c r="HN129" s="463"/>
      <c r="HO129" s="463"/>
      <c r="HP129" s="463"/>
      <c r="HQ129" s="463"/>
      <c r="HR129" s="463"/>
      <c r="HS129" s="463"/>
      <c r="HT129" s="463"/>
      <c r="HU129" s="463"/>
      <c r="HV129" s="463"/>
      <c r="HW129" s="463"/>
      <c r="HX129" s="463"/>
      <c r="HY129" s="463"/>
      <c r="HZ129" s="463"/>
      <c r="IA129" s="463"/>
      <c r="IB129" s="463"/>
      <c r="IC129" s="463"/>
      <c r="ID129" s="463"/>
      <c r="IE129" s="463"/>
      <c r="IF129" s="463"/>
      <c r="IG129" s="463"/>
      <c r="IH129" s="463"/>
      <c r="II129" s="463"/>
      <c r="IJ129" s="463"/>
      <c r="IK129" s="463"/>
      <c r="IL129" s="463"/>
      <c r="IM129" s="463"/>
      <c r="IN129" s="463"/>
      <c r="IO129" s="463"/>
      <c r="IP129" s="463"/>
      <c r="IQ129" s="463"/>
      <c r="IR129" s="463"/>
      <c r="IS129" s="463"/>
    </row>
    <row r="130" spans="1:253">
      <c r="A130" s="444"/>
      <c r="B130" s="444"/>
      <c r="C130" s="497" t="s">
        <v>668</v>
      </c>
      <c r="D130" s="483">
        <f>E130+F130</f>
        <v>287000</v>
      </c>
      <c r="E130" s="483">
        <v>137000</v>
      </c>
      <c r="F130" s="484">
        <v>150000</v>
      </c>
      <c r="G130" s="461"/>
      <c r="H130" s="498" t="s">
        <v>672</v>
      </c>
      <c r="I130" s="483">
        <f>J130+K130</f>
        <v>287000</v>
      </c>
      <c r="J130" s="483">
        <v>137000</v>
      </c>
      <c r="K130" s="483">
        <v>150000</v>
      </c>
      <c r="L130" s="390"/>
      <c r="M130" s="390"/>
      <c r="N130" s="390"/>
      <c r="O130" s="390"/>
      <c r="P130" s="390"/>
      <c r="Q130" s="390"/>
      <c r="R130" s="390"/>
      <c r="S130" s="390"/>
      <c r="T130" s="390"/>
      <c r="U130" s="390"/>
      <c r="V130" s="390"/>
      <c r="W130" s="390"/>
      <c r="X130" s="390"/>
      <c r="Y130" s="390"/>
      <c r="Z130" s="390"/>
      <c r="AA130" s="390"/>
      <c r="AB130" s="390"/>
      <c r="AC130" s="390"/>
      <c r="AD130" s="390"/>
      <c r="AE130" s="390"/>
      <c r="AF130" s="390"/>
      <c r="AG130" s="390"/>
      <c r="AH130" s="390"/>
      <c r="AI130" s="390"/>
      <c r="AJ130" s="390"/>
      <c r="AK130" s="390"/>
      <c r="AL130" s="390"/>
      <c r="AM130" s="390"/>
      <c r="AN130" s="390"/>
      <c r="AO130" s="390"/>
      <c r="AP130" s="390"/>
      <c r="AQ130" s="390"/>
      <c r="AR130" s="390"/>
      <c r="AS130" s="390"/>
      <c r="AT130" s="390"/>
      <c r="AU130" s="390"/>
      <c r="AV130" s="390"/>
      <c r="AW130" s="390"/>
      <c r="AX130" s="390"/>
      <c r="AY130" s="390"/>
      <c r="AZ130" s="390"/>
      <c r="BA130" s="390"/>
      <c r="BB130" s="390"/>
      <c r="BC130" s="390"/>
      <c r="BD130" s="390"/>
      <c r="BE130" s="390"/>
      <c r="BF130" s="390"/>
      <c r="BG130" s="390"/>
      <c r="BH130" s="390"/>
      <c r="BI130" s="390"/>
      <c r="BJ130" s="390"/>
      <c r="BK130" s="390"/>
      <c r="BL130" s="390"/>
      <c r="BM130" s="390"/>
      <c r="BN130" s="390"/>
      <c r="BO130" s="390"/>
      <c r="BP130" s="390"/>
      <c r="BQ130" s="390"/>
      <c r="BR130" s="390"/>
      <c r="BS130" s="390"/>
      <c r="BT130" s="390"/>
      <c r="BU130" s="390"/>
      <c r="BV130" s="390"/>
      <c r="BW130" s="390"/>
      <c r="BX130" s="390"/>
      <c r="BY130" s="390"/>
      <c r="BZ130" s="390"/>
      <c r="CA130" s="390"/>
      <c r="CB130" s="390"/>
      <c r="CC130" s="390"/>
      <c r="CD130" s="390"/>
      <c r="CE130" s="390"/>
      <c r="CF130" s="390"/>
      <c r="CG130" s="390"/>
      <c r="CH130" s="390"/>
      <c r="CI130" s="390"/>
      <c r="CJ130" s="390"/>
      <c r="CK130" s="390"/>
      <c r="CL130" s="390"/>
      <c r="CM130" s="390"/>
      <c r="CN130" s="390"/>
      <c r="CO130" s="390"/>
      <c r="CP130" s="390"/>
      <c r="CQ130" s="390"/>
      <c r="CR130" s="390"/>
      <c r="CS130" s="390"/>
      <c r="CT130" s="390"/>
      <c r="CU130" s="390"/>
      <c r="CV130" s="390"/>
      <c r="CW130" s="390"/>
      <c r="CX130" s="390"/>
      <c r="CY130" s="390"/>
      <c r="CZ130" s="390"/>
      <c r="DA130" s="390"/>
      <c r="DB130" s="390"/>
      <c r="DC130" s="390"/>
      <c r="DD130" s="390"/>
      <c r="DE130" s="390"/>
      <c r="DF130" s="390"/>
      <c r="DG130" s="390"/>
      <c r="DH130" s="390"/>
      <c r="DI130" s="390"/>
      <c r="DJ130" s="390"/>
      <c r="DK130" s="390"/>
      <c r="DL130" s="390"/>
      <c r="DM130" s="390"/>
      <c r="DN130" s="390"/>
      <c r="DO130" s="390"/>
      <c r="DP130" s="390"/>
      <c r="DQ130" s="390"/>
      <c r="DR130" s="390"/>
      <c r="DS130" s="390"/>
      <c r="DT130" s="390"/>
      <c r="DU130" s="390"/>
      <c r="DV130" s="390"/>
      <c r="DW130" s="390"/>
      <c r="DX130" s="390"/>
      <c r="DY130" s="390"/>
      <c r="DZ130" s="390"/>
      <c r="EA130" s="390"/>
      <c r="EB130" s="390"/>
      <c r="EC130" s="390"/>
      <c r="ED130" s="390"/>
      <c r="EE130" s="390"/>
      <c r="EF130" s="390"/>
      <c r="EG130" s="390"/>
      <c r="EH130" s="390"/>
      <c r="EI130" s="390"/>
      <c r="EJ130" s="390"/>
      <c r="EK130" s="390"/>
      <c r="EL130" s="390"/>
      <c r="EM130" s="390"/>
      <c r="EN130" s="390"/>
      <c r="EO130" s="390"/>
      <c r="EP130" s="390"/>
      <c r="EQ130" s="390"/>
      <c r="ER130" s="390"/>
      <c r="ES130" s="390"/>
      <c r="ET130" s="390"/>
      <c r="EU130" s="390"/>
      <c r="EV130" s="390"/>
      <c r="EW130" s="390"/>
      <c r="EX130" s="390"/>
      <c r="EY130" s="390"/>
      <c r="EZ130" s="390"/>
      <c r="FA130" s="390"/>
      <c r="FB130" s="390"/>
      <c r="FC130" s="390"/>
      <c r="FD130" s="390"/>
      <c r="FE130" s="390"/>
      <c r="FF130" s="390"/>
      <c r="FG130" s="390"/>
      <c r="FH130" s="390"/>
      <c r="FI130" s="390"/>
      <c r="FJ130" s="390"/>
      <c r="FK130" s="390"/>
      <c r="FL130" s="390"/>
      <c r="FM130" s="390"/>
      <c r="FN130" s="390"/>
      <c r="FO130" s="390"/>
      <c r="FP130" s="390"/>
      <c r="FQ130" s="390"/>
      <c r="FR130" s="390"/>
      <c r="FS130" s="390"/>
      <c r="FT130" s="390"/>
      <c r="FU130" s="390"/>
      <c r="FV130" s="390"/>
      <c r="FW130" s="390"/>
      <c r="FX130" s="390"/>
      <c r="FY130" s="390"/>
      <c r="FZ130" s="390"/>
      <c r="GA130" s="390"/>
      <c r="GB130" s="390"/>
      <c r="GC130" s="390"/>
      <c r="GD130" s="390"/>
      <c r="GE130" s="390"/>
      <c r="GF130" s="390"/>
      <c r="GG130" s="390"/>
      <c r="GH130" s="390"/>
      <c r="GI130" s="390"/>
      <c r="GJ130" s="390"/>
      <c r="GK130" s="390"/>
      <c r="GL130" s="390"/>
      <c r="GM130" s="390"/>
      <c r="GN130" s="390"/>
      <c r="GO130" s="390"/>
      <c r="GP130" s="390"/>
      <c r="GQ130" s="390"/>
      <c r="GR130" s="390"/>
      <c r="GS130" s="390"/>
      <c r="GT130" s="390"/>
      <c r="GU130" s="390"/>
      <c r="GV130" s="390"/>
      <c r="GW130" s="390"/>
      <c r="GX130" s="390"/>
      <c r="GY130" s="390"/>
      <c r="GZ130" s="390"/>
      <c r="HA130" s="390"/>
      <c r="HB130" s="390"/>
      <c r="HC130" s="390"/>
      <c r="HD130" s="390"/>
      <c r="HE130" s="390"/>
      <c r="HF130" s="390"/>
      <c r="HG130" s="390"/>
      <c r="HH130" s="390"/>
      <c r="HI130" s="390"/>
      <c r="HJ130" s="390"/>
      <c r="HK130" s="390"/>
      <c r="HL130" s="390"/>
      <c r="HM130" s="390"/>
      <c r="HN130" s="390"/>
      <c r="HO130" s="390"/>
      <c r="HP130" s="390"/>
      <c r="HQ130" s="390"/>
      <c r="HR130" s="390"/>
      <c r="HS130" s="390"/>
      <c r="HT130" s="390"/>
      <c r="HU130" s="390"/>
      <c r="HV130" s="390"/>
      <c r="HW130" s="390"/>
      <c r="HX130" s="390"/>
      <c r="HY130" s="390"/>
      <c r="HZ130" s="390"/>
      <c r="IA130" s="390"/>
      <c r="IB130" s="390"/>
      <c r="IC130" s="390"/>
      <c r="ID130" s="390"/>
      <c r="IE130" s="390"/>
      <c r="IF130" s="390"/>
      <c r="IG130" s="390"/>
      <c r="IH130" s="390"/>
      <c r="II130" s="390"/>
      <c r="IJ130" s="390"/>
      <c r="IK130" s="390"/>
      <c r="IL130" s="390"/>
      <c r="IM130" s="390"/>
      <c r="IN130" s="390"/>
      <c r="IO130" s="390"/>
      <c r="IP130" s="390"/>
      <c r="IQ130" s="390"/>
      <c r="IR130" s="390"/>
      <c r="IS130" s="390"/>
    </row>
    <row r="131" spans="1:253" ht="9.9499999999999993" customHeight="1">
      <c r="A131" s="444"/>
      <c r="B131" s="481"/>
      <c r="C131" s="482"/>
      <c r="D131" s="506"/>
      <c r="E131" s="506"/>
      <c r="F131" s="507"/>
      <c r="G131" s="461"/>
      <c r="H131" s="485"/>
      <c r="I131" s="483"/>
      <c r="J131" s="483"/>
      <c r="K131" s="483"/>
      <c r="L131" s="390"/>
      <c r="M131" s="390"/>
      <c r="N131" s="390"/>
      <c r="O131" s="390"/>
      <c r="P131" s="390"/>
      <c r="Q131" s="390"/>
      <c r="R131" s="390"/>
      <c r="S131" s="390"/>
      <c r="T131" s="390"/>
      <c r="U131" s="390"/>
      <c r="V131" s="390"/>
      <c r="W131" s="390"/>
      <c r="X131" s="390"/>
      <c r="Y131" s="390"/>
      <c r="Z131" s="390"/>
      <c r="AA131" s="390"/>
      <c r="AB131" s="390"/>
      <c r="AC131" s="390"/>
      <c r="AD131" s="390"/>
      <c r="AE131" s="390"/>
      <c r="AF131" s="390"/>
      <c r="AG131" s="390"/>
      <c r="AH131" s="390"/>
      <c r="AI131" s="390"/>
      <c r="AJ131" s="390"/>
      <c r="AK131" s="390"/>
      <c r="AL131" s="390"/>
      <c r="AM131" s="390"/>
      <c r="AN131" s="390"/>
      <c r="AO131" s="390"/>
      <c r="AP131" s="390"/>
      <c r="AQ131" s="390"/>
      <c r="AR131" s="390"/>
      <c r="AS131" s="390"/>
      <c r="AT131" s="390"/>
      <c r="AU131" s="390"/>
      <c r="AV131" s="390"/>
      <c r="AW131" s="390"/>
      <c r="AX131" s="390"/>
      <c r="AY131" s="390"/>
      <c r="AZ131" s="390"/>
      <c r="BA131" s="390"/>
      <c r="BB131" s="390"/>
      <c r="BC131" s="390"/>
      <c r="BD131" s="390"/>
      <c r="BE131" s="390"/>
      <c r="BF131" s="390"/>
      <c r="BG131" s="390"/>
      <c r="BH131" s="390"/>
      <c r="BI131" s="390"/>
      <c r="BJ131" s="390"/>
      <c r="BK131" s="390"/>
      <c r="BL131" s="390"/>
      <c r="BM131" s="390"/>
      <c r="BN131" s="390"/>
      <c r="BO131" s="390"/>
      <c r="BP131" s="390"/>
      <c r="BQ131" s="390"/>
      <c r="BR131" s="390"/>
      <c r="BS131" s="390"/>
      <c r="BT131" s="390"/>
      <c r="BU131" s="390"/>
      <c r="BV131" s="390"/>
      <c r="BW131" s="390"/>
      <c r="BX131" s="390"/>
      <c r="BY131" s="390"/>
      <c r="BZ131" s="390"/>
      <c r="CA131" s="390"/>
      <c r="CB131" s="390"/>
      <c r="CC131" s="390"/>
      <c r="CD131" s="390"/>
      <c r="CE131" s="390"/>
      <c r="CF131" s="390"/>
      <c r="CG131" s="390"/>
      <c r="CH131" s="390"/>
      <c r="CI131" s="390"/>
      <c r="CJ131" s="390"/>
      <c r="CK131" s="390"/>
      <c r="CL131" s="390"/>
      <c r="CM131" s="390"/>
      <c r="CN131" s="390"/>
      <c r="CO131" s="390"/>
      <c r="CP131" s="390"/>
      <c r="CQ131" s="390"/>
      <c r="CR131" s="390"/>
      <c r="CS131" s="390"/>
      <c r="CT131" s="390"/>
      <c r="CU131" s="390"/>
      <c r="CV131" s="390"/>
      <c r="CW131" s="390"/>
      <c r="CX131" s="390"/>
      <c r="CY131" s="390"/>
      <c r="CZ131" s="390"/>
      <c r="DA131" s="390"/>
      <c r="DB131" s="390"/>
      <c r="DC131" s="390"/>
      <c r="DD131" s="390"/>
      <c r="DE131" s="390"/>
      <c r="DF131" s="390"/>
      <c r="DG131" s="390"/>
      <c r="DH131" s="390"/>
      <c r="DI131" s="390"/>
      <c r="DJ131" s="390"/>
      <c r="DK131" s="390"/>
      <c r="DL131" s="390"/>
      <c r="DM131" s="390"/>
      <c r="DN131" s="390"/>
      <c r="DO131" s="390"/>
      <c r="DP131" s="390"/>
      <c r="DQ131" s="390"/>
      <c r="DR131" s="390"/>
      <c r="DS131" s="390"/>
      <c r="DT131" s="390"/>
      <c r="DU131" s="390"/>
      <c r="DV131" s="390"/>
      <c r="DW131" s="390"/>
      <c r="DX131" s="390"/>
      <c r="DY131" s="390"/>
      <c r="DZ131" s="390"/>
      <c r="EA131" s="390"/>
      <c r="EB131" s="390"/>
      <c r="EC131" s="390"/>
      <c r="ED131" s="390"/>
      <c r="EE131" s="390"/>
      <c r="EF131" s="390"/>
      <c r="EG131" s="390"/>
      <c r="EH131" s="390"/>
      <c r="EI131" s="390"/>
      <c r="EJ131" s="390"/>
      <c r="EK131" s="390"/>
      <c r="EL131" s="390"/>
      <c r="EM131" s="390"/>
      <c r="EN131" s="390"/>
      <c r="EO131" s="390"/>
      <c r="EP131" s="390"/>
      <c r="EQ131" s="390"/>
      <c r="ER131" s="390"/>
      <c r="ES131" s="390"/>
      <c r="ET131" s="390"/>
      <c r="EU131" s="390"/>
      <c r="EV131" s="390"/>
      <c r="EW131" s="390"/>
      <c r="EX131" s="390"/>
      <c r="EY131" s="390"/>
      <c r="EZ131" s="390"/>
      <c r="FA131" s="390"/>
      <c r="FB131" s="390"/>
      <c r="FC131" s="390"/>
      <c r="FD131" s="390"/>
      <c r="FE131" s="390"/>
      <c r="FF131" s="390"/>
      <c r="FG131" s="390"/>
      <c r="FH131" s="390"/>
      <c r="FI131" s="390"/>
      <c r="FJ131" s="390"/>
      <c r="FK131" s="390"/>
      <c r="FL131" s="390"/>
      <c r="FM131" s="390"/>
      <c r="FN131" s="390"/>
      <c r="FO131" s="390"/>
      <c r="FP131" s="390"/>
      <c r="FQ131" s="390"/>
      <c r="FR131" s="390"/>
      <c r="FS131" s="390"/>
      <c r="FT131" s="390"/>
      <c r="FU131" s="390"/>
      <c r="FV131" s="390"/>
      <c r="FW131" s="390"/>
      <c r="FX131" s="390"/>
      <c r="FY131" s="390"/>
      <c r="FZ131" s="390"/>
      <c r="GA131" s="390"/>
      <c r="GB131" s="390"/>
      <c r="GC131" s="390"/>
      <c r="GD131" s="390"/>
      <c r="GE131" s="390"/>
      <c r="GF131" s="390"/>
      <c r="GG131" s="390"/>
      <c r="GH131" s="390"/>
      <c r="GI131" s="390"/>
      <c r="GJ131" s="390"/>
      <c r="GK131" s="390"/>
      <c r="GL131" s="390"/>
      <c r="GM131" s="390"/>
      <c r="GN131" s="390"/>
      <c r="GO131" s="390"/>
      <c r="GP131" s="390"/>
      <c r="GQ131" s="390"/>
      <c r="GR131" s="390"/>
      <c r="GS131" s="390"/>
      <c r="GT131" s="390"/>
      <c r="GU131" s="390"/>
      <c r="GV131" s="390"/>
      <c r="GW131" s="390"/>
      <c r="GX131" s="390"/>
      <c r="GY131" s="390"/>
      <c r="GZ131" s="390"/>
      <c r="HA131" s="390"/>
      <c r="HB131" s="390"/>
      <c r="HC131" s="390"/>
      <c r="HD131" s="390"/>
      <c r="HE131" s="390"/>
      <c r="HF131" s="390"/>
      <c r="HG131" s="390"/>
      <c r="HH131" s="390"/>
      <c r="HI131" s="390"/>
      <c r="HJ131" s="390"/>
      <c r="HK131" s="390"/>
      <c r="HL131" s="390"/>
      <c r="HM131" s="390"/>
      <c r="HN131" s="390"/>
      <c r="HO131" s="390"/>
      <c r="HP131" s="390"/>
      <c r="HQ131" s="390"/>
      <c r="HR131" s="390"/>
      <c r="HS131" s="390"/>
      <c r="HT131" s="390"/>
      <c r="HU131" s="390"/>
      <c r="HV131" s="390"/>
      <c r="HW131" s="390"/>
      <c r="HX131" s="390"/>
      <c r="HY131" s="390"/>
      <c r="HZ131" s="390"/>
      <c r="IA131" s="390"/>
      <c r="IB131" s="390"/>
      <c r="IC131" s="390"/>
      <c r="ID131" s="390"/>
      <c r="IE131" s="390"/>
      <c r="IF131" s="390"/>
      <c r="IG131" s="390"/>
      <c r="IH131" s="390"/>
      <c r="II131" s="390"/>
      <c r="IJ131" s="390"/>
      <c r="IK131" s="390"/>
      <c r="IL131" s="390"/>
      <c r="IM131" s="390"/>
      <c r="IN131" s="390"/>
      <c r="IO131" s="390"/>
      <c r="IP131" s="390"/>
      <c r="IQ131" s="390"/>
      <c r="IR131" s="390"/>
      <c r="IS131" s="390"/>
    </row>
    <row r="132" spans="1:253">
      <c r="A132" s="475"/>
      <c r="B132" s="476" t="s">
        <v>690</v>
      </c>
      <c r="C132" s="477" t="s">
        <v>45</v>
      </c>
      <c r="D132" s="478">
        <f>D134</f>
        <v>59000</v>
      </c>
      <c r="E132" s="478">
        <f>E134</f>
        <v>59000</v>
      </c>
      <c r="F132" s="479">
        <f>F134</f>
        <v>0</v>
      </c>
      <c r="G132" s="461"/>
      <c r="H132" s="505" t="s">
        <v>45</v>
      </c>
      <c r="I132" s="478">
        <f>I134</f>
        <v>59000</v>
      </c>
      <c r="J132" s="478">
        <f>J134</f>
        <v>59000</v>
      </c>
      <c r="K132" s="478">
        <f>K134</f>
        <v>0</v>
      </c>
      <c r="L132" s="463"/>
      <c r="M132" s="463"/>
      <c r="N132" s="463"/>
      <c r="O132" s="463"/>
      <c r="P132" s="463"/>
      <c r="Q132" s="463"/>
      <c r="R132" s="463"/>
      <c r="S132" s="463"/>
      <c r="T132" s="463"/>
      <c r="U132" s="463"/>
      <c r="V132" s="463"/>
      <c r="W132" s="463"/>
      <c r="X132" s="463"/>
      <c r="Y132" s="463"/>
      <c r="Z132" s="463"/>
      <c r="AA132" s="463"/>
      <c r="AB132" s="463"/>
      <c r="AC132" s="463"/>
      <c r="AD132" s="463"/>
      <c r="AE132" s="463"/>
      <c r="AF132" s="463"/>
      <c r="AG132" s="463"/>
      <c r="AH132" s="463"/>
      <c r="AI132" s="463"/>
      <c r="AJ132" s="463"/>
      <c r="AK132" s="463"/>
      <c r="AL132" s="463"/>
      <c r="AM132" s="463"/>
      <c r="AN132" s="463"/>
      <c r="AO132" s="463"/>
      <c r="AP132" s="463"/>
      <c r="AQ132" s="463"/>
      <c r="AR132" s="463"/>
      <c r="AS132" s="463"/>
      <c r="AT132" s="463"/>
      <c r="AU132" s="463"/>
      <c r="AV132" s="463"/>
      <c r="AW132" s="463"/>
      <c r="AX132" s="463"/>
      <c r="AY132" s="463"/>
      <c r="AZ132" s="463"/>
      <c r="BA132" s="463"/>
      <c r="BB132" s="463"/>
      <c r="BC132" s="463"/>
      <c r="BD132" s="463"/>
      <c r="BE132" s="463"/>
      <c r="BF132" s="463"/>
      <c r="BG132" s="463"/>
      <c r="BH132" s="463"/>
      <c r="BI132" s="463"/>
      <c r="BJ132" s="463"/>
      <c r="BK132" s="463"/>
      <c r="BL132" s="463"/>
      <c r="BM132" s="463"/>
      <c r="BN132" s="463"/>
      <c r="BO132" s="463"/>
      <c r="BP132" s="463"/>
      <c r="BQ132" s="463"/>
      <c r="BR132" s="463"/>
      <c r="BS132" s="463"/>
      <c r="BT132" s="463"/>
      <c r="BU132" s="463"/>
      <c r="BV132" s="463"/>
      <c r="BW132" s="463"/>
      <c r="BX132" s="463"/>
      <c r="BY132" s="463"/>
      <c r="BZ132" s="463"/>
      <c r="CA132" s="463"/>
      <c r="CB132" s="463"/>
      <c r="CC132" s="463"/>
      <c r="CD132" s="463"/>
      <c r="CE132" s="463"/>
      <c r="CF132" s="463"/>
      <c r="CG132" s="463"/>
      <c r="CH132" s="463"/>
      <c r="CI132" s="463"/>
      <c r="CJ132" s="463"/>
      <c r="CK132" s="463"/>
      <c r="CL132" s="463"/>
      <c r="CM132" s="463"/>
      <c r="CN132" s="463"/>
      <c r="CO132" s="463"/>
      <c r="CP132" s="463"/>
      <c r="CQ132" s="463"/>
      <c r="CR132" s="463"/>
      <c r="CS132" s="463"/>
      <c r="CT132" s="463"/>
      <c r="CU132" s="463"/>
      <c r="CV132" s="463"/>
      <c r="CW132" s="463"/>
      <c r="CX132" s="463"/>
      <c r="CY132" s="463"/>
      <c r="CZ132" s="463"/>
      <c r="DA132" s="463"/>
      <c r="DB132" s="463"/>
      <c r="DC132" s="463"/>
      <c r="DD132" s="463"/>
      <c r="DE132" s="463"/>
      <c r="DF132" s="463"/>
      <c r="DG132" s="463"/>
      <c r="DH132" s="463"/>
      <c r="DI132" s="463"/>
      <c r="DJ132" s="463"/>
      <c r="DK132" s="463"/>
      <c r="DL132" s="463"/>
      <c r="DM132" s="463"/>
      <c r="DN132" s="463"/>
      <c r="DO132" s="463"/>
      <c r="DP132" s="463"/>
      <c r="DQ132" s="463"/>
      <c r="DR132" s="463"/>
      <c r="DS132" s="463"/>
      <c r="DT132" s="463"/>
      <c r="DU132" s="463"/>
      <c r="DV132" s="463"/>
      <c r="DW132" s="463"/>
      <c r="DX132" s="463"/>
      <c r="DY132" s="463"/>
      <c r="DZ132" s="463"/>
      <c r="EA132" s="463"/>
      <c r="EB132" s="463"/>
      <c r="EC132" s="463"/>
      <c r="ED132" s="463"/>
      <c r="EE132" s="463"/>
      <c r="EF132" s="463"/>
      <c r="EG132" s="463"/>
      <c r="EH132" s="463"/>
      <c r="EI132" s="463"/>
      <c r="EJ132" s="463"/>
      <c r="EK132" s="463"/>
      <c r="EL132" s="463"/>
      <c r="EM132" s="463"/>
      <c r="EN132" s="463"/>
      <c r="EO132" s="463"/>
      <c r="EP132" s="463"/>
      <c r="EQ132" s="463"/>
      <c r="ER132" s="463"/>
      <c r="ES132" s="463"/>
      <c r="ET132" s="463"/>
      <c r="EU132" s="463"/>
      <c r="EV132" s="463"/>
      <c r="EW132" s="463"/>
      <c r="EX132" s="463"/>
      <c r="EY132" s="463"/>
      <c r="EZ132" s="463"/>
      <c r="FA132" s="463"/>
      <c r="FB132" s="463"/>
      <c r="FC132" s="463"/>
      <c r="FD132" s="463"/>
      <c r="FE132" s="463"/>
      <c r="FF132" s="463"/>
      <c r="FG132" s="463"/>
      <c r="FH132" s="463"/>
      <c r="FI132" s="463"/>
      <c r="FJ132" s="463"/>
      <c r="FK132" s="463"/>
      <c r="FL132" s="463"/>
      <c r="FM132" s="463"/>
      <c r="FN132" s="463"/>
      <c r="FO132" s="463"/>
      <c r="FP132" s="463"/>
      <c r="FQ132" s="463"/>
      <c r="FR132" s="463"/>
      <c r="FS132" s="463"/>
      <c r="FT132" s="463"/>
      <c r="FU132" s="463"/>
      <c r="FV132" s="463"/>
      <c r="FW132" s="463"/>
      <c r="FX132" s="463"/>
      <c r="FY132" s="463"/>
      <c r="FZ132" s="463"/>
      <c r="GA132" s="463"/>
      <c r="GB132" s="463"/>
      <c r="GC132" s="463"/>
      <c r="GD132" s="463"/>
      <c r="GE132" s="463"/>
      <c r="GF132" s="463"/>
      <c r="GG132" s="463"/>
      <c r="GH132" s="463"/>
      <c r="GI132" s="463"/>
      <c r="GJ132" s="463"/>
      <c r="GK132" s="463"/>
      <c r="GL132" s="463"/>
      <c r="GM132" s="463"/>
      <c r="GN132" s="463"/>
      <c r="GO132" s="463"/>
      <c r="GP132" s="463"/>
      <c r="GQ132" s="463"/>
      <c r="GR132" s="463"/>
      <c r="GS132" s="463"/>
      <c r="GT132" s="463"/>
      <c r="GU132" s="463"/>
      <c r="GV132" s="463"/>
      <c r="GW132" s="463"/>
      <c r="GX132" s="463"/>
      <c r="GY132" s="463"/>
      <c r="GZ132" s="463"/>
      <c r="HA132" s="463"/>
      <c r="HB132" s="463"/>
      <c r="HC132" s="463"/>
      <c r="HD132" s="463"/>
      <c r="HE132" s="463"/>
      <c r="HF132" s="463"/>
      <c r="HG132" s="463"/>
      <c r="HH132" s="463"/>
      <c r="HI132" s="463"/>
      <c r="HJ132" s="463"/>
      <c r="HK132" s="463"/>
      <c r="HL132" s="463"/>
      <c r="HM132" s="463"/>
      <c r="HN132" s="463"/>
      <c r="HO132" s="463"/>
      <c r="HP132" s="463"/>
      <c r="HQ132" s="463"/>
      <c r="HR132" s="463"/>
      <c r="HS132" s="463"/>
      <c r="HT132" s="463"/>
      <c r="HU132" s="463"/>
      <c r="HV132" s="463"/>
      <c r="HW132" s="463"/>
      <c r="HX132" s="463"/>
      <c r="HY132" s="463"/>
      <c r="HZ132" s="463"/>
      <c r="IA132" s="463"/>
      <c r="IB132" s="463"/>
      <c r="IC132" s="463"/>
      <c r="ID132" s="463"/>
      <c r="IE132" s="463"/>
      <c r="IF132" s="463"/>
      <c r="IG132" s="463"/>
      <c r="IH132" s="463"/>
      <c r="II132" s="463"/>
      <c r="IJ132" s="463"/>
      <c r="IK132" s="463"/>
      <c r="IL132" s="463"/>
      <c r="IM132" s="463"/>
      <c r="IN132" s="463"/>
      <c r="IO132" s="463"/>
      <c r="IP132" s="463"/>
      <c r="IQ132" s="463"/>
      <c r="IR132" s="463"/>
      <c r="IS132" s="463"/>
    </row>
    <row r="133" spans="1:253" ht="9.9499999999999993" customHeight="1">
      <c r="A133" s="444"/>
      <c r="B133" s="481"/>
      <c r="C133" s="482"/>
      <c r="D133" s="506"/>
      <c r="E133" s="506"/>
      <c r="F133" s="507"/>
      <c r="G133" s="461"/>
      <c r="H133" s="485"/>
      <c r="I133" s="483"/>
      <c r="J133" s="483"/>
      <c r="K133" s="483"/>
      <c r="L133" s="390"/>
      <c r="M133" s="390"/>
      <c r="N133" s="390"/>
      <c r="O133" s="390"/>
      <c r="P133" s="390"/>
      <c r="Q133" s="390"/>
      <c r="R133" s="390"/>
      <c r="S133" s="390"/>
      <c r="T133" s="390"/>
      <c r="U133" s="390"/>
      <c r="V133" s="390"/>
      <c r="W133" s="390"/>
      <c r="X133" s="390"/>
      <c r="Y133" s="390"/>
      <c r="Z133" s="390"/>
      <c r="AA133" s="390"/>
      <c r="AB133" s="390"/>
      <c r="AC133" s="390"/>
      <c r="AD133" s="390"/>
      <c r="AE133" s="390"/>
      <c r="AF133" s="390"/>
      <c r="AG133" s="390"/>
      <c r="AH133" s="390"/>
      <c r="AI133" s="390"/>
      <c r="AJ133" s="390"/>
      <c r="AK133" s="390"/>
      <c r="AL133" s="390"/>
      <c r="AM133" s="390"/>
      <c r="AN133" s="390"/>
      <c r="AO133" s="390"/>
      <c r="AP133" s="390"/>
      <c r="AQ133" s="390"/>
      <c r="AR133" s="390"/>
      <c r="AS133" s="390"/>
      <c r="AT133" s="390"/>
      <c r="AU133" s="390"/>
      <c r="AV133" s="390"/>
      <c r="AW133" s="390"/>
      <c r="AX133" s="390"/>
      <c r="AY133" s="390"/>
      <c r="AZ133" s="390"/>
      <c r="BA133" s="390"/>
      <c r="BB133" s="390"/>
      <c r="BC133" s="390"/>
      <c r="BD133" s="390"/>
      <c r="BE133" s="390"/>
      <c r="BF133" s="390"/>
      <c r="BG133" s="390"/>
      <c r="BH133" s="390"/>
      <c r="BI133" s="390"/>
      <c r="BJ133" s="390"/>
      <c r="BK133" s="390"/>
      <c r="BL133" s="390"/>
      <c r="BM133" s="390"/>
      <c r="BN133" s="390"/>
      <c r="BO133" s="390"/>
      <c r="BP133" s="390"/>
      <c r="BQ133" s="390"/>
      <c r="BR133" s="390"/>
      <c r="BS133" s="390"/>
      <c r="BT133" s="390"/>
      <c r="BU133" s="390"/>
      <c r="BV133" s="390"/>
      <c r="BW133" s="390"/>
      <c r="BX133" s="390"/>
      <c r="BY133" s="390"/>
      <c r="BZ133" s="390"/>
      <c r="CA133" s="390"/>
      <c r="CB133" s="390"/>
      <c r="CC133" s="390"/>
      <c r="CD133" s="390"/>
      <c r="CE133" s="390"/>
      <c r="CF133" s="390"/>
      <c r="CG133" s="390"/>
      <c r="CH133" s="390"/>
      <c r="CI133" s="390"/>
      <c r="CJ133" s="390"/>
      <c r="CK133" s="390"/>
      <c r="CL133" s="390"/>
      <c r="CM133" s="390"/>
      <c r="CN133" s="390"/>
      <c r="CO133" s="390"/>
      <c r="CP133" s="390"/>
      <c r="CQ133" s="390"/>
      <c r="CR133" s="390"/>
      <c r="CS133" s="390"/>
      <c r="CT133" s="390"/>
      <c r="CU133" s="390"/>
      <c r="CV133" s="390"/>
      <c r="CW133" s="390"/>
      <c r="CX133" s="390"/>
      <c r="CY133" s="390"/>
      <c r="CZ133" s="390"/>
      <c r="DA133" s="390"/>
      <c r="DB133" s="390"/>
      <c r="DC133" s="390"/>
      <c r="DD133" s="390"/>
      <c r="DE133" s="390"/>
      <c r="DF133" s="390"/>
      <c r="DG133" s="390"/>
      <c r="DH133" s="390"/>
      <c r="DI133" s="390"/>
      <c r="DJ133" s="390"/>
      <c r="DK133" s="390"/>
      <c r="DL133" s="390"/>
      <c r="DM133" s="390"/>
      <c r="DN133" s="390"/>
      <c r="DO133" s="390"/>
      <c r="DP133" s="390"/>
      <c r="DQ133" s="390"/>
      <c r="DR133" s="390"/>
      <c r="DS133" s="390"/>
      <c r="DT133" s="390"/>
      <c r="DU133" s="390"/>
      <c r="DV133" s="390"/>
      <c r="DW133" s="390"/>
      <c r="DX133" s="390"/>
      <c r="DY133" s="390"/>
      <c r="DZ133" s="390"/>
      <c r="EA133" s="390"/>
      <c r="EB133" s="390"/>
      <c r="EC133" s="390"/>
      <c r="ED133" s="390"/>
      <c r="EE133" s="390"/>
      <c r="EF133" s="390"/>
      <c r="EG133" s="390"/>
      <c r="EH133" s="390"/>
      <c r="EI133" s="390"/>
      <c r="EJ133" s="390"/>
      <c r="EK133" s="390"/>
      <c r="EL133" s="390"/>
      <c r="EM133" s="390"/>
      <c r="EN133" s="390"/>
      <c r="EO133" s="390"/>
      <c r="EP133" s="390"/>
      <c r="EQ133" s="390"/>
      <c r="ER133" s="390"/>
      <c r="ES133" s="390"/>
      <c r="ET133" s="390"/>
      <c r="EU133" s="390"/>
      <c r="EV133" s="390"/>
      <c r="EW133" s="390"/>
      <c r="EX133" s="390"/>
      <c r="EY133" s="390"/>
      <c r="EZ133" s="390"/>
      <c r="FA133" s="390"/>
      <c r="FB133" s="390"/>
      <c r="FC133" s="390"/>
      <c r="FD133" s="390"/>
      <c r="FE133" s="390"/>
      <c r="FF133" s="390"/>
      <c r="FG133" s="390"/>
      <c r="FH133" s="390"/>
      <c r="FI133" s="390"/>
      <c r="FJ133" s="390"/>
      <c r="FK133" s="390"/>
      <c r="FL133" s="390"/>
      <c r="FM133" s="390"/>
      <c r="FN133" s="390"/>
      <c r="FO133" s="390"/>
      <c r="FP133" s="390"/>
      <c r="FQ133" s="390"/>
      <c r="FR133" s="390"/>
      <c r="FS133" s="390"/>
      <c r="FT133" s="390"/>
      <c r="FU133" s="390"/>
      <c r="FV133" s="390"/>
      <c r="FW133" s="390"/>
      <c r="FX133" s="390"/>
      <c r="FY133" s="390"/>
      <c r="FZ133" s="390"/>
      <c r="GA133" s="390"/>
      <c r="GB133" s="390"/>
      <c r="GC133" s="390"/>
      <c r="GD133" s="390"/>
      <c r="GE133" s="390"/>
      <c r="GF133" s="390"/>
      <c r="GG133" s="390"/>
      <c r="GH133" s="390"/>
      <c r="GI133" s="390"/>
      <c r="GJ133" s="390"/>
      <c r="GK133" s="390"/>
      <c r="GL133" s="390"/>
      <c r="GM133" s="390"/>
      <c r="GN133" s="390"/>
      <c r="GO133" s="390"/>
      <c r="GP133" s="390"/>
      <c r="GQ133" s="390"/>
      <c r="GR133" s="390"/>
      <c r="GS133" s="390"/>
      <c r="GT133" s="390"/>
      <c r="GU133" s="390"/>
      <c r="GV133" s="390"/>
      <c r="GW133" s="390"/>
      <c r="GX133" s="390"/>
      <c r="GY133" s="390"/>
      <c r="GZ133" s="390"/>
      <c r="HA133" s="390"/>
      <c r="HB133" s="390"/>
      <c r="HC133" s="390"/>
      <c r="HD133" s="390"/>
      <c r="HE133" s="390"/>
      <c r="HF133" s="390"/>
      <c r="HG133" s="390"/>
      <c r="HH133" s="390"/>
      <c r="HI133" s="390"/>
      <c r="HJ133" s="390"/>
      <c r="HK133" s="390"/>
      <c r="HL133" s="390"/>
      <c r="HM133" s="390"/>
      <c r="HN133" s="390"/>
      <c r="HO133" s="390"/>
      <c r="HP133" s="390"/>
      <c r="HQ133" s="390"/>
      <c r="HR133" s="390"/>
      <c r="HS133" s="390"/>
      <c r="HT133" s="390"/>
      <c r="HU133" s="390"/>
      <c r="HV133" s="390"/>
      <c r="HW133" s="390"/>
      <c r="HX133" s="390"/>
      <c r="HY133" s="390"/>
      <c r="HZ133" s="390"/>
      <c r="IA133" s="390"/>
      <c r="IB133" s="390"/>
      <c r="IC133" s="390"/>
      <c r="ID133" s="390"/>
      <c r="IE133" s="390"/>
      <c r="IF133" s="390"/>
      <c r="IG133" s="390"/>
      <c r="IH133" s="390"/>
      <c r="II133" s="390"/>
      <c r="IJ133" s="390"/>
      <c r="IK133" s="390"/>
      <c r="IL133" s="390"/>
      <c r="IM133" s="390"/>
      <c r="IN133" s="390"/>
      <c r="IO133" s="390"/>
      <c r="IP133" s="390"/>
      <c r="IQ133" s="390"/>
      <c r="IR133" s="390"/>
      <c r="IS133" s="390"/>
    </row>
    <row r="134" spans="1:253">
      <c r="A134" s="487">
        <v>16</v>
      </c>
      <c r="B134" s="1196" t="s">
        <v>691</v>
      </c>
      <c r="C134" s="1196"/>
      <c r="D134" s="488">
        <f>D136</f>
        <v>59000</v>
      </c>
      <c r="E134" s="488">
        <f>E136</f>
        <v>59000</v>
      </c>
      <c r="F134" s="489">
        <f>F136</f>
        <v>0</v>
      </c>
      <c r="G134" s="461"/>
      <c r="H134" s="490" t="s">
        <v>691</v>
      </c>
      <c r="I134" s="488">
        <f>I136</f>
        <v>59000</v>
      </c>
      <c r="J134" s="488">
        <f>J136</f>
        <v>59000</v>
      </c>
      <c r="K134" s="488">
        <f>K136</f>
        <v>0</v>
      </c>
      <c r="L134" s="486"/>
      <c r="M134" s="486"/>
      <c r="N134" s="486"/>
      <c r="O134" s="486"/>
      <c r="P134" s="486"/>
      <c r="Q134" s="486"/>
      <c r="R134" s="486"/>
      <c r="S134" s="486"/>
      <c r="T134" s="486"/>
      <c r="U134" s="486"/>
      <c r="V134" s="486"/>
      <c r="W134" s="486"/>
      <c r="X134" s="486"/>
      <c r="Y134" s="486"/>
      <c r="Z134" s="486"/>
      <c r="AA134" s="486"/>
      <c r="AB134" s="486"/>
      <c r="AC134" s="486"/>
      <c r="AD134" s="486"/>
      <c r="AE134" s="486"/>
      <c r="AF134" s="486"/>
      <c r="AG134" s="486"/>
      <c r="AH134" s="486"/>
      <c r="AI134" s="486"/>
      <c r="AJ134" s="486"/>
      <c r="AK134" s="486"/>
      <c r="AL134" s="486"/>
      <c r="AM134" s="486"/>
      <c r="AN134" s="486"/>
      <c r="AO134" s="486"/>
      <c r="AP134" s="486"/>
      <c r="AQ134" s="486"/>
      <c r="AR134" s="486"/>
      <c r="AS134" s="486"/>
      <c r="AT134" s="486"/>
      <c r="AU134" s="486"/>
      <c r="AV134" s="486"/>
      <c r="AW134" s="486"/>
      <c r="AX134" s="486"/>
      <c r="AY134" s="486"/>
      <c r="AZ134" s="486"/>
      <c r="BA134" s="486"/>
      <c r="BB134" s="486"/>
      <c r="BC134" s="486"/>
      <c r="BD134" s="486"/>
      <c r="BE134" s="486"/>
      <c r="BF134" s="486"/>
      <c r="BG134" s="486"/>
      <c r="BH134" s="486"/>
      <c r="BI134" s="486"/>
      <c r="BJ134" s="486"/>
      <c r="BK134" s="486"/>
      <c r="BL134" s="486"/>
      <c r="BM134" s="486"/>
      <c r="BN134" s="486"/>
      <c r="BO134" s="486"/>
      <c r="BP134" s="486"/>
      <c r="BQ134" s="486"/>
      <c r="BR134" s="486"/>
      <c r="BS134" s="486"/>
      <c r="BT134" s="486"/>
      <c r="BU134" s="486"/>
      <c r="BV134" s="486"/>
      <c r="BW134" s="486"/>
      <c r="BX134" s="486"/>
      <c r="BY134" s="486"/>
      <c r="BZ134" s="486"/>
      <c r="CA134" s="486"/>
      <c r="CB134" s="486"/>
      <c r="CC134" s="486"/>
      <c r="CD134" s="486"/>
      <c r="CE134" s="486"/>
      <c r="CF134" s="486"/>
      <c r="CG134" s="486"/>
      <c r="CH134" s="486"/>
      <c r="CI134" s="486"/>
      <c r="CJ134" s="486"/>
      <c r="CK134" s="486"/>
      <c r="CL134" s="486"/>
      <c r="CM134" s="486"/>
      <c r="CN134" s="486"/>
      <c r="CO134" s="486"/>
      <c r="CP134" s="486"/>
      <c r="CQ134" s="486"/>
      <c r="CR134" s="486"/>
      <c r="CS134" s="486"/>
      <c r="CT134" s="486"/>
      <c r="CU134" s="486"/>
      <c r="CV134" s="486"/>
      <c r="CW134" s="486"/>
      <c r="CX134" s="486"/>
      <c r="CY134" s="486"/>
      <c r="CZ134" s="486"/>
      <c r="DA134" s="486"/>
      <c r="DB134" s="486"/>
      <c r="DC134" s="486"/>
      <c r="DD134" s="486"/>
      <c r="DE134" s="486"/>
      <c r="DF134" s="486"/>
      <c r="DG134" s="486"/>
      <c r="DH134" s="486"/>
      <c r="DI134" s="486"/>
      <c r="DJ134" s="486"/>
      <c r="DK134" s="486"/>
      <c r="DL134" s="486"/>
      <c r="DM134" s="486"/>
      <c r="DN134" s="486"/>
      <c r="DO134" s="486"/>
      <c r="DP134" s="486"/>
      <c r="DQ134" s="486"/>
      <c r="DR134" s="486"/>
      <c r="DS134" s="486"/>
      <c r="DT134" s="486"/>
      <c r="DU134" s="486"/>
      <c r="DV134" s="486"/>
      <c r="DW134" s="486"/>
      <c r="DX134" s="486"/>
      <c r="DY134" s="486"/>
      <c r="DZ134" s="486"/>
      <c r="EA134" s="486"/>
      <c r="EB134" s="486"/>
      <c r="EC134" s="486"/>
      <c r="ED134" s="486"/>
      <c r="EE134" s="486"/>
      <c r="EF134" s="486"/>
      <c r="EG134" s="486"/>
      <c r="EH134" s="486"/>
      <c r="EI134" s="486"/>
      <c r="EJ134" s="486"/>
      <c r="EK134" s="486"/>
      <c r="EL134" s="486"/>
      <c r="EM134" s="486"/>
      <c r="EN134" s="486"/>
      <c r="EO134" s="486"/>
      <c r="EP134" s="486"/>
      <c r="EQ134" s="486"/>
      <c r="ER134" s="486"/>
      <c r="ES134" s="486"/>
      <c r="ET134" s="486"/>
      <c r="EU134" s="486"/>
      <c r="EV134" s="486"/>
      <c r="EW134" s="486"/>
      <c r="EX134" s="486"/>
      <c r="EY134" s="486"/>
      <c r="EZ134" s="486"/>
      <c r="FA134" s="486"/>
      <c r="FB134" s="486"/>
      <c r="FC134" s="486"/>
      <c r="FD134" s="486"/>
      <c r="FE134" s="486"/>
      <c r="FF134" s="486"/>
      <c r="FG134" s="486"/>
      <c r="FH134" s="486"/>
      <c r="FI134" s="486"/>
      <c r="FJ134" s="486"/>
      <c r="FK134" s="486"/>
      <c r="FL134" s="486"/>
      <c r="FM134" s="486"/>
      <c r="FN134" s="486"/>
      <c r="FO134" s="486"/>
      <c r="FP134" s="486"/>
      <c r="FQ134" s="486"/>
      <c r="FR134" s="486"/>
      <c r="FS134" s="486"/>
      <c r="FT134" s="486"/>
      <c r="FU134" s="486"/>
      <c r="FV134" s="486"/>
      <c r="FW134" s="486"/>
      <c r="FX134" s="486"/>
      <c r="FY134" s="486"/>
      <c r="FZ134" s="486"/>
      <c r="GA134" s="486"/>
      <c r="GB134" s="486"/>
      <c r="GC134" s="486"/>
      <c r="GD134" s="486"/>
      <c r="GE134" s="486"/>
      <c r="GF134" s="486"/>
      <c r="GG134" s="486"/>
      <c r="GH134" s="486"/>
      <c r="GI134" s="486"/>
      <c r="GJ134" s="486"/>
      <c r="GK134" s="486"/>
      <c r="GL134" s="486"/>
      <c r="GM134" s="486"/>
      <c r="GN134" s="486"/>
      <c r="GO134" s="486"/>
      <c r="GP134" s="486"/>
      <c r="GQ134" s="486"/>
      <c r="GR134" s="486"/>
      <c r="GS134" s="486"/>
      <c r="GT134" s="486"/>
      <c r="GU134" s="486"/>
      <c r="GV134" s="486"/>
      <c r="GW134" s="486"/>
      <c r="GX134" s="486"/>
      <c r="GY134" s="486"/>
      <c r="GZ134" s="486"/>
      <c r="HA134" s="486"/>
      <c r="HB134" s="486"/>
      <c r="HC134" s="486"/>
      <c r="HD134" s="486"/>
      <c r="HE134" s="486"/>
      <c r="HF134" s="486"/>
      <c r="HG134" s="486"/>
      <c r="HH134" s="486"/>
      <c r="HI134" s="486"/>
      <c r="HJ134" s="486"/>
      <c r="HK134" s="486"/>
      <c r="HL134" s="486"/>
      <c r="HM134" s="486"/>
      <c r="HN134" s="486"/>
      <c r="HO134" s="486"/>
      <c r="HP134" s="486"/>
      <c r="HQ134" s="486"/>
      <c r="HR134" s="486"/>
      <c r="HS134" s="486"/>
      <c r="HT134" s="486"/>
      <c r="HU134" s="486"/>
      <c r="HV134" s="486"/>
      <c r="HW134" s="486"/>
      <c r="HX134" s="486"/>
      <c r="HY134" s="486"/>
      <c r="HZ134" s="486"/>
      <c r="IA134" s="486"/>
      <c r="IB134" s="486"/>
      <c r="IC134" s="486"/>
      <c r="ID134" s="486"/>
      <c r="IE134" s="486"/>
      <c r="IF134" s="486"/>
      <c r="IG134" s="486"/>
      <c r="IH134" s="486"/>
      <c r="II134" s="486"/>
      <c r="IJ134" s="486"/>
      <c r="IK134" s="486"/>
      <c r="IL134" s="486"/>
      <c r="IM134" s="486"/>
      <c r="IN134" s="486"/>
      <c r="IO134" s="486"/>
      <c r="IP134" s="486"/>
      <c r="IQ134" s="486"/>
      <c r="IR134" s="486"/>
      <c r="IS134" s="486"/>
    </row>
    <row r="135" spans="1:253" ht="9.9499999999999993" customHeight="1">
      <c r="A135" s="475"/>
      <c r="B135" s="476"/>
      <c r="C135" s="508"/>
      <c r="D135" s="478"/>
      <c r="E135" s="478"/>
      <c r="F135" s="479"/>
      <c r="G135" s="461"/>
      <c r="H135" s="509"/>
      <c r="I135" s="510"/>
      <c r="J135" s="510"/>
      <c r="K135" s="510"/>
      <c r="L135" s="463"/>
      <c r="M135" s="463"/>
      <c r="N135" s="463"/>
      <c r="O135" s="463"/>
      <c r="P135" s="463"/>
      <c r="Q135" s="463"/>
      <c r="R135" s="463"/>
      <c r="S135" s="463"/>
      <c r="T135" s="463"/>
      <c r="U135" s="463"/>
      <c r="V135" s="463"/>
      <c r="W135" s="463"/>
      <c r="X135" s="463"/>
      <c r="Y135" s="463"/>
      <c r="Z135" s="463"/>
      <c r="AA135" s="463"/>
      <c r="AB135" s="463"/>
      <c r="AC135" s="463"/>
      <c r="AD135" s="463"/>
      <c r="AE135" s="463"/>
      <c r="AF135" s="463"/>
      <c r="AG135" s="463"/>
      <c r="AH135" s="463"/>
      <c r="AI135" s="463"/>
      <c r="AJ135" s="463"/>
      <c r="AK135" s="463"/>
      <c r="AL135" s="463"/>
      <c r="AM135" s="463"/>
      <c r="AN135" s="463"/>
      <c r="AO135" s="463"/>
      <c r="AP135" s="463"/>
      <c r="AQ135" s="463"/>
      <c r="AR135" s="463"/>
      <c r="AS135" s="463"/>
      <c r="AT135" s="463"/>
      <c r="AU135" s="463"/>
      <c r="AV135" s="463"/>
      <c r="AW135" s="463"/>
      <c r="AX135" s="463"/>
      <c r="AY135" s="463"/>
      <c r="AZ135" s="463"/>
      <c r="BA135" s="463"/>
      <c r="BB135" s="463"/>
      <c r="BC135" s="463"/>
      <c r="BD135" s="463"/>
      <c r="BE135" s="463"/>
      <c r="BF135" s="463"/>
      <c r="BG135" s="463"/>
      <c r="BH135" s="463"/>
      <c r="BI135" s="463"/>
      <c r="BJ135" s="463"/>
      <c r="BK135" s="463"/>
      <c r="BL135" s="463"/>
      <c r="BM135" s="463"/>
      <c r="BN135" s="463"/>
      <c r="BO135" s="463"/>
      <c r="BP135" s="463"/>
      <c r="BQ135" s="463"/>
      <c r="BR135" s="463"/>
      <c r="BS135" s="463"/>
      <c r="BT135" s="463"/>
      <c r="BU135" s="463"/>
      <c r="BV135" s="463"/>
      <c r="BW135" s="463"/>
      <c r="BX135" s="463"/>
      <c r="BY135" s="463"/>
      <c r="BZ135" s="463"/>
      <c r="CA135" s="463"/>
      <c r="CB135" s="463"/>
      <c r="CC135" s="463"/>
      <c r="CD135" s="463"/>
      <c r="CE135" s="463"/>
      <c r="CF135" s="463"/>
      <c r="CG135" s="463"/>
      <c r="CH135" s="463"/>
      <c r="CI135" s="463"/>
      <c r="CJ135" s="463"/>
      <c r="CK135" s="463"/>
      <c r="CL135" s="463"/>
      <c r="CM135" s="463"/>
      <c r="CN135" s="463"/>
      <c r="CO135" s="463"/>
      <c r="CP135" s="463"/>
      <c r="CQ135" s="463"/>
      <c r="CR135" s="463"/>
      <c r="CS135" s="463"/>
      <c r="CT135" s="463"/>
      <c r="CU135" s="463"/>
      <c r="CV135" s="463"/>
      <c r="CW135" s="463"/>
      <c r="CX135" s="463"/>
      <c r="CY135" s="463"/>
      <c r="CZ135" s="463"/>
      <c r="DA135" s="463"/>
      <c r="DB135" s="463"/>
      <c r="DC135" s="463"/>
      <c r="DD135" s="463"/>
      <c r="DE135" s="463"/>
      <c r="DF135" s="463"/>
      <c r="DG135" s="463"/>
      <c r="DH135" s="463"/>
      <c r="DI135" s="463"/>
      <c r="DJ135" s="463"/>
      <c r="DK135" s="463"/>
      <c r="DL135" s="463"/>
      <c r="DM135" s="463"/>
      <c r="DN135" s="463"/>
      <c r="DO135" s="463"/>
      <c r="DP135" s="463"/>
      <c r="DQ135" s="463"/>
      <c r="DR135" s="463"/>
      <c r="DS135" s="463"/>
      <c r="DT135" s="463"/>
      <c r="DU135" s="463"/>
      <c r="DV135" s="463"/>
      <c r="DW135" s="463"/>
      <c r="DX135" s="463"/>
      <c r="DY135" s="463"/>
      <c r="DZ135" s="463"/>
      <c r="EA135" s="463"/>
      <c r="EB135" s="463"/>
      <c r="EC135" s="463"/>
      <c r="ED135" s="463"/>
      <c r="EE135" s="463"/>
      <c r="EF135" s="463"/>
      <c r="EG135" s="463"/>
      <c r="EH135" s="463"/>
      <c r="EI135" s="463"/>
      <c r="EJ135" s="463"/>
      <c r="EK135" s="463"/>
      <c r="EL135" s="463"/>
      <c r="EM135" s="463"/>
      <c r="EN135" s="463"/>
      <c r="EO135" s="463"/>
      <c r="EP135" s="463"/>
      <c r="EQ135" s="463"/>
      <c r="ER135" s="463"/>
      <c r="ES135" s="463"/>
      <c r="ET135" s="463"/>
      <c r="EU135" s="463"/>
      <c r="EV135" s="463"/>
      <c r="EW135" s="463"/>
      <c r="EX135" s="463"/>
      <c r="EY135" s="463"/>
      <c r="EZ135" s="463"/>
      <c r="FA135" s="463"/>
      <c r="FB135" s="463"/>
      <c r="FC135" s="463"/>
      <c r="FD135" s="463"/>
      <c r="FE135" s="463"/>
      <c r="FF135" s="463"/>
      <c r="FG135" s="463"/>
      <c r="FH135" s="463"/>
      <c r="FI135" s="463"/>
      <c r="FJ135" s="463"/>
      <c r="FK135" s="463"/>
      <c r="FL135" s="463"/>
      <c r="FM135" s="463"/>
      <c r="FN135" s="463"/>
      <c r="FO135" s="463"/>
      <c r="FP135" s="463"/>
      <c r="FQ135" s="463"/>
      <c r="FR135" s="463"/>
      <c r="FS135" s="463"/>
      <c r="FT135" s="463"/>
      <c r="FU135" s="463"/>
      <c r="FV135" s="463"/>
      <c r="FW135" s="463"/>
      <c r="FX135" s="463"/>
      <c r="FY135" s="463"/>
      <c r="FZ135" s="463"/>
      <c r="GA135" s="463"/>
      <c r="GB135" s="463"/>
      <c r="GC135" s="463"/>
      <c r="GD135" s="463"/>
      <c r="GE135" s="463"/>
      <c r="GF135" s="463"/>
      <c r="GG135" s="463"/>
      <c r="GH135" s="463"/>
      <c r="GI135" s="463"/>
      <c r="GJ135" s="463"/>
      <c r="GK135" s="463"/>
      <c r="GL135" s="463"/>
      <c r="GM135" s="463"/>
      <c r="GN135" s="463"/>
      <c r="GO135" s="463"/>
      <c r="GP135" s="463"/>
      <c r="GQ135" s="463"/>
      <c r="GR135" s="463"/>
      <c r="GS135" s="463"/>
      <c r="GT135" s="463"/>
      <c r="GU135" s="463"/>
      <c r="GV135" s="463"/>
      <c r="GW135" s="463"/>
      <c r="GX135" s="463"/>
      <c r="GY135" s="463"/>
      <c r="GZ135" s="463"/>
      <c r="HA135" s="463"/>
      <c r="HB135" s="463"/>
      <c r="HC135" s="463"/>
      <c r="HD135" s="463"/>
      <c r="HE135" s="463"/>
      <c r="HF135" s="463"/>
      <c r="HG135" s="463"/>
      <c r="HH135" s="463"/>
      <c r="HI135" s="463"/>
      <c r="HJ135" s="463"/>
      <c r="HK135" s="463"/>
      <c r="HL135" s="463"/>
      <c r="HM135" s="463"/>
      <c r="HN135" s="463"/>
      <c r="HO135" s="463"/>
      <c r="HP135" s="463"/>
      <c r="HQ135" s="463"/>
      <c r="HR135" s="463"/>
      <c r="HS135" s="463"/>
      <c r="HT135" s="463"/>
      <c r="HU135" s="463"/>
      <c r="HV135" s="463"/>
      <c r="HW135" s="463"/>
      <c r="HX135" s="463"/>
      <c r="HY135" s="463"/>
      <c r="HZ135" s="463"/>
      <c r="IA135" s="463"/>
      <c r="IB135" s="463"/>
      <c r="IC135" s="463"/>
      <c r="ID135" s="463"/>
      <c r="IE135" s="463"/>
      <c r="IF135" s="463"/>
      <c r="IG135" s="463"/>
      <c r="IH135" s="463"/>
      <c r="II135" s="463"/>
      <c r="IJ135" s="463"/>
      <c r="IK135" s="463"/>
      <c r="IL135" s="463"/>
      <c r="IM135" s="463"/>
      <c r="IN135" s="463"/>
      <c r="IO135" s="463"/>
      <c r="IP135" s="463"/>
      <c r="IQ135" s="463"/>
      <c r="IR135" s="463"/>
      <c r="IS135" s="463"/>
    </row>
    <row r="136" spans="1:253">
      <c r="A136" s="444"/>
      <c r="B136" s="444"/>
      <c r="C136" s="497" t="s">
        <v>668</v>
      </c>
      <c r="D136" s="483">
        <f>E136+F136</f>
        <v>59000</v>
      </c>
      <c r="E136" s="483">
        <v>59000</v>
      </c>
      <c r="F136" s="484">
        <v>0</v>
      </c>
      <c r="G136" s="461"/>
      <c r="H136" s="498" t="s">
        <v>672</v>
      </c>
      <c r="I136" s="483">
        <f>J136+K136</f>
        <v>59000</v>
      </c>
      <c r="J136" s="483">
        <v>59000</v>
      </c>
      <c r="K136" s="483">
        <v>0</v>
      </c>
      <c r="L136" s="390"/>
      <c r="M136" s="390"/>
      <c r="N136" s="390"/>
      <c r="O136" s="390"/>
      <c r="P136" s="390"/>
      <c r="Q136" s="390"/>
      <c r="R136" s="390"/>
      <c r="S136" s="390"/>
      <c r="T136" s="390"/>
      <c r="U136" s="390"/>
      <c r="V136" s="390"/>
      <c r="W136" s="390"/>
      <c r="X136" s="390"/>
      <c r="Y136" s="390"/>
      <c r="Z136" s="390"/>
      <c r="AA136" s="390"/>
      <c r="AB136" s="390"/>
      <c r="AC136" s="390"/>
      <c r="AD136" s="390"/>
      <c r="AE136" s="390"/>
      <c r="AF136" s="390"/>
      <c r="AG136" s="390"/>
      <c r="AH136" s="390"/>
      <c r="AI136" s="390"/>
      <c r="AJ136" s="390"/>
      <c r="AK136" s="390"/>
      <c r="AL136" s="390"/>
      <c r="AM136" s="390"/>
      <c r="AN136" s="390"/>
      <c r="AO136" s="390"/>
      <c r="AP136" s="390"/>
      <c r="AQ136" s="390"/>
      <c r="AR136" s="390"/>
      <c r="AS136" s="390"/>
      <c r="AT136" s="390"/>
      <c r="AU136" s="390"/>
      <c r="AV136" s="390"/>
      <c r="AW136" s="390"/>
      <c r="AX136" s="390"/>
      <c r="AY136" s="390"/>
      <c r="AZ136" s="390"/>
      <c r="BA136" s="390"/>
      <c r="BB136" s="390"/>
      <c r="BC136" s="390"/>
      <c r="BD136" s="390"/>
      <c r="BE136" s="390"/>
      <c r="BF136" s="390"/>
      <c r="BG136" s="390"/>
      <c r="BH136" s="390"/>
      <c r="BI136" s="390"/>
      <c r="BJ136" s="390"/>
      <c r="BK136" s="390"/>
      <c r="BL136" s="390"/>
      <c r="BM136" s="390"/>
      <c r="BN136" s="390"/>
      <c r="BO136" s="390"/>
      <c r="BP136" s="390"/>
      <c r="BQ136" s="390"/>
      <c r="BR136" s="390"/>
      <c r="BS136" s="390"/>
      <c r="BT136" s="390"/>
      <c r="BU136" s="390"/>
      <c r="BV136" s="390"/>
      <c r="BW136" s="390"/>
      <c r="BX136" s="390"/>
      <c r="BY136" s="390"/>
      <c r="BZ136" s="390"/>
      <c r="CA136" s="390"/>
      <c r="CB136" s="390"/>
      <c r="CC136" s="390"/>
      <c r="CD136" s="390"/>
      <c r="CE136" s="390"/>
      <c r="CF136" s="390"/>
      <c r="CG136" s="390"/>
      <c r="CH136" s="390"/>
      <c r="CI136" s="390"/>
      <c r="CJ136" s="390"/>
      <c r="CK136" s="390"/>
      <c r="CL136" s="390"/>
      <c r="CM136" s="390"/>
      <c r="CN136" s="390"/>
      <c r="CO136" s="390"/>
      <c r="CP136" s="390"/>
      <c r="CQ136" s="390"/>
      <c r="CR136" s="390"/>
      <c r="CS136" s="390"/>
      <c r="CT136" s="390"/>
      <c r="CU136" s="390"/>
      <c r="CV136" s="390"/>
      <c r="CW136" s="390"/>
      <c r="CX136" s="390"/>
      <c r="CY136" s="390"/>
      <c r="CZ136" s="390"/>
      <c r="DA136" s="390"/>
      <c r="DB136" s="390"/>
      <c r="DC136" s="390"/>
      <c r="DD136" s="390"/>
      <c r="DE136" s="390"/>
      <c r="DF136" s="390"/>
      <c r="DG136" s="390"/>
      <c r="DH136" s="390"/>
      <c r="DI136" s="390"/>
      <c r="DJ136" s="390"/>
      <c r="DK136" s="390"/>
      <c r="DL136" s="390"/>
      <c r="DM136" s="390"/>
      <c r="DN136" s="390"/>
      <c r="DO136" s="390"/>
      <c r="DP136" s="390"/>
      <c r="DQ136" s="390"/>
      <c r="DR136" s="390"/>
      <c r="DS136" s="390"/>
      <c r="DT136" s="390"/>
      <c r="DU136" s="390"/>
      <c r="DV136" s="390"/>
      <c r="DW136" s="390"/>
      <c r="DX136" s="390"/>
      <c r="DY136" s="390"/>
      <c r="DZ136" s="390"/>
      <c r="EA136" s="390"/>
      <c r="EB136" s="390"/>
      <c r="EC136" s="390"/>
      <c r="ED136" s="390"/>
      <c r="EE136" s="390"/>
      <c r="EF136" s="390"/>
      <c r="EG136" s="390"/>
      <c r="EH136" s="390"/>
      <c r="EI136" s="390"/>
      <c r="EJ136" s="390"/>
      <c r="EK136" s="390"/>
      <c r="EL136" s="390"/>
      <c r="EM136" s="390"/>
      <c r="EN136" s="390"/>
      <c r="EO136" s="390"/>
      <c r="EP136" s="390"/>
      <c r="EQ136" s="390"/>
      <c r="ER136" s="390"/>
      <c r="ES136" s="390"/>
      <c r="ET136" s="390"/>
      <c r="EU136" s="390"/>
      <c r="EV136" s="390"/>
      <c r="EW136" s="390"/>
      <c r="EX136" s="390"/>
      <c r="EY136" s="390"/>
      <c r="EZ136" s="390"/>
      <c r="FA136" s="390"/>
      <c r="FB136" s="390"/>
      <c r="FC136" s="390"/>
      <c r="FD136" s="390"/>
      <c r="FE136" s="390"/>
      <c r="FF136" s="390"/>
      <c r="FG136" s="390"/>
      <c r="FH136" s="390"/>
      <c r="FI136" s="390"/>
      <c r="FJ136" s="390"/>
      <c r="FK136" s="390"/>
      <c r="FL136" s="390"/>
      <c r="FM136" s="390"/>
      <c r="FN136" s="390"/>
      <c r="FO136" s="390"/>
      <c r="FP136" s="390"/>
      <c r="FQ136" s="390"/>
      <c r="FR136" s="390"/>
      <c r="FS136" s="390"/>
      <c r="FT136" s="390"/>
      <c r="FU136" s="390"/>
      <c r="FV136" s="390"/>
      <c r="FW136" s="390"/>
      <c r="FX136" s="390"/>
      <c r="FY136" s="390"/>
      <c r="FZ136" s="390"/>
      <c r="GA136" s="390"/>
      <c r="GB136" s="390"/>
      <c r="GC136" s="390"/>
      <c r="GD136" s="390"/>
      <c r="GE136" s="390"/>
      <c r="GF136" s="390"/>
      <c r="GG136" s="390"/>
      <c r="GH136" s="390"/>
      <c r="GI136" s="390"/>
      <c r="GJ136" s="390"/>
      <c r="GK136" s="390"/>
      <c r="GL136" s="390"/>
      <c r="GM136" s="390"/>
      <c r="GN136" s="390"/>
      <c r="GO136" s="390"/>
      <c r="GP136" s="390"/>
      <c r="GQ136" s="390"/>
      <c r="GR136" s="390"/>
      <c r="GS136" s="390"/>
      <c r="GT136" s="390"/>
      <c r="GU136" s="390"/>
      <c r="GV136" s="390"/>
      <c r="GW136" s="390"/>
      <c r="GX136" s="390"/>
      <c r="GY136" s="390"/>
      <c r="GZ136" s="390"/>
      <c r="HA136" s="390"/>
      <c r="HB136" s="390"/>
      <c r="HC136" s="390"/>
      <c r="HD136" s="390"/>
      <c r="HE136" s="390"/>
      <c r="HF136" s="390"/>
      <c r="HG136" s="390"/>
      <c r="HH136" s="390"/>
      <c r="HI136" s="390"/>
      <c r="HJ136" s="390"/>
      <c r="HK136" s="390"/>
      <c r="HL136" s="390"/>
      <c r="HM136" s="390"/>
      <c r="HN136" s="390"/>
      <c r="HO136" s="390"/>
      <c r="HP136" s="390"/>
      <c r="HQ136" s="390"/>
      <c r="HR136" s="390"/>
      <c r="HS136" s="390"/>
      <c r="HT136" s="390"/>
      <c r="HU136" s="390"/>
      <c r="HV136" s="390"/>
      <c r="HW136" s="390"/>
      <c r="HX136" s="390"/>
      <c r="HY136" s="390"/>
      <c r="HZ136" s="390"/>
      <c r="IA136" s="390"/>
      <c r="IB136" s="390"/>
      <c r="IC136" s="390"/>
      <c r="ID136" s="390"/>
      <c r="IE136" s="390"/>
      <c r="IF136" s="390"/>
      <c r="IG136" s="390"/>
      <c r="IH136" s="390"/>
      <c r="II136" s="390"/>
      <c r="IJ136" s="390"/>
      <c r="IK136" s="390"/>
      <c r="IL136" s="390"/>
      <c r="IM136" s="390"/>
      <c r="IN136" s="390"/>
      <c r="IO136" s="390"/>
      <c r="IP136" s="390"/>
      <c r="IQ136" s="390"/>
      <c r="IR136" s="390"/>
      <c r="IS136" s="390"/>
    </row>
    <row r="137" spans="1:253" ht="9.9499999999999993" customHeight="1">
      <c r="A137" s="444"/>
      <c r="B137" s="444"/>
      <c r="C137" s="497"/>
      <c r="D137" s="483"/>
      <c r="E137" s="483"/>
      <c r="F137" s="484"/>
      <c r="G137" s="461"/>
      <c r="H137" s="498"/>
      <c r="I137" s="483"/>
      <c r="J137" s="483"/>
      <c r="K137" s="483"/>
      <c r="L137" s="390"/>
      <c r="M137" s="390"/>
      <c r="N137" s="390"/>
      <c r="O137" s="390"/>
      <c r="P137" s="390"/>
      <c r="Q137" s="390"/>
      <c r="R137" s="390"/>
      <c r="S137" s="390"/>
      <c r="T137" s="390"/>
      <c r="U137" s="390"/>
      <c r="V137" s="390"/>
      <c r="W137" s="390"/>
      <c r="X137" s="390"/>
      <c r="Y137" s="390"/>
      <c r="Z137" s="390"/>
      <c r="AA137" s="390"/>
      <c r="AB137" s="390"/>
      <c r="AC137" s="390"/>
      <c r="AD137" s="390"/>
      <c r="AE137" s="390"/>
      <c r="AF137" s="390"/>
      <c r="AG137" s="390"/>
      <c r="AH137" s="390"/>
      <c r="AI137" s="390"/>
      <c r="AJ137" s="390"/>
      <c r="AK137" s="390"/>
      <c r="AL137" s="390"/>
      <c r="AM137" s="390"/>
      <c r="AN137" s="390"/>
      <c r="AO137" s="390"/>
      <c r="AP137" s="390"/>
      <c r="AQ137" s="390"/>
      <c r="AR137" s="390"/>
      <c r="AS137" s="390"/>
      <c r="AT137" s="390"/>
      <c r="AU137" s="390"/>
      <c r="AV137" s="390"/>
      <c r="AW137" s="390"/>
      <c r="AX137" s="390"/>
      <c r="AY137" s="390"/>
      <c r="AZ137" s="390"/>
      <c r="BA137" s="390"/>
      <c r="BB137" s="390"/>
      <c r="BC137" s="390"/>
      <c r="BD137" s="390"/>
      <c r="BE137" s="390"/>
      <c r="BF137" s="390"/>
      <c r="BG137" s="390"/>
      <c r="BH137" s="390"/>
      <c r="BI137" s="390"/>
      <c r="BJ137" s="390"/>
      <c r="BK137" s="390"/>
      <c r="BL137" s="390"/>
      <c r="BM137" s="390"/>
      <c r="BN137" s="390"/>
      <c r="BO137" s="390"/>
      <c r="BP137" s="390"/>
      <c r="BQ137" s="390"/>
      <c r="BR137" s="390"/>
      <c r="BS137" s="390"/>
      <c r="BT137" s="390"/>
      <c r="BU137" s="390"/>
      <c r="BV137" s="390"/>
      <c r="BW137" s="390"/>
      <c r="BX137" s="390"/>
      <c r="BY137" s="390"/>
      <c r="BZ137" s="390"/>
      <c r="CA137" s="390"/>
      <c r="CB137" s="390"/>
      <c r="CC137" s="390"/>
      <c r="CD137" s="390"/>
      <c r="CE137" s="390"/>
      <c r="CF137" s="390"/>
      <c r="CG137" s="390"/>
      <c r="CH137" s="390"/>
      <c r="CI137" s="390"/>
      <c r="CJ137" s="390"/>
      <c r="CK137" s="390"/>
      <c r="CL137" s="390"/>
      <c r="CM137" s="390"/>
      <c r="CN137" s="390"/>
      <c r="CO137" s="390"/>
      <c r="CP137" s="390"/>
      <c r="CQ137" s="390"/>
      <c r="CR137" s="390"/>
      <c r="CS137" s="390"/>
      <c r="CT137" s="390"/>
      <c r="CU137" s="390"/>
      <c r="CV137" s="390"/>
      <c r="CW137" s="390"/>
      <c r="CX137" s="390"/>
      <c r="CY137" s="390"/>
      <c r="CZ137" s="390"/>
      <c r="DA137" s="390"/>
      <c r="DB137" s="390"/>
      <c r="DC137" s="390"/>
      <c r="DD137" s="390"/>
      <c r="DE137" s="390"/>
      <c r="DF137" s="390"/>
      <c r="DG137" s="390"/>
      <c r="DH137" s="390"/>
      <c r="DI137" s="390"/>
      <c r="DJ137" s="390"/>
      <c r="DK137" s="390"/>
      <c r="DL137" s="390"/>
      <c r="DM137" s="390"/>
      <c r="DN137" s="390"/>
      <c r="DO137" s="390"/>
      <c r="DP137" s="390"/>
      <c r="DQ137" s="390"/>
      <c r="DR137" s="390"/>
      <c r="DS137" s="390"/>
      <c r="DT137" s="390"/>
      <c r="DU137" s="390"/>
      <c r="DV137" s="390"/>
      <c r="DW137" s="390"/>
      <c r="DX137" s="390"/>
      <c r="DY137" s="390"/>
      <c r="DZ137" s="390"/>
      <c r="EA137" s="390"/>
      <c r="EB137" s="390"/>
      <c r="EC137" s="390"/>
      <c r="ED137" s="390"/>
      <c r="EE137" s="390"/>
      <c r="EF137" s="390"/>
      <c r="EG137" s="390"/>
      <c r="EH137" s="390"/>
      <c r="EI137" s="390"/>
      <c r="EJ137" s="390"/>
      <c r="EK137" s="390"/>
      <c r="EL137" s="390"/>
      <c r="EM137" s="390"/>
      <c r="EN137" s="390"/>
      <c r="EO137" s="390"/>
      <c r="EP137" s="390"/>
      <c r="EQ137" s="390"/>
      <c r="ER137" s="390"/>
      <c r="ES137" s="390"/>
      <c r="ET137" s="390"/>
      <c r="EU137" s="390"/>
      <c r="EV137" s="390"/>
      <c r="EW137" s="390"/>
      <c r="EX137" s="390"/>
      <c r="EY137" s="390"/>
      <c r="EZ137" s="390"/>
      <c r="FA137" s="390"/>
      <c r="FB137" s="390"/>
      <c r="FC137" s="390"/>
      <c r="FD137" s="390"/>
      <c r="FE137" s="390"/>
      <c r="FF137" s="390"/>
      <c r="FG137" s="390"/>
      <c r="FH137" s="390"/>
      <c r="FI137" s="390"/>
      <c r="FJ137" s="390"/>
      <c r="FK137" s="390"/>
      <c r="FL137" s="390"/>
      <c r="FM137" s="390"/>
      <c r="FN137" s="390"/>
      <c r="FO137" s="390"/>
      <c r="FP137" s="390"/>
      <c r="FQ137" s="390"/>
      <c r="FR137" s="390"/>
      <c r="FS137" s="390"/>
      <c r="FT137" s="390"/>
      <c r="FU137" s="390"/>
      <c r="FV137" s="390"/>
      <c r="FW137" s="390"/>
      <c r="FX137" s="390"/>
      <c r="FY137" s="390"/>
      <c r="FZ137" s="390"/>
      <c r="GA137" s="390"/>
      <c r="GB137" s="390"/>
      <c r="GC137" s="390"/>
      <c r="GD137" s="390"/>
      <c r="GE137" s="390"/>
      <c r="GF137" s="390"/>
      <c r="GG137" s="390"/>
      <c r="GH137" s="390"/>
      <c r="GI137" s="390"/>
      <c r="GJ137" s="390"/>
      <c r="GK137" s="390"/>
      <c r="GL137" s="390"/>
      <c r="GM137" s="390"/>
      <c r="GN137" s="390"/>
      <c r="GO137" s="390"/>
      <c r="GP137" s="390"/>
      <c r="GQ137" s="390"/>
      <c r="GR137" s="390"/>
      <c r="GS137" s="390"/>
      <c r="GT137" s="390"/>
      <c r="GU137" s="390"/>
      <c r="GV137" s="390"/>
      <c r="GW137" s="390"/>
      <c r="GX137" s="390"/>
      <c r="GY137" s="390"/>
      <c r="GZ137" s="390"/>
      <c r="HA137" s="390"/>
      <c r="HB137" s="390"/>
      <c r="HC137" s="390"/>
      <c r="HD137" s="390"/>
      <c r="HE137" s="390"/>
      <c r="HF137" s="390"/>
      <c r="HG137" s="390"/>
      <c r="HH137" s="390"/>
      <c r="HI137" s="390"/>
      <c r="HJ137" s="390"/>
      <c r="HK137" s="390"/>
      <c r="HL137" s="390"/>
      <c r="HM137" s="390"/>
      <c r="HN137" s="390"/>
      <c r="HO137" s="390"/>
      <c r="HP137" s="390"/>
      <c r="HQ137" s="390"/>
      <c r="HR137" s="390"/>
      <c r="HS137" s="390"/>
      <c r="HT137" s="390"/>
      <c r="HU137" s="390"/>
      <c r="HV137" s="390"/>
      <c r="HW137" s="390"/>
      <c r="HX137" s="390"/>
      <c r="HY137" s="390"/>
      <c r="HZ137" s="390"/>
      <c r="IA137" s="390"/>
      <c r="IB137" s="390"/>
      <c r="IC137" s="390"/>
      <c r="ID137" s="390"/>
      <c r="IE137" s="390"/>
      <c r="IF137" s="390"/>
      <c r="IG137" s="390"/>
      <c r="IH137" s="390"/>
      <c r="II137" s="390"/>
      <c r="IJ137" s="390"/>
      <c r="IK137" s="390"/>
      <c r="IL137" s="390"/>
      <c r="IM137" s="390"/>
      <c r="IN137" s="390"/>
      <c r="IO137" s="390"/>
      <c r="IP137" s="390"/>
      <c r="IQ137" s="390"/>
      <c r="IR137" s="390"/>
      <c r="IS137" s="390"/>
    </row>
    <row r="138" spans="1:253">
      <c r="A138" s="475"/>
      <c r="B138" s="476" t="s">
        <v>692</v>
      </c>
      <c r="C138" s="477" t="s">
        <v>46</v>
      </c>
      <c r="D138" s="478">
        <f>D140</f>
        <v>703000</v>
      </c>
      <c r="E138" s="478">
        <f>E140</f>
        <v>703000</v>
      </c>
      <c r="F138" s="479">
        <f>F140</f>
        <v>0</v>
      </c>
      <c r="G138" s="461"/>
      <c r="H138" s="505" t="s">
        <v>46</v>
      </c>
      <c r="I138" s="478">
        <f>I140</f>
        <v>703000</v>
      </c>
      <c r="J138" s="478">
        <f>J140</f>
        <v>703000</v>
      </c>
      <c r="K138" s="478">
        <f>K140</f>
        <v>0</v>
      </c>
      <c r="L138" s="463"/>
      <c r="M138" s="463"/>
      <c r="N138" s="463"/>
      <c r="O138" s="463"/>
      <c r="P138" s="463"/>
      <c r="Q138" s="463"/>
      <c r="R138" s="463"/>
      <c r="S138" s="463"/>
      <c r="T138" s="463"/>
      <c r="U138" s="463"/>
      <c r="V138" s="463"/>
      <c r="W138" s="463"/>
      <c r="X138" s="463"/>
      <c r="Y138" s="463"/>
      <c r="Z138" s="463"/>
      <c r="AA138" s="463"/>
      <c r="AB138" s="463"/>
      <c r="AC138" s="463"/>
      <c r="AD138" s="463"/>
      <c r="AE138" s="463"/>
      <c r="AF138" s="463"/>
      <c r="AG138" s="463"/>
      <c r="AH138" s="463"/>
      <c r="AI138" s="463"/>
      <c r="AJ138" s="463"/>
      <c r="AK138" s="463"/>
      <c r="AL138" s="463"/>
      <c r="AM138" s="463"/>
      <c r="AN138" s="463"/>
      <c r="AO138" s="463"/>
      <c r="AP138" s="463"/>
      <c r="AQ138" s="463"/>
      <c r="AR138" s="463"/>
      <c r="AS138" s="463"/>
      <c r="AT138" s="463"/>
      <c r="AU138" s="463"/>
      <c r="AV138" s="463"/>
      <c r="AW138" s="463"/>
      <c r="AX138" s="463"/>
      <c r="AY138" s="463"/>
      <c r="AZ138" s="463"/>
      <c r="BA138" s="463"/>
      <c r="BB138" s="463"/>
      <c r="BC138" s="463"/>
      <c r="BD138" s="463"/>
      <c r="BE138" s="463"/>
      <c r="BF138" s="463"/>
      <c r="BG138" s="463"/>
      <c r="BH138" s="463"/>
      <c r="BI138" s="463"/>
      <c r="BJ138" s="463"/>
      <c r="BK138" s="463"/>
      <c r="BL138" s="463"/>
      <c r="BM138" s="463"/>
      <c r="BN138" s="463"/>
      <c r="BO138" s="463"/>
      <c r="BP138" s="463"/>
      <c r="BQ138" s="463"/>
      <c r="BR138" s="463"/>
      <c r="BS138" s="463"/>
      <c r="BT138" s="463"/>
      <c r="BU138" s="463"/>
      <c r="BV138" s="463"/>
      <c r="BW138" s="463"/>
      <c r="BX138" s="463"/>
      <c r="BY138" s="463"/>
      <c r="BZ138" s="463"/>
      <c r="CA138" s="463"/>
      <c r="CB138" s="463"/>
      <c r="CC138" s="463"/>
      <c r="CD138" s="463"/>
      <c r="CE138" s="463"/>
      <c r="CF138" s="463"/>
      <c r="CG138" s="463"/>
      <c r="CH138" s="463"/>
      <c r="CI138" s="463"/>
      <c r="CJ138" s="463"/>
      <c r="CK138" s="463"/>
      <c r="CL138" s="463"/>
      <c r="CM138" s="463"/>
      <c r="CN138" s="463"/>
      <c r="CO138" s="463"/>
      <c r="CP138" s="463"/>
      <c r="CQ138" s="463"/>
      <c r="CR138" s="463"/>
      <c r="CS138" s="463"/>
      <c r="CT138" s="463"/>
      <c r="CU138" s="463"/>
      <c r="CV138" s="463"/>
      <c r="CW138" s="463"/>
      <c r="CX138" s="463"/>
      <c r="CY138" s="463"/>
      <c r="CZ138" s="463"/>
      <c r="DA138" s="463"/>
      <c r="DB138" s="463"/>
      <c r="DC138" s="463"/>
      <c r="DD138" s="463"/>
      <c r="DE138" s="463"/>
      <c r="DF138" s="463"/>
      <c r="DG138" s="463"/>
      <c r="DH138" s="463"/>
      <c r="DI138" s="463"/>
      <c r="DJ138" s="463"/>
      <c r="DK138" s="463"/>
      <c r="DL138" s="463"/>
      <c r="DM138" s="463"/>
      <c r="DN138" s="463"/>
      <c r="DO138" s="463"/>
      <c r="DP138" s="463"/>
      <c r="DQ138" s="463"/>
      <c r="DR138" s="463"/>
      <c r="DS138" s="463"/>
      <c r="DT138" s="463"/>
      <c r="DU138" s="463"/>
      <c r="DV138" s="463"/>
      <c r="DW138" s="463"/>
      <c r="DX138" s="463"/>
      <c r="DY138" s="463"/>
      <c r="DZ138" s="463"/>
      <c r="EA138" s="463"/>
      <c r="EB138" s="463"/>
      <c r="EC138" s="463"/>
      <c r="ED138" s="463"/>
      <c r="EE138" s="463"/>
      <c r="EF138" s="463"/>
      <c r="EG138" s="463"/>
      <c r="EH138" s="463"/>
      <c r="EI138" s="463"/>
      <c r="EJ138" s="463"/>
      <c r="EK138" s="463"/>
      <c r="EL138" s="463"/>
      <c r="EM138" s="463"/>
      <c r="EN138" s="463"/>
      <c r="EO138" s="463"/>
      <c r="EP138" s="463"/>
      <c r="EQ138" s="463"/>
      <c r="ER138" s="463"/>
      <c r="ES138" s="463"/>
      <c r="ET138" s="463"/>
      <c r="EU138" s="463"/>
      <c r="EV138" s="463"/>
      <c r="EW138" s="463"/>
      <c r="EX138" s="463"/>
      <c r="EY138" s="463"/>
      <c r="EZ138" s="463"/>
      <c r="FA138" s="463"/>
      <c r="FB138" s="463"/>
      <c r="FC138" s="463"/>
      <c r="FD138" s="463"/>
      <c r="FE138" s="463"/>
      <c r="FF138" s="463"/>
      <c r="FG138" s="463"/>
      <c r="FH138" s="463"/>
      <c r="FI138" s="463"/>
      <c r="FJ138" s="463"/>
      <c r="FK138" s="463"/>
      <c r="FL138" s="463"/>
      <c r="FM138" s="463"/>
      <c r="FN138" s="463"/>
      <c r="FO138" s="463"/>
      <c r="FP138" s="463"/>
      <c r="FQ138" s="463"/>
      <c r="FR138" s="463"/>
      <c r="FS138" s="463"/>
      <c r="FT138" s="463"/>
      <c r="FU138" s="463"/>
      <c r="FV138" s="463"/>
      <c r="FW138" s="463"/>
      <c r="FX138" s="463"/>
      <c r="FY138" s="463"/>
      <c r="FZ138" s="463"/>
      <c r="GA138" s="463"/>
      <c r="GB138" s="463"/>
      <c r="GC138" s="463"/>
      <c r="GD138" s="463"/>
      <c r="GE138" s="463"/>
      <c r="GF138" s="463"/>
      <c r="GG138" s="463"/>
      <c r="GH138" s="463"/>
      <c r="GI138" s="463"/>
      <c r="GJ138" s="463"/>
      <c r="GK138" s="463"/>
      <c r="GL138" s="463"/>
      <c r="GM138" s="463"/>
      <c r="GN138" s="463"/>
      <c r="GO138" s="463"/>
      <c r="GP138" s="463"/>
      <c r="GQ138" s="463"/>
      <c r="GR138" s="463"/>
      <c r="GS138" s="463"/>
      <c r="GT138" s="463"/>
      <c r="GU138" s="463"/>
      <c r="GV138" s="463"/>
      <c r="GW138" s="463"/>
      <c r="GX138" s="463"/>
      <c r="GY138" s="463"/>
      <c r="GZ138" s="463"/>
      <c r="HA138" s="463"/>
      <c r="HB138" s="463"/>
      <c r="HC138" s="463"/>
      <c r="HD138" s="463"/>
      <c r="HE138" s="463"/>
      <c r="HF138" s="463"/>
      <c r="HG138" s="463"/>
      <c r="HH138" s="463"/>
      <c r="HI138" s="463"/>
      <c r="HJ138" s="463"/>
      <c r="HK138" s="463"/>
      <c r="HL138" s="463"/>
      <c r="HM138" s="463"/>
      <c r="HN138" s="463"/>
      <c r="HO138" s="463"/>
      <c r="HP138" s="463"/>
      <c r="HQ138" s="463"/>
      <c r="HR138" s="463"/>
      <c r="HS138" s="463"/>
      <c r="HT138" s="463"/>
      <c r="HU138" s="463"/>
      <c r="HV138" s="463"/>
      <c r="HW138" s="463"/>
      <c r="HX138" s="463"/>
      <c r="HY138" s="463"/>
      <c r="HZ138" s="463"/>
      <c r="IA138" s="463"/>
      <c r="IB138" s="463"/>
      <c r="IC138" s="463"/>
      <c r="ID138" s="463"/>
      <c r="IE138" s="463"/>
      <c r="IF138" s="463"/>
      <c r="IG138" s="463"/>
      <c r="IH138" s="463"/>
      <c r="II138" s="463"/>
      <c r="IJ138" s="463"/>
      <c r="IK138" s="463"/>
      <c r="IL138" s="463"/>
      <c r="IM138" s="463"/>
      <c r="IN138" s="463"/>
      <c r="IO138" s="463"/>
      <c r="IP138" s="463"/>
      <c r="IQ138" s="463"/>
      <c r="IR138" s="463"/>
      <c r="IS138" s="463"/>
    </row>
    <row r="139" spans="1:253" ht="9.9499999999999993" customHeight="1">
      <c r="A139" s="444"/>
      <c r="B139" s="481"/>
      <c r="C139" s="482"/>
      <c r="D139" s="506"/>
      <c r="E139" s="506"/>
      <c r="F139" s="507"/>
      <c r="G139" s="461"/>
      <c r="H139" s="485"/>
      <c r="I139" s="483"/>
      <c r="J139" s="483"/>
      <c r="K139" s="483"/>
      <c r="L139" s="390"/>
      <c r="M139" s="390"/>
      <c r="N139" s="390"/>
      <c r="O139" s="390"/>
      <c r="P139" s="390"/>
      <c r="Q139" s="390"/>
      <c r="R139" s="390"/>
      <c r="S139" s="390"/>
      <c r="T139" s="390"/>
      <c r="U139" s="390"/>
      <c r="V139" s="390"/>
      <c r="W139" s="390"/>
      <c r="X139" s="390"/>
      <c r="Y139" s="390"/>
      <c r="Z139" s="390"/>
      <c r="AA139" s="390"/>
      <c r="AB139" s="390"/>
      <c r="AC139" s="390"/>
      <c r="AD139" s="390"/>
      <c r="AE139" s="390"/>
      <c r="AF139" s="390"/>
      <c r="AG139" s="390"/>
      <c r="AH139" s="390"/>
      <c r="AI139" s="390"/>
      <c r="AJ139" s="390"/>
      <c r="AK139" s="390"/>
      <c r="AL139" s="390"/>
      <c r="AM139" s="390"/>
      <c r="AN139" s="390"/>
      <c r="AO139" s="390"/>
      <c r="AP139" s="390"/>
      <c r="AQ139" s="390"/>
      <c r="AR139" s="390"/>
      <c r="AS139" s="390"/>
      <c r="AT139" s="390"/>
      <c r="AU139" s="390"/>
      <c r="AV139" s="390"/>
      <c r="AW139" s="390"/>
      <c r="AX139" s="390"/>
      <c r="AY139" s="390"/>
      <c r="AZ139" s="390"/>
      <c r="BA139" s="390"/>
      <c r="BB139" s="390"/>
      <c r="BC139" s="390"/>
      <c r="BD139" s="390"/>
      <c r="BE139" s="390"/>
      <c r="BF139" s="390"/>
      <c r="BG139" s="390"/>
      <c r="BH139" s="390"/>
      <c r="BI139" s="390"/>
      <c r="BJ139" s="390"/>
      <c r="BK139" s="390"/>
      <c r="BL139" s="390"/>
      <c r="BM139" s="390"/>
      <c r="BN139" s="390"/>
      <c r="BO139" s="390"/>
      <c r="BP139" s="390"/>
      <c r="BQ139" s="390"/>
      <c r="BR139" s="390"/>
      <c r="BS139" s="390"/>
      <c r="BT139" s="390"/>
      <c r="BU139" s="390"/>
      <c r="BV139" s="390"/>
      <c r="BW139" s="390"/>
      <c r="BX139" s="390"/>
      <c r="BY139" s="390"/>
      <c r="BZ139" s="390"/>
      <c r="CA139" s="390"/>
      <c r="CB139" s="390"/>
      <c r="CC139" s="390"/>
      <c r="CD139" s="390"/>
      <c r="CE139" s="390"/>
      <c r="CF139" s="390"/>
      <c r="CG139" s="390"/>
      <c r="CH139" s="390"/>
      <c r="CI139" s="390"/>
      <c r="CJ139" s="390"/>
      <c r="CK139" s="390"/>
      <c r="CL139" s="390"/>
      <c r="CM139" s="390"/>
      <c r="CN139" s="390"/>
      <c r="CO139" s="390"/>
      <c r="CP139" s="390"/>
      <c r="CQ139" s="390"/>
      <c r="CR139" s="390"/>
      <c r="CS139" s="390"/>
      <c r="CT139" s="390"/>
      <c r="CU139" s="390"/>
      <c r="CV139" s="390"/>
      <c r="CW139" s="390"/>
      <c r="CX139" s="390"/>
      <c r="CY139" s="390"/>
      <c r="CZ139" s="390"/>
      <c r="DA139" s="390"/>
      <c r="DB139" s="390"/>
      <c r="DC139" s="390"/>
      <c r="DD139" s="390"/>
      <c r="DE139" s="390"/>
      <c r="DF139" s="390"/>
      <c r="DG139" s="390"/>
      <c r="DH139" s="390"/>
      <c r="DI139" s="390"/>
      <c r="DJ139" s="390"/>
      <c r="DK139" s="390"/>
      <c r="DL139" s="390"/>
      <c r="DM139" s="390"/>
      <c r="DN139" s="390"/>
      <c r="DO139" s="390"/>
      <c r="DP139" s="390"/>
      <c r="DQ139" s="390"/>
      <c r="DR139" s="390"/>
      <c r="DS139" s="390"/>
      <c r="DT139" s="390"/>
      <c r="DU139" s="390"/>
      <c r="DV139" s="390"/>
      <c r="DW139" s="390"/>
      <c r="DX139" s="390"/>
      <c r="DY139" s="390"/>
      <c r="DZ139" s="390"/>
      <c r="EA139" s="390"/>
      <c r="EB139" s="390"/>
      <c r="EC139" s="390"/>
      <c r="ED139" s="390"/>
      <c r="EE139" s="390"/>
      <c r="EF139" s="390"/>
      <c r="EG139" s="390"/>
      <c r="EH139" s="390"/>
      <c r="EI139" s="390"/>
      <c r="EJ139" s="390"/>
      <c r="EK139" s="390"/>
      <c r="EL139" s="390"/>
      <c r="EM139" s="390"/>
      <c r="EN139" s="390"/>
      <c r="EO139" s="390"/>
      <c r="EP139" s="390"/>
      <c r="EQ139" s="390"/>
      <c r="ER139" s="390"/>
      <c r="ES139" s="390"/>
      <c r="ET139" s="390"/>
      <c r="EU139" s="390"/>
      <c r="EV139" s="390"/>
      <c r="EW139" s="390"/>
      <c r="EX139" s="390"/>
      <c r="EY139" s="390"/>
      <c r="EZ139" s="390"/>
      <c r="FA139" s="390"/>
      <c r="FB139" s="390"/>
      <c r="FC139" s="390"/>
      <c r="FD139" s="390"/>
      <c r="FE139" s="390"/>
      <c r="FF139" s="390"/>
      <c r="FG139" s="390"/>
      <c r="FH139" s="390"/>
      <c r="FI139" s="390"/>
      <c r="FJ139" s="390"/>
      <c r="FK139" s="390"/>
      <c r="FL139" s="390"/>
      <c r="FM139" s="390"/>
      <c r="FN139" s="390"/>
      <c r="FO139" s="390"/>
      <c r="FP139" s="390"/>
      <c r="FQ139" s="390"/>
      <c r="FR139" s="390"/>
      <c r="FS139" s="390"/>
      <c r="FT139" s="390"/>
      <c r="FU139" s="390"/>
      <c r="FV139" s="390"/>
      <c r="FW139" s="390"/>
      <c r="FX139" s="390"/>
      <c r="FY139" s="390"/>
      <c r="FZ139" s="390"/>
      <c r="GA139" s="390"/>
      <c r="GB139" s="390"/>
      <c r="GC139" s="390"/>
      <c r="GD139" s="390"/>
      <c r="GE139" s="390"/>
      <c r="GF139" s="390"/>
      <c r="GG139" s="390"/>
      <c r="GH139" s="390"/>
      <c r="GI139" s="390"/>
      <c r="GJ139" s="390"/>
      <c r="GK139" s="390"/>
      <c r="GL139" s="390"/>
      <c r="GM139" s="390"/>
      <c r="GN139" s="390"/>
      <c r="GO139" s="390"/>
      <c r="GP139" s="390"/>
      <c r="GQ139" s="390"/>
      <c r="GR139" s="390"/>
      <c r="GS139" s="390"/>
      <c r="GT139" s="390"/>
      <c r="GU139" s="390"/>
      <c r="GV139" s="390"/>
      <c r="GW139" s="390"/>
      <c r="GX139" s="390"/>
      <c r="GY139" s="390"/>
      <c r="GZ139" s="390"/>
      <c r="HA139" s="390"/>
      <c r="HB139" s="390"/>
      <c r="HC139" s="390"/>
      <c r="HD139" s="390"/>
      <c r="HE139" s="390"/>
      <c r="HF139" s="390"/>
      <c r="HG139" s="390"/>
      <c r="HH139" s="390"/>
      <c r="HI139" s="390"/>
      <c r="HJ139" s="390"/>
      <c r="HK139" s="390"/>
      <c r="HL139" s="390"/>
      <c r="HM139" s="390"/>
      <c r="HN139" s="390"/>
      <c r="HO139" s="390"/>
      <c r="HP139" s="390"/>
      <c r="HQ139" s="390"/>
      <c r="HR139" s="390"/>
      <c r="HS139" s="390"/>
      <c r="HT139" s="390"/>
      <c r="HU139" s="390"/>
      <c r="HV139" s="390"/>
      <c r="HW139" s="390"/>
      <c r="HX139" s="390"/>
      <c r="HY139" s="390"/>
      <c r="HZ139" s="390"/>
      <c r="IA139" s="390"/>
      <c r="IB139" s="390"/>
      <c r="IC139" s="390"/>
      <c r="ID139" s="390"/>
      <c r="IE139" s="390"/>
      <c r="IF139" s="390"/>
      <c r="IG139" s="390"/>
      <c r="IH139" s="390"/>
      <c r="II139" s="390"/>
      <c r="IJ139" s="390"/>
      <c r="IK139" s="390"/>
      <c r="IL139" s="390"/>
      <c r="IM139" s="390"/>
      <c r="IN139" s="390"/>
      <c r="IO139" s="390"/>
      <c r="IP139" s="390"/>
      <c r="IQ139" s="390"/>
      <c r="IR139" s="390"/>
      <c r="IS139" s="390"/>
    </row>
    <row r="140" spans="1:253">
      <c r="A140" s="487">
        <v>17</v>
      </c>
      <c r="B140" s="1196" t="s">
        <v>693</v>
      </c>
      <c r="C140" s="1196"/>
      <c r="D140" s="488">
        <f>D142</f>
        <v>703000</v>
      </c>
      <c r="E140" s="488">
        <f>E142</f>
        <v>703000</v>
      </c>
      <c r="F140" s="489">
        <f>F142</f>
        <v>0</v>
      </c>
      <c r="G140" s="461"/>
      <c r="H140" s="490" t="s">
        <v>693</v>
      </c>
      <c r="I140" s="488">
        <f>I142</f>
        <v>703000</v>
      </c>
      <c r="J140" s="488">
        <f>J142</f>
        <v>703000</v>
      </c>
      <c r="K140" s="488">
        <f>K142</f>
        <v>0</v>
      </c>
      <c r="L140" s="486"/>
      <c r="M140" s="486"/>
      <c r="N140" s="486"/>
      <c r="O140" s="486"/>
      <c r="P140" s="486"/>
      <c r="Q140" s="486"/>
      <c r="R140" s="486"/>
      <c r="S140" s="486"/>
      <c r="T140" s="486"/>
      <c r="U140" s="486"/>
      <c r="V140" s="486"/>
      <c r="W140" s="486"/>
      <c r="X140" s="486"/>
      <c r="Y140" s="486"/>
      <c r="Z140" s="486"/>
      <c r="AA140" s="486"/>
      <c r="AB140" s="486"/>
      <c r="AC140" s="486"/>
      <c r="AD140" s="486"/>
      <c r="AE140" s="486"/>
      <c r="AF140" s="486"/>
      <c r="AG140" s="486"/>
      <c r="AH140" s="486"/>
      <c r="AI140" s="486"/>
      <c r="AJ140" s="486"/>
      <c r="AK140" s="486"/>
      <c r="AL140" s="486"/>
      <c r="AM140" s="486"/>
      <c r="AN140" s="486"/>
      <c r="AO140" s="486"/>
      <c r="AP140" s="486"/>
      <c r="AQ140" s="486"/>
      <c r="AR140" s="486"/>
      <c r="AS140" s="486"/>
      <c r="AT140" s="486"/>
      <c r="AU140" s="486"/>
      <c r="AV140" s="486"/>
      <c r="AW140" s="486"/>
      <c r="AX140" s="486"/>
      <c r="AY140" s="486"/>
      <c r="AZ140" s="486"/>
      <c r="BA140" s="486"/>
      <c r="BB140" s="486"/>
      <c r="BC140" s="486"/>
      <c r="BD140" s="486"/>
      <c r="BE140" s="486"/>
      <c r="BF140" s="486"/>
      <c r="BG140" s="486"/>
      <c r="BH140" s="486"/>
      <c r="BI140" s="486"/>
      <c r="BJ140" s="486"/>
      <c r="BK140" s="486"/>
      <c r="BL140" s="486"/>
      <c r="BM140" s="486"/>
      <c r="BN140" s="486"/>
      <c r="BO140" s="486"/>
      <c r="BP140" s="486"/>
      <c r="BQ140" s="486"/>
      <c r="BR140" s="486"/>
      <c r="BS140" s="486"/>
      <c r="BT140" s="486"/>
      <c r="BU140" s="486"/>
      <c r="BV140" s="486"/>
      <c r="BW140" s="486"/>
      <c r="BX140" s="486"/>
      <c r="BY140" s="486"/>
      <c r="BZ140" s="486"/>
      <c r="CA140" s="486"/>
      <c r="CB140" s="486"/>
      <c r="CC140" s="486"/>
      <c r="CD140" s="486"/>
      <c r="CE140" s="486"/>
      <c r="CF140" s="486"/>
      <c r="CG140" s="486"/>
      <c r="CH140" s="486"/>
      <c r="CI140" s="486"/>
      <c r="CJ140" s="486"/>
      <c r="CK140" s="486"/>
      <c r="CL140" s="486"/>
      <c r="CM140" s="486"/>
      <c r="CN140" s="486"/>
      <c r="CO140" s="486"/>
      <c r="CP140" s="486"/>
      <c r="CQ140" s="486"/>
      <c r="CR140" s="486"/>
      <c r="CS140" s="486"/>
      <c r="CT140" s="486"/>
      <c r="CU140" s="486"/>
      <c r="CV140" s="486"/>
      <c r="CW140" s="486"/>
      <c r="CX140" s="486"/>
      <c r="CY140" s="486"/>
      <c r="CZ140" s="486"/>
      <c r="DA140" s="486"/>
      <c r="DB140" s="486"/>
      <c r="DC140" s="486"/>
      <c r="DD140" s="486"/>
      <c r="DE140" s="486"/>
      <c r="DF140" s="486"/>
      <c r="DG140" s="486"/>
      <c r="DH140" s="486"/>
      <c r="DI140" s="486"/>
      <c r="DJ140" s="486"/>
      <c r="DK140" s="486"/>
      <c r="DL140" s="486"/>
      <c r="DM140" s="486"/>
      <c r="DN140" s="486"/>
      <c r="DO140" s="486"/>
      <c r="DP140" s="486"/>
      <c r="DQ140" s="486"/>
      <c r="DR140" s="486"/>
      <c r="DS140" s="486"/>
      <c r="DT140" s="486"/>
      <c r="DU140" s="486"/>
      <c r="DV140" s="486"/>
      <c r="DW140" s="486"/>
      <c r="DX140" s="486"/>
      <c r="DY140" s="486"/>
      <c r="DZ140" s="486"/>
      <c r="EA140" s="486"/>
      <c r="EB140" s="486"/>
      <c r="EC140" s="486"/>
      <c r="ED140" s="486"/>
      <c r="EE140" s="486"/>
      <c r="EF140" s="486"/>
      <c r="EG140" s="486"/>
      <c r="EH140" s="486"/>
      <c r="EI140" s="486"/>
      <c r="EJ140" s="486"/>
      <c r="EK140" s="486"/>
      <c r="EL140" s="486"/>
      <c r="EM140" s="486"/>
      <c r="EN140" s="486"/>
      <c r="EO140" s="486"/>
      <c r="EP140" s="486"/>
      <c r="EQ140" s="486"/>
      <c r="ER140" s="486"/>
      <c r="ES140" s="486"/>
      <c r="ET140" s="486"/>
      <c r="EU140" s="486"/>
      <c r="EV140" s="486"/>
      <c r="EW140" s="486"/>
      <c r="EX140" s="486"/>
      <c r="EY140" s="486"/>
      <c r="EZ140" s="486"/>
      <c r="FA140" s="486"/>
      <c r="FB140" s="486"/>
      <c r="FC140" s="486"/>
      <c r="FD140" s="486"/>
      <c r="FE140" s="486"/>
      <c r="FF140" s="486"/>
      <c r="FG140" s="486"/>
      <c r="FH140" s="486"/>
      <c r="FI140" s="486"/>
      <c r="FJ140" s="486"/>
      <c r="FK140" s="486"/>
      <c r="FL140" s="486"/>
      <c r="FM140" s="486"/>
      <c r="FN140" s="486"/>
      <c r="FO140" s="486"/>
      <c r="FP140" s="486"/>
      <c r="FQ140" s="486"/>
      <c r="FR140" s="486"/>
      <c r="FS140" s="486"/>
      <c r="FT140" s="486"/>
      <c r="FU140" s="486"/>
      <c r="FV140" s="486"/>
      <c r="FW140" s="486"/>
      <c r="FX140" s="486"/>
      <c r="FY140" s="486"/>
      <c r="FZ140" s="486"/>
      <c r="GA140" s="486"/>
      <c r="GB140" s="486"/>
      <c r="GC140" s="486"/>
      <c r="GD140" s="486"/>
      <c r="GE140" s="486"/>
      <c r="GF140" s="486"/>
      <c r="GG140" s="486"/>
      <c r="GH140" s="486"/>
      <c r="GI140" s="486"/>
      <c r="GJ140" s="486"/>
      <c r="GK140" s="486"/>
      <c r="GL140" s="486"/>
      <c r="GM140" s="486"/>
      <c r="GN140" s="486"/>
      <c r="GO140" s="486"/>
      <c r="GP140" s="486"/>
      <c r="GQ140" s="486"/>
      <c r="GR140" s="486"/>
      <c r="GS140" s="486"/>
      <c r="GT140" s="486"/>
      <c r="GU140" s="486"/>
      <c r="GV140" s="486"/>
      <c r="GW140" s="486"/>
      <c r="GX140" s="486"/>
      <c r="GY140" s="486"/>
      <c r="GZ140" s="486"/>
      <c r="HA140" s="486"/>
      <c r="HB140" s="486"/>
      <c r="HC140" s="486"/>
      <c r="HD140" s="486"/>
      <c r="HE140" s="486"/>
      <c r="HF140" s="486"/>
      <c r="HG140" s="486"/>
      <c r="HH140" s="486"/>
      <c r="HI140" s="486"/>
      <c r="HJ140" s="486"/>
      <c r="HK140" s="486"/>
      <c r="HL140" s="486"/>
      <c r="HM140" s="486"/>
      <c r="HN140" s="486"/>
      <c r="HO140" s="486"/>
      <c r="HP140" s="486"/>
      <c r="HQ140" s="486"/>
      <c r="HR140" s="486"/>
      <c r="HS140" s="486"/>
      <c r="HT140" s="486"/>
      <c r="HU140" s="486"/>
      <c r="HV140" s="486"/>
      <c r="HW140" s="486"/>
      <c r="HX140" s="486"/>
      <c r="HY140" s="486"/>
      <c r="HZ140" s="486"/>
      <c r="IA140" s="486"/>
      <c r="IB140" s="486"/>
      <c r="IC140" s="486"/>
      <c r="ID140" s="486"/>
      <c r="IE140" s="486"/>
      <c r="IF140" s="486"/>
      <c r="IG140" s="486"/>
      <c r="IH140" s="486"/>
      <c r="II140" s="486"/>
      <c r="IJ140" s="486"/>
      <c r="IK140" s="486"/>
      <c r="IL140" s="486"/>
      <c r="IM140" s="486"/>
      <c r="IN140" s="486"/>
      <c r="IO140" s="486"/>
      <c r="IP140" s="486"/>
      <c r="IQ140" s="486"/>
      <c r="IR140" s="486"/>
      <c r="IS140" s="486"/>
    </row>
    <row r="141" spans="1:253" ht="9.9499999999999993" customHeight="1">
      <c r="A141" s="475"/>
      <c r="B141" s="476"/>
      <c r="C141" s="508"/>
      <c r="D141" s="478"/>
      <c r="E141" s="478"/>
      <c r="F141" s="479"/>
      <c r="G141" s="461"/>
      <c r="H141" s="509"/>
      <c r="I141" s="510"/>
      <c r="J141" s="510"/>
      <c r="K141" s="510"/>
      <c r="L141" s="463"/>
      <c r="M141" s="463"/>
      <c r="N141" s="463"/>
      <c r="O141" s="463"/>
      <c r="P141" s="463"/>
      <c r="Q141" s="463"/>
      <c r="R141" s="463"/>
      <c r="S141" s="463"/>
      <c r="T141" s="463"/>
      <c r="U141" s="463"/>
      <c r="V141" s="463"/>
      <c r="W141" s="463"/>
      <c r="X141" s="463"/>
      <c r="Y141" s="463"/>
      <c r="Z141" s="463"/>
      <c r="AA141" s="463"/>
      <c r="AB141" s="463"/>
      <c r="AC141" s="463"/>
      <c r="AD141" s="463"/>
      <c r="AE141" s="463"/>
      <c r="AF141" s="463"/>
      <c r="AG141" s="463"/>
      <c r="AH141" s="463"/>
      <c r="AI141" s="463"/>
      <c r="AJ141" s="463"/>
      <c r="AK141" s="463"/>
      <c r="AL141" s="463"/>
      <c r="AM141" s="463"/>
      <c r="AN141" s="463"/>
      <c r="AO141" s="463"/>
      <c r="AP141" s="463"/>
      <c r="AQ141" s="463"/>
      <c r="AR141" s="463"/>
      <c r="AS141" s="463"/>
      <c r="AT141" s="463"/>
      <c r="AU141" s="463"/>
      <c r="AV141" s="463"/>
      <c r="AW141" s="463"/>
      <c r="AX141" s="463"/>
      <c r="AY141" s="463"/>
      <c r="AZ141" s="463"/>
      <c r="BA141" s="463"/>
      <c r="BB141" s="463"/>
      <c r="BC141" s="463"/>
      <c r="BD141" s="463"/>
      <c r="BE141" s="463"/>
      <c r="BF141" s="463"/>
      <c r="BG141" s="463"/>
      <c r="BH141" s="463"/>
      <c r="BI141" s="463"/>
      <c r="BJ141" s="463"/>
      <c r="BK141" s="463"/>
      <c r="BL141" s="463"/>
      <c r="BM141" s="463"/>
      <c r="BN141" s="463"/>
      <c r="BO141" s="463"/>
      <c r="BP141" s="463"/>
      <c r="BQ141" s="463"/>
      <c r="BR141" s="463"/>
      <c r="BS141" s="463"/>
      <c r="BT141" s="463"/>
      <c r="BU141" s="463"/>
      <c r="BV141" s="463"/>
      <c r="BW141" s="463"/>
      <c r="BX141" s="463"/>
      <c r="BY141" s="463"/>
      <c r="BZ141" s="463"/>
      <c r="CA141" s="463"/>
      <c r="CB141" s="463"/>
      <c r="CC141" s="463"/>
      <c r="CD141" s="463"/>
      <c r="CE141" s="463"/>
      <c r="CF141" s="463"/>
      <c r="CG141" s="463"/>
      <c r="CH141" s="463"/>
      <c r="CI141" s="463"/>
      <c r="CJ141" s="463"/>
      <c r="CK141" s="463"/>
      <c r="CL141" s="463"/>
      <c r="CM141" s="463"/>
      <c r="CN141" s="463"/>
      <c r="CO141" s="463"/>
      <c r="CP141" s="463"/>
      <c r="CQ141" s="463"/>
      <c r="CR141" s="463"/>
      <c r="CS141" s="463"/>
      <c r="CT141" s="463"/>
      <c r="CU141" s="463"/>
      <c r="CV141" s="463"/>
      <c r="CW141" s="463"/>
      <c r="CX141" s="463"/>
      <c r="CY141" s="463"/>
      <c r="CZ141" s="463"/>
      <c r="DA141" s="463"/>
      <c r="DB141" s="463"/>
      <c r="DC141" s="463"/>
      <c r="DD141" s="463"/>
      <c r="DE141" s="463"/>
      <c r="DF141" s="463"/>
      <c r="DG141" s="463"/>
      <c r="DH141" s="463"/>
      <c r="DI141" s="463"/>
      <c r="DJ141" s="463"/>
      <c r="DK141" s="463"/>
      <c r="DL141" s="463"/>
      <c r="DM141" s="463"/>
      <c r="DN141" s="463"/>
      <c r="DO141" s="463"/>
      <c r="DP141" s="463"/>
      <c r="DQ141" s="463"/>
      <c r="DR141" s="463"/>
      <c r="DS141" s="463"/>
      <c r="DT141" s="463"/>
      <c r="DU141" s="463"/>
      <c r="DV141" s="463"/>
      <c r="DW141" s="463"/>
      <c r="DX141" s="463"/>
      <c r="DY141" s="463"/>
      <c r="DZ141" s="463"/>
      <c r="EA141" s="463"/>
      <c r="EB141" s="463"/>
      <c r="EC141" s="463"/>
      <c r="ED141" s="463"/>
      <c r="EE141" s="463"/>
      <c r="EF141" s="463"/>
      <c r="EG141" s="463"/>
      <c r="EH141" s="463"/>
      <c r="EI141" s="463"/>
      <c r="EJ141" s="463"/>
      <c r="EK141" s="463"/>
      <c r="EL141" s="463"/>
      <c r="EM141" s="463"/>
      <c r="EN141" s="463"/>
      <c r="EO141" s="463"/>
      <c r="EP141" s="463"/>
      <c r="EQ141" s="463"/>
      <c r="ER141" s="463"/>
      <c r="ES141" s="463"/>
      <c r="ET141" s="463"/>
      <c r="EU141" s="463"/>
      <c r="EV141" s="463"/>
      <c r="EW141" s="463"/>
      <c r="EX141" s="463"/>
      <c r="EY141" s="463"/>
      <c r="EZ141" s="463"/>
      <c r="FA141" s="463"/>
      <c r="FB141" s="463"/>
      <c r="FC141" s="463"/>
      <c r="FD141" s="463"/>
      <c r="FE141" s="463"/>
      <c r="FF141" s="463"/>
      <c r="FG141" s="463"/>
      <c r="FH141" s="463"/>
      <c r="FI141" s="463"/>
      <c r="FJ141" s="463"/>
      <c r="FK141" s="463"/>
      <c r="FL141" s="463"/>
      <c r="FM141" s="463"/>
      <c r="FN141" s="463"/>
      <c r="FO141" s="463"/>
      <c r="FP141" s="463"/>
      <c r="FQ141" s="463"/>
      <c r="FR141" s="463"/>
      <c r="FS141" s="463"/>
      <c r="FT141" s="463"/>
      <c r="FU141" s="463"/>
      <c r="FV141" s="463"/>
      <c r="FW141" s="463"/>
      <c r="FX141" s="463"/>
      <c r="FY141" s="463"/>
      <c r="FZ141" s="463"/>
      <c r="GA141" s="463"/>
      <c r="GB141" s="463"/>
      <c r="GC141" s="463"/>
      <c r="GD141" s="463"/>
      <c r="GE141" s="463"/>
      <c r="GF141" s="463"/>
      <c r="GG141" s="463"/>
      <c r="GH141" s="463"/>
      <c r="GI141" s="463"/>
      <c r="GJ141" s="463"/>
      <c r="GK141" s="463"/>
      <c r="GL141" s="463"/>
      <c r="GM141" s="463"/>
      <c r="GN141" s="463"/>
      <c r="GO141" s="463"/>
      <c r="GP141" s="463"/>
      <c r="GQ141" s="463"/>
      <c r="GR141" s="463"/>
      <c r="GS141" s="463"/>
      <c r="GT141" s="463"/>
      <c r="GU141" s="463"/>
      <c r="GV141" s="463"/>
      <c r="GW141" s="463"/>
      <c r="GX141" s="463"/>
      <c r="GY141" s="463"/>
      <c r="GZ141" s="463"/>
      <c r="HA141" s="463"/>
      <c r="HB141" s="463"/>
      <c r="HC141" s="463"/>
      <c r="HD141" s="463"/>
      <c r="HE141" s="463"/>
      <c r="HF141" s="463"/>
      <c r="HG141" s="463"/>
      <c r="HH141" s="463"/>
      <c r="HI141" s="463"/>
      <c r="HJ141" s="463"/>
      <c r="HK141" s="463"/>
      <c r="HL141" s="463"/>
      <c r="HM141" s="463"/>
      <c r="HN141" s="463"/>
      <c r="HO141" s="463"/>
      <c r="HP141" s="463"/>
      <c r="HQ141" s="463"/>
      <c r="HR141" s="463"/>
      <c r="HS141" s="463"/>
      <c r="HT141" s="463"/>
      <c r="HU141" s="463"/>
      <c r="HV141" s="463"/>
      <c r="HW141" s="463"/>
      <c r="HX141" s="463"/>
      <c r="HY141" s="463"/>
      <c r="HZ141" s="463"/>
      <c r="IA141" s="463"/>
      <c r="IB141" s="463"/>
      <c r="IC141" s="463"/>
      <c r="ID141" s="463"/>
      <c r="IE141" s="463"/>
      <c r="IF141" s="463"/>
      <c r="IG141" s="463"/>
      <c r="IH141" s="463"/>
      <c r="II141" s="463"/>
      <c r="IJ141" s="463"/>
      <c r="IK141" s="463"/>
      <c r="IL141" s="463"/>
      <c r="IM141" s="463"/>
      <c r="IN141" s="463"/>
      <c r="IO141" s="463"/>
      <c r="IP141" s="463"/>
      <c r="IQ141" s="463"/>
      <c r="IR141" s="463"/>
      <c r="IS141" s="463"/>
    </row>
    <row r="142" spans="1:253">
      <c r="A142" s="444"/>
      <c r="B142" s="444"/>
      <c r="C142" s="497" t="s">
        <v>668</v>
      </c>
      <c r="D142" s="483">
        <f>E142+F142</f>
        <v>703000</v>
      </c>
      <c r="E142" s="483">
        <v>703000</v>
      </c>
      <c r="F142" s="484">
        <v>0</v>
      </c>
      <c r="G142" s="461"/>
      <c r="H142" s="498" t="s">
        <v>312</v>
      </c>
      <c r="I142" s="483">
        <f>J142+K142</f>
        <v>703000</v>
      </c>
      <c r="J142" s="483">
        <v>703000</v>
      </c>
      <c r="K142" s="483">
        <v>0</v>
      </c>
      <c r="L142" s="390"/>
      <c r="M142" s="390"/>
      <c r="N142" s="390"/>
      <c r="O142" s="390"/>
      <c r="P142" s="390"/>
      <c r="Q142" s="390"/>
      <c r="R142" s="390"/>
      <c r="S142" s="390"/>
      <c r="T142" s="390"/>
      <c r="U142" s="390"/>
      <c r="V142" s="390"/>
      <c r="W142" s="390"/>
      <c r="X142" s="390"/>
      <c r="Y142" s="390"/>
      <c r="Z142" s="390"/>
      <c r="AA142" s="390"/>
      <c r="AB142" s="390"/>
      <c r="AC142" s="390"/>
      <c r="AD142" s="390"/>
      <c r="AE142" s="390"/>
      <c r="AF142" s="390"/>
      <c r="AG142" s="390"/>
      <c r="AH142" s="390"/>
      <c r="AI142" s="390"/>
      <c r="AJ142" s="390"/>
      <c r="AK142" s="390"/>
      <c r="AL142" s="390"/>
      <c r="AM142" s="390"/>
      <c r="AN142" s="390"/>
      <c r="AO142" s="390"/>
      <c r="AP142" s="390"/>
      <c r="AQ142" s="390"/>
      <c r="AR142" s="390"/>
      <c r="AS142" s="390"/>
      <c r="AT142" s="390"/>
      <c r="AU142" s="390"/>
      <c r="AV142" s="390"/>
      <c r="AW142" s="390"/>
      <c r="AX142" s="390"/>
      <c r="AY142" s="390"/>
      <c r="AZ142" s="390"/>
      <c r="BA142" s="390"/>
      <c r="BB142" s="390"/>
      <c r="BC142" s="390"/>
      <c r="BD142" s="390"/>
      <c r="BE142" s="390"/>
      <c r="BF142" s="390"/>
      <c r="BG142" s="390"/>
      <c r="BH142" s="390"/>
      <c r="BI142" s="390"/>
      <c r="BJ142" s="390"/>
      <c r="BK142" s="390"/>
      <c r="BL142" s="390"/>
      <c r="BM142" s="390"/>
      <c r="BN142" s="390"/>
      <c r="BO142" s="390"/>
      <c r="BP142" s="390"/>
      <c r="BQ142" s="390"/>
      <c r="BR142" s="390"/>
      <c r="BS142" s="390"/>
      <c r="BT142" s="390"/>
      <c r="BU142" s="390"/>
      <c r="BV142" s="390"/>
      <c r="BW142" s="390"/>
      <c r="BX142" s="390"/>
      <c r="BY142" s="390"/>
      <c r="BZ142" s="390"/>
      <c r="CA142" s="390"/>
      <c r="CB142" s="390"/>
      <c r="CC142" s="390"/>
      <c r="CD142" s="390"/>
      <c r="CE142" s="390"/>
      <c r="CF142" s="390"/>
      <c r="CG142" s="390"/>
      <c r="CH142" s="390"/>
      <c r="CI142" s="390"/>
      <c r="CJ142" s="390"/>
      <c r="CK142" s="390"/>
      <c r="CL142" s="390"/>
      <c r="CM142" s="390"/>
      <c r="CN142" s="390"/>
      <c r="CO142" s="390"/>
      <c r="CP142" s="390"/>
      <c r="CQ142" s="390"/>
      <c r="CR142" s="390"/>
      <c r="CS142" s="390"/>
      <c r="CT142" s="390"/>
      <c r="CU142" s="390"/>
      <c r="CV142" s="390"/>
      <c r="CW142" s="390"/>
      <c r="CX142" s="390"/>
      <c r="CY142" s="390"/>
      <c r="CZ142" s="390"/>
      <c r="DA142" s="390"/>
      <c r="DB142" s="390"/>
      <c r="DC142" s="390"/>
      <c r="DD142" s="390"/>
      <c r="DE142" s="390"/>
      <c r="DF142" s="390"/>
      <c r="DG142" s="390"/>
      <c r="DH142" s="390"/>
      <c r="DI142" s="390"/>
      <c r="DJ142" s="390"/>
      <c r="DK142" s="390"/>
      <c r="DL142" s="390"/>
      <c r="DM142" s="390"/>
      <c r="DN142" s="390"/>
      <c r="DO142" s="390"/>
      <c r="DP142" s="390"/>
      <c r="DQ142" s="390"/>
      <c r="DR142" s="390"/>
      <c r="DS142" s="390"/>
      <c r="DT142" s="390"/>
      <c r="DU142" s="390"/>
      <c r="DV142" s="390"/>
      <c r="DW142" s="390"/>
      <c r="DX142" s="390"/>
      <c r="DY142" s="390"/>
      <c r="DZ142" s="390"/>
      <c r="EA142" s="390"/>
      <c r="EB142" s="390"/>
      <c r="EC142" s="390"/>
      <c r="ED142" s="390"/>
      <c r="EE142" s="390"/>
      <c r="EF142" s="390"/>
      <c r="EG142" s="390"/>
      <c r="EH142" s="390"/>
      <c r="EI142" s="390"/>
      <c r="EJ142" s="390"/>
      <c r="EK142" s="390"/>
      <c r="EL142" s="390"/>
      <c r="EM142" s="390"/>
      <c r="EN142" s="390"/>
      <c r="EO142" s="390"/>
      <c r="EP142" s="390"/>
      <c r="EQ142" s="390"/>
      <c r="ER142" s="390"/>
      <c r="ES142" s="390"/>
      <c r="ET142" s="390"/>
      <c r="EU142" s="390"/>
      <c r="EV142" s="390"/>
      <c r="EW142" s="390"/>
      <c r="EX142" s="390"/>
      <c r="EY142" s="390"/>
      <c r="EZ142" s="390"/>
      <c r="FA142" s="390"/>
      <c r="FB142" s="390"/>
      <c r="FC142" s="390"/>
      <c r="FD142" s="390"/>
      <c r="FE142" s="390"/>
      <c r="FF142" s="390"/>
      <c r="FG142" s="390"/>
      <c r="FH142" s="390"/>
      <c r="FI142" s="390"/>
      <c r="FJ142" s="390"/>
      <c r="FK142" s="390"/>
      <c r="FL142" s="390"/>
      <c r="FM142" s="390"/>
      <c r="FN142" s="390"/>
      <c r="FO142" s="390"/>
      <c r="FP142" s="390"/>
      <c r="FQ142" s="390"/>
      <c r="FR142" s="390"/>
      <c r="FS142" s="390"/>
      <c r="FT142" s="390"/>
      <c r="FU142" s="390"/>
      <c r="FV142" s="390"/>
      <c r="FW142" s="390"/>
      <c r="FX142" s="390"/>
      <c r="FY142" s="390"/>
      <c r="FZ142" s="390"/>
      <c r="GA142" s="390"/>
      <c r="GB142" s="390"/>
      <c r="GC142" s="390"/>
      <c r="GD142" s="390"/>
      <c r="GE142" s="390"/>
      <c r="GF142" s="390"/>
      <c r="GG142" s="390"/>
      <c r="GH142" s="390"/>
      <c r="GI142" s="390"/>
      <c r="GJ142" s="390"/>
      <c r="GK142" s="390"/>
      <c r="GL142" s="390"/>
      <c r="GM142" s="390"/>
      <c r="GN142" s="390"/>
      <c r="GO142" s="390"/>
      <c r="GP142" s="390"/>
      <c r="GQ142" s="390"/>
      <c r="GR142" s="390"/>
      <c r="GS142" s="390"/>
      <c r="GT142" s="390"/>
      <c r="GU142" s="390"/>
      <c r="GV142" s="390"/>
      <c r="GW142" s="390"/>
      <c r="GX142" s="390"/>
      <c r="GY142" s="390"/>
      <c r="GZ142" s="390"/>
      <c r="HA142" s="390"/>
      <c r="HB142" s="390"/>
      <c r="HC142" s="390"/>
      <c r="HD142" s="390"/>
      <c r="HE142" s="390"/>
      <c r="HF142" s="390"/>
      <c r="HG142" s="390"/>
      <c r="HH142" s="390"/>
      <c r="HI142" s="390"/>
      <c r="HJ142" s="390"/>
      <c r="HK142" s="390"/>
      <c r="HL142" s="390"/>
      <c r="HM142" s="390"/>
      <c r="HN142" s="390"/>
      <c r="HO142" s="390"/>
      <c r="HP142" s="390"/>
      <c r="HQ142" s="390"/>
      <c r="HR142" s="390"/>
      <c r="HS142" s="390"/>
      <c r="HT142" s="390"/>
      <c r="HU142" s="390"/>
      <c r="HV142" s="390"/>
      <c r="HW142" s="390"/>
      <c r="HX142" s="390"/>
      <c r="HY142" s="390"/>
      <c r="HZ142" s="390"/>
      <c r="IA142" s="390"/>
      <c r="IB142" s="390"/>
      <c r="IC142" s="390"/>
      <c r="ID142" s="390"/>
      <c r="IE142" s="390"/>
      <c r="IF142" s="390"/>
      <c r="IG142" s="390"/>
      <c r="IH142" s="390"/>
      <c r="II142" s="390"/>
      <c r="IJ142" s="390"/>
      <c r="IK142" s="390"/>
      <c r="IL142" s="390"/>
      <c r="IM142" s="390"/>
      <c r="IN142" s="390"/>
      <c r="IO142" s="390"/>
      <c r="IP142" s="390"/>
      <c r="IQ142" s="390"/>
      <c r="IR142" s="390"/>
      <c r="IS142" s="390"/>
    </row>
    <row r="143" spans="1:253" ht="9.9499999999999993" customHeight="1">
      <c r="A143" s="444"/>
      <c r="B143" s="481"/>
      <c r="C143" s="482"/>
      <c r="D143" s="506"/>
      <c r="E143" s="506"/>
      <c r="F143" s="507"/>
      <c r="G143" s="461"/>
      <c r="H143" s="485"/>
      <c r="I143" s="483"/>
      <c r="J143" s="483"/>
      <c r="K143" s="483"/>
      <c r="L143" s="390"/>
      <c r="M143" s="390"/>
      <c r="N143" s="390"/>
      <c r="O143" s="390"/>
      <c r="P143" s="390"/>
      <c r="Q143" s="390"/>
      <c r="R143" s="390"/>
      <c r="S143" s="390"/>
      <c r="T143" s="390"/>
      <c r="U143" s="390"/>
      <c r="V143" s="390"/>
      <c r="W143" s="390"/>
      <c r="X143" s="390"/>
      <c r="Y143" s="390"/>
      <c r="Z143" s="390"/>
      <c r="AA143" s="390"/>
      <c r="AB143" s="390"/>
      <c r="AC143" s="390"/>
      <c r="AD143" s="390"/>
      <c r="AE143" s="390"/>
      <c r="AF143" s="390"/>
      <c r="AG143" s="390"/>
      <c r="AH143" s="390"/>
      <c r="AI143" s="390"/>
      <c r="AJ143" s="390"/>
      <c r="AK143" s="390"/>
      <c r="AL143" s="390"/>
      <c r="AM143" s="390"/>
      <c r="AN143" s="390"/>
      <c r="AO143" s="390"/>
      <c r="AP143" s="390"/>
      <c r="AQ143" s="390"/>
      <c r="AR143" s="390"/>
      <c r="AS143" s="390"/>
      <c r="AT143" s="390"/>
      <c r="AU143" s="390"/>
      <c r="AV143" s="390"/>
      <c r="AW143" s="390"/>
      <c r="AX143" s="390"/>
      <c r="AY143" s="390"/>
      <c r="AZ143" s="390"/>
      <c r="BA143" s="390"/>
      <c r="BB143" s="390"/>
      <c r="BC143" s="390"/>
      <c r="BD143" s="390"/>
      <c r="BE143" s="390"/>
      <c r="BF143" s="390"/>
      <c r="BG143" s="390"/>
      <c r="BH143" s="390"/>
      <c r="BI143" s="390"/>
      <c r="BJ143" s="390"/>
      <c r="BK143" s="390"/>
      <c r="BL143" s="390"/>
      <c r="BM143" s="390"/>
      <c r="BN143" s="390"/>
      <c r="BO143" s="390"/>
      <c r="BP143" s="390"/>
      <c r="BQ143" s="390"/>
      <c r="BR143" s="390"/>
      <c r="BS143" s="390"/>
      <c r="BT143" s="390"/>
      <c r="BU143" s="390"/>
      <c r="BV143" s="390"/>
      <c r="BW143" s="390"/>
      <c r="BX143" s="390"/>
      <c r="BY143" s="390"/>
      <c r="BZ143" s="390"/>
      <c r="CA143" s="390"/>
      <c r="CB143" s="390"/>
      <c r="CC143" s="390"/>
      <c r="CD143" s="390"/>
      <c r="CE143" s="390"/>
      <c r="CF143" s="390"/>
      <c r="CG143" s="390"/>
      <c r="CH143" s="390"/>
      <c r="CI143" s="390"/>
      <c r="CJ143" s="390"/>
      <c r="CK143" s="390"/>
      <c r="CL143" s="390"/>
      <c r="CM143" s="390"/>
      <c r="CN143" s="390"/>
      <c r="CO143" s="390"/>
      <c r="CP143" s="390"/>
      <c r="CQ143" s="390"/>
      <c r="CR143" s="390"/>
      <c r="CS143" s="390"/>
      <c r="CT143" s="390"/>
      <c r="CU143" s="390"/>
      <c r="CV143" s="390"/>
      <c r="CW143" s="390"/>
      <c r="CX143" s="390"/>
      <c r="CY143" s="390"/>
      <c r="CZ143" s="390"/>
      <c r="DA143" s="390"/>
      <c r="DB143" s="390"/>
      <c r="DC143" s="390"/>
      <c r="DD143" s="390"/>
      <c r="DE143" s="390"/>
      <c r="DF143" s="390"/>
      <c r="DG143" s="390"/>
      <c r="DH143" s="390"/>
      <c r="DI143" s="390"/>
      <c r="DJ143" s="390"/>
      <c r="DK143" s="390"/>
      <c r="DL143" s="390"/>
      <c r="DM143" s="390"/>
      <c r="DN143" s="390"/>
      <c r="DO143" s="390"/>
      <c r="DP143" s="390"/>
      <c r="DQ143" s="390"/>
      <c r="DR143" s="390"/>
      <c r="DS143" s="390"/>
      <c r="DT143" s="390"/>
      <c r="DU143" s="390"/>
      <c r="DV143" s="390"/>
      <c r="DW143" s="390"/>
      <c r="DX143" s="390"/>
      <c r="DY143" s="390"/>
      <c r="DZ143" s="390"/>
      <c r="EA143" s="390"/>
      <c r="EB143" s="390"/>
      <c r="EC143" s="390"/>
      <c r="ED143" s="390"/>
      <c r="EE143" s="390"/>
      <c r="EF143" s="390"/>
      <c r="EG143" s="390"/>
      <c r="EH143" s="390"/>
      <c r="EI143" s="390"/>
      <c r="EJ143" s="390"/>
      <c r="EK143" s="390"/>
      <c r="EL143" s="390"/>
      <c r="EM143" s="390"/>
      <c r="EN143" s="390"/>
      <c r="EO143" s="390"/>
      <c r="EP143" s="390"/>
      <c r="EQ143" s="390"/>
      <c r="ER143" s="390"/>
      <c r="ES143" s="390"/>
      <c r="ET143" s="390"/>
      <c r="EU143" s="390"/>
      <c r="EV143" s="390"/>
      <c r="EW143" s="390"/>
      <c r="EX143" s="390"/>
      <c r="EY143" s="390"/>
      <c r="EZ143" s="390"/>
      <c r="FA143" s="390"/>
      <c r="FB143" s="390"/>
      <c r="FC143" s="390"/>
      <c r="FD143" s="390"/>
      <c r="FE143" s="390"/>
      <c r="FF143" s="390"/>
      <c r="FG143" s="390"/>
      <c r="FH143" s="390"/>
      <c r="FI143" s="390"/>
      <c r="FJ143" s="390"/>
      <c r="FK143" s="390"/>
      <c r="FL143" s="390"/>
      <c r="FM143" s="390"/>
      <c r="FN143" s="390"/>
      <c r="FO143" s="390"/>
      <c r="FP143" s="390"/>
      <c r="FQ143" s="390"/>
      <c r="FR143" s="390"/>
      <c r="FS143" s="390"/>
      <c r="FT143" s="390"/>
      <c r="FU143" s="390"/>
      <c r="FV143" s="390"/>
      <c r="FW143" s="390"/>
      <c r="FX143" s="390"/>
      <c r="FY143" s="390"/>
      <c r="FZ143" s="390"/>
      <c r="GA143" s="390"/>
      <c r="GB143" s="390"/>
      <c r="GC143" s="390"/>
      <c r="GD143" s="390"/>
      <c r="GE143" s="390"/>
      <c r="GF143" s="390"/>
      <c r="GG143" s="390"/>
      <c r="GH143" s="390"/>
      <c r="GI143" s="390"/>
      <c r="GJ143" s="390"/>
      <c r="GK143" s="390"/>
      <c r="GL143" s="390"/>
      <c r="GM143" s="390"/>
      <c r="GN143" s="390"/>
      <c r="GO143" s="390"/>
      <c r="GP143" s="390"/>
      <c r="GQ143" s="390"/>
      <c r="GR143" s="390"/>
      <c r="GS143" s="390"/>
      <c r="GT143" s="390"/>
      <c r="GU143" s="390"/>
      <c r="GV143" s="390"/>
      <c r="GW143" s="390"/>
      <c r="GX143" s="390"/>
      <c r="GY143" s="390"/>
      <c r="GZ143" s="390"/>
      <c r="HA143" s="390"/>
      <c r="HB143" s="390"/>
      <c r="HC143" s="390"/>
      <c r="HD143" s="390"/>
      <c r="HE143" s="390"/>
      <c r="HF143" s="390"/>
      <c r="HG143" s="390"/>
      <c r="HH143" s="390"/>
      <c r="HI143" s="390"/>
      <c r="HJ143" s="390"/>
      <c r="HK143" s="390"/>
      <c r="HL143" s="390"/>
      <c r="HM143" s="390"/>
      <c r="HN143" s="390"/>
      <c r="HO143" s="390"/>
      <c r="HP143" s="390"/>
      <c r="HQ143" s="390"/>
      <c r="HR143" s="390"/>
      <c r="HS143" s="390"/>
      <c r="HT143" s="390"/>
      <c r="HU143" s="390"/>
      <c r="HV143" s="390"/>
      <c r="HW143" s="390"/>
      <c r="HX143" s="390"/>
      <c r="HY143" s="390"/>
      <c r="HZ143" s="390"/>
      <c r="IA143" s="390"/>
      <c r="IB143" s="390"/>
      <c r="IC143" s="390"/>
      <c r="ID143" s="390"/>
      <c r="IE143" s="390"/>
      <c r="IF143" s="390"/>
      <c r="IG143" s="390"/>
      <c r="IH143" s="390"/>
      <c r="II143" s="390"/>
      <c r="IJ143" s="390"/>
      <c r="IK143" s="390"/>
      <c r="IL143" s="390"/>
      <c r="IM143" s="390"/>
      <c r="IN143" s="390"/>
      <c r="IO143" s="390"/>
      <c r="IP143" s="390"/>
      <c r="IQ143" s="390"/>
      <c r="IR143" s="390"/>
      <c r="IS143" s="390"/>
    </row>
    <row r="144" spans="1:253" ht="15.75">
      <c r="A144" s="451"/>
      <c r="B144" s="451"/>
      <c r="C144" s="452" t="s">
        <v>314</v>
      </c>
      <c r="D144" s="453">
        <f>D14</f>
        <v>55940000</v>
      </c>
      <c r="E144" s="453">
        <f>E14</f>
        <v>55790000</v>
      </c>
      <c r="F144" s="454">
        <f>F14</f>
        <v>150000</v>
      </c>
      <c r="G144" s="529"/>
      <c r="H144" s="456" t="s">
        <v>314</v>
      </c>
      <c r="I144" s="453">
        <f>I146+I148+I150</f>
        <v>55940000</v>
      </c>
      <c r="J144" s="453">
        <f>J146+J148+J150</f>
        <v>55790000</v>
      </c>
      <c r="K144" s="453">
        <f>K146+K148+K150</f>
        <v>150000</v>
      </c>
      <c r="L144" s="450"/>
      <c r="M144" s="450"/>
      <c r="N144" s="450"/>
      <c r="O144" s="450"/>
      <c r="P144" s="450"/>
      <c r="Q144" s="450"/>
      <c r="R144" s="450"/>
      <c r="S144" s="450"/>
      <c r="T144" s="450"/>
      <c r="U144" s="450"/>
      <c r="V144" s="450"/>
      <c r="W144" s="450"/>
      <c r="X144" s="450"/>
      <c r="Y144" s="450"/>
      <c r="Z144" s="450"/>
      <c r="AA144" s="450"/>
      <c r="AB144" s="450"/>
      <c r="AC144" s="450"/>
      <c r="AD144" s="450"/>
      <c r="AE144" s="450"/>
      <c r="AF144" s="450"/>
      <c r="AG144" s="450"/>
      <c r="AH144" s="450"/>
      <c r="AI144" s="450"/>
      <c r="AJ144" s="450"/>
      <c r="AK144" s="450"/>
      <c r="AL144" s="450"/>
      <c r="AM144" s="450"/>
      <c r="AN144" s="450"/>
      <c r="AO144" s="450"/>
      <c r="AP144" s="450"/>
      <c r="AQ144" s="450"/>
      <c r="AR144" s="450"/>
      <c r="AS144" s="450"/>
      <c r="AT144" s="450"/>
      <c r="AU144" s="450"/>
      <c r="AV144" s="450"/>
      <c r="AW144" s="450"/>
      <c r="AX144" s="450"/>
      <c r="AY144" s="450"/>
      <c r="AZ144" s="450"/>
      <c r="BA144" s="450"/>
      <c r="BB144" s="450"/>
      <c r="BC144" s="450"/>
      <c r="BD144" s="450"/>
      <c r="BE144" s="450"/>
      <c r="BF144" s="450"/>
      <c r="BG144" s="450"/>
      <c r="BH144" s="450"/>
      <c r="BI144" s="450"/>
      <c r="BJ144" s="450"/>
      <c r="BK144" s="450"/>
      <c r="BL144" s="450"/>
      <c r="BM144" s="450"/>
      <c r="BN144" s="450"/>
      <c r="BO144" s="450"/>
      <c r="BP144" s="450"/>
      <c r="BQ144" s="450"/>
      <c r="BR144" s="450"/>
      <c r="BS144" s="450"/>
      <c r="BT144" s="450"/>
      <c r="BU144" s="450"/>
      <c r="BV144" s="450"/>
      <c r="BW144" s="450"/>
      <c r="BX144" s="450"/>
      <c r="BY144" s="450"/>
      <c r="BZ144" s="450"/>
      <c r="CA144" s="450"/>
      <c r="CB144" s="450"/>
      <c r="CC144" s="450"/>
      <c r="CD144" s="450"/>
      <c r="CE144" s="450"/>
      <c r="CF144" s="450"/>
      <c r="CG144" s="450"/>
      <c r="CH144" s="450"/>
      <c r="CI144" s="450"/>
      <c r="CJ144" s="450"/>
      <c r="CK144" s="450"/>
      <c r="CL144" s="450"/>
      <c r="CM144" s="450"/>
      <c r="CN144" s="450"/>
      <c r="CO144" s="450"/>
      <c r="CP144" s="450"/>
      <c r="CQ144" s="450"/>
      <c r="CR144" s="450"/>
      <c r="CS144" s="450"/>
      <c r="CT144" s="450"/>
      <c r="CU144" s="450"/>
      <c r="CV144" s="450"/>
      <c r="CW144" s="450"/>
      <c r="CX144" s="450"/>
      <c r="CY144" s="450"/>
      <c r="CZ144" s="450"/>
      <c r="DA144" s="450"/>
      <c r="DB144" s="450"/>
      <c r="DC144" s="450"/>
      <c r="DD144" s="450"/>
      <c r="DE144" s="450"/>
      <c r="DF144" s="450"/>
      <c r="DG144" s="450"/>
      <c r="DH144" s="450"/>
      <c r="DI144" s="450"/>
      <c r="DJ144" s="450"/>
      <c r="DK144" s="450"/>
      <c r="DL144" s="450"/>
      <c r="DM144" s="450"/>
      <c r="DN144" s="450"/>
      <c r="DO144" s="450"/>
      <c r="DP144" s="450"/>
      <c r="DQ144" s="450"/>
      <c r="DR144" s="450"/>
      <c r="DS144" s="450"/>
      <c r="DT144" s="450"/>
      <c r="DU144" s="450"/>
      <c r="DV144" s="450"/>
      <c r="DW144" s="450"/>
      <c r="DX144" s="450"/>
      <c r="DY144" s="450"/>
      <c r="DZ144" s="450"/>
      <c r="EA144" s="450"/>
      <c r="EB144" s="450"/>
      <c r="EC144" s="450"/>
      <c r="ED144" s="450"/>
      <c r="EE144" s="450"/>
      <c r="EF144" s="450"/>
      <c r="EG144" s="450"/>
      <c r="EH144" s="450"/>
      <c r="EI144" s="450"/>
      <c r="EJ144" s="450"/>
      <c r="EK144" s="450"/>
      <c r="EL144" s="450"/>
      <c r="EM144" s="450"/>
      <c r="EN144" s="450"/>
      <c r="EO144" s="450"/>
      <c r="EP144" s="450"/>
      <c r="EQ144" s="450"/>
      <c r="ER144" s="450"/>
      <c r="ES144" s="450"/>
      <c r="ET144" s="450"/>
      <c r="EU144" s="450"/>
      <c r="EV144" s="450"/>
      <c r="EW144" s="450"/>
      <c r="EX144" s="450"/>
      <c r="EY144" s="450"/>
      <c r="EZ144" s="450"/>
      <c r="FA144" s="450"/>
      <c r="FB144" s="450"/>
      <c r="FC144" s="450"/>
      <c r="FD144" s="450"/>
      <c r="FE144" s="450"/>
      <c r="FF144" s="450"/>
      <c r="FG144" s="450"/>
      <c r="FH144" s="450"/>
      <c r="FI144" s="450"/>
      <c r="FJ144" s="450"/>
      <c r="FK144" s="450"/>
      <c r="FL144" s="450"/>
      <c r="FM144" s="450"/>
      <c r="FN144" s="450"/>
      <c r="FO144" s="450"/>
      <c r="FP144" s="450"/>
      <c r="FQ144" s="450"/>
      <c r="FR144" s="450"/>
      <c r="FS144" s="450"/>
      <c r="FT144" s="450"/>
      <c r="FU144" s="450"/>
      <c r="FV144" s="450"/>
      <c r="FW144" s="450"/>
      <c r="FX144" s="450"/>
      <c r="FY144" s="450"/>
      <c r="FZ144" s="450"/>
      <c r="GA144" s="450"/>
      <c r="GB144" s="450"/>
      <c r="GC144" s="450"/>
      <c r="GD144" s="450"/>
      <c r="GE144" s="450"/>
      <c r="GF144" s="450"/>
      <c r="GG144" s="450"/>
      <c r="GH144" s="450"/>
      <c r="GI144" s="450"/>
      <c r="GJ144" s="450"/>
      <c r="GK144" s="450"/>
      <c r="GL144" s="450"/>
      <c r="GM144" s="450"/>
      <c r="GN144" s="450"/>
      <c r="GO144" s="450"/>
      <c r="GP144" s="450"/>
      <c r="GQ144" s="450"/>
      <c r="GR144" s="450"/>
      <c r="GS144" s="450"/>
      <c r="GT144" s="450"/>
      <c r="GU144" s="450"/>
      <c r="GV144" s="450"/>
      <c r="GW144" s="450"/>
      <c r="GX144" s="450"/>
      <c r="GY144" s="450"/>
      <c r="GZ144" s="450"/>
      <c r="HA144" s="450"/>
      <c r="HB144" s="450"/>
      <c r="HC144" s="450"/>
      <c r="HD144" s="450"/>
      <c r="HE144" s="450"/>
      <c r="HF144" s="450"/>
      <c r="HG144" s="450"/>
      <c r="HH144" s="450"/>
      <c r="HI144" s="450"/>
      <c r="HJ144" s="450"/>
      <c r="HK144" s="450"/>
      <c r="HL144" s="450"/>
      <c r="HM144" s="450"/>
      <c r="HN144" s="450"/>
      <c r="HO144" s="450"/>
      <c r="HP144" s="450"/>
      <c r="HQ144" s="450"/>
      <c r="HR144" s="450"/>
      <c r="HS144" s="450"/>
      <c r="HT144" s="450"/>
      <c r="HU144" s="450"/>
      <c r="HV144" s="450"/>
      <c r="HW144" s="450"/>
      <c r="HX144" s="450"/>
      <c r="HY144" s="450"/>
      <c r="HZ144" s="450"/>
      <c r="IA144" s="450"/>
      <c r="IB144" s="450"/>
      <c r="IC144" s="450"/>
      <c r="ID144" s="450"/>
      <c r="IE144" s="450"/>
      <c r="IF144" s="450"/>
      <c r="IG144" s="450"/>
      <c r="IH144" s="450"/>
      <c r="II144" s="450"/>
      <c r="IJ144" s="450"/>
      <c r="IK144" s="450"/>
      <c r="IL144" s="450"/>
      <c r="IM144" s="450"/>
      <c r="IN144" s="450"/>
      <c r="IO144" s="450"/>
      <c r="IP144" s="450"/>
      <c r="IQ144" s="450"/>
      <c r="IR144" s="450"/>
      <c r="IS144" s="450"/>
    </row>
    <row r="145" spans="1:253">
      <c r="A145" s="428"/>
      <c r="B145" s="390"/>
      <c r="C145" s="530"/>
      <c r="D145" s="531"/>
      <c r="E145" s="531"/>
      <c r="F145" s="531"/>
      <c r="G145" s="532"/>
      <c r="H145" s="533" t="s">
        <v>303</v>
      </c>
      <c r="I145" s="519"/>
      <c r="J145" s="519"/>
      <c r="K145" s="519"/>
      <c r="L145" s="390"/>
      <c r="M145" s="390"/>
      <c r="N145" s="390"/>
      <c r="O145" s="390"/>
      <c r="P145" s="390"/>
      <c r="Q145" s="390"/>
      <c r="R145" s="390"/>
      <c r="S145" s="390"/>
      <c r="T145" s="390"/>
      <c r="U145" s="390"/>
      <c r="V145" s="390"/>
      <c r="W145" s="390"/>
      <c r="X145" s="390"/>
      <c r="Y145" s="390"/>
      <c r="Z145" s="390"/>
      <c r="AA145" s="390"/>
      <c r="AB145" s="390"/>
      <c r="AC145" s="390"/>
      <c r="AD145" s="390"/>
      <c r="AE145" s="390"/>
      <c r="AF145" s="390"/>
      <c r="AG145" s="390"/>
      <c r="AH145" s="390"/>
      <c r="AI145" s="390"/>
      <c r="AJ145" s="390"/>
      <c r="AK145" s="390"/>
      <c r="AL145" s="390"/>
      <c r="AM145" s="390"/>
      <c r="AN145" s="390"/>
      <c r="AO145" s="390"/>
      <c r="AP145" s="390"/>
      <c r="AQ145" s="390"/>
      <c r="AR145" s="390"/>
      <c r="AS145" s="390"/>
      <c r="AT145" s="390"/>
      <c r="AU145" s="390"/>
      <c r="AV145" s="390"/>
      <c r="AW145" s="390"/>
      <c r="AX145" s="390"/>
      <c r="AY145" s="390"/>
      <c r="AZ145" s="390"/>
      <c r="BA145" s="390"/>
      <c r="BB145" s="390"/>
      <c r="BC145" s="390"/>
      <c r="BD145" s="390"/>
      <c r="BE145" s="390"/>
      <c r="BF145" s="390"/>
      <c r="BG145" s="390"/>
      <c r="BH145" s="390"/>
      <c r="BI145" s="390"/>
      <c r="BJ145" s="390"/>
      <c r="BK145" s="390"/>
      <c r="BL145" s="390"/>
      <c r="BM145" s="390"/>
      <c r="BN145" s="390"/>
      <c r="BO145" s="390"/>
      <c r="BP145" s="390"/>
      <c r="BQ145" s="390"/>
      <c r="BR145" s="390"/>
      <c r="BS145" s="390"/>
      <c r="BT145" s="390"/>
      <c r="BU145" s="390"/>
      <c r="BV145" s="390"/>
      <c r="BW145" s="390"/>
      <c r="BX145" s="390"/>
      <c r="BY145" s="390"/>
      <c r="BZ145" s="390"/>
      <c r="CA145" s="390"/>
      <c r="CB145" s="390"/>
      <c r="CC145" s="390"/>
      <c r="CD145" s="390"/>
      <c r="CE145" s="390"/>
      <c r="CF145" s="390"/>
      <c r="CG145" s="390"/>
      <c r="CH145" s="390"/>
      <c r="CI145" s="390"/>
      <c r="CJ145" s="390"/>
      <c r="CK145" s="390"/>
      <c r="CL145" s="390"/>
      <c r="CM145" s="390"/>
      <c r="CN145" s="390"/>
      <c r="CO145" s="390"/>
      <c r="CP145" s="390"/>
      <c r="CQ145" s="390"/>
      <c r="CR145" s="390"/>
      <c r="CS145" s="390"/>
      <c r="CT145" s="390"/>
      <c r="CU145" s="390"/>
      <c r="CV145" s="390"/>
      <c r="CW145" s="390"/>
      <c r="CX145" s="390"/>
      <c r="CY145" s="390"/>
      <c r="CZ145" s="390"/>
      <c r="DA145" s="390"/>
      <c r="DB145" s="390"/>
      <c r="DC145" s="390"/>
      <c r="DD145" s="390"/>
      <c r="DE145" s="390"/>
      <c r="DF145" s="390"/>
      <c r="DG145" s="390"/>
      <c r="DH145" s="390"/>
      <c r="DI145" s="390"/>
      <c r="DJ145" s="390"/>
      <c r="DK145" s="390"/>
      <c r="DL145" s="390"/>
      <c r="DM145" s="390"/>
      <c r="DN145" s="390"/>
      <c r="DO145" s="390"/>
      <c r="DP145" s="390"/>
      <c r="DQ145" s="390"/>
      <c r="DR145" s="390"/>
      <c r="DS145" s="390"/>
      <c r="DT145" s="390"/>
      <c r="DU145" s="390"/>
      <c r="DV145" s="390"/>
      <c r="DW145" s="390"/>
      <c r="DX145" s="390"/>
      <c r="DY145" s="390"/>
      <c r="DZ145" s="390"/>
      <c r="EA145" s="390"/>
      <c r="EB145" s="390"/>
      <c r="EC145" s="390"/>
      <c r="ED145" s="390"/>
      <c r="EE145" s="390"/>
      <c r="EF145" s="390"/>
      <c r="EG145" s="390"/>
      <c r="EH145" s="390"/>
      <c r="EI145" s="390"/>
      <c r="EJ145" s="390"/>
      <c r="EK145" s="390"/>
      <c r="EL145" s="390"/>
      <c r="EM145" s="390"/>
      <c r="EN145" s="390"/>
      <c r="EO145" s="390"/>
      <c r="EP145" s="390"/>
      <c r="EQ145" s="390"/>
      <c r="ER145" s="390"/>
      <c r="ES145" s="390"/>
      <c r="ET145" s="390"/>
      <c r="EU145" s="390"/>
      <c r="EV145" s="390"/>
      <c r="EW145" s="390"/>
      <c r="EX145" s="390"/>
      <c r="EY145" s="390"/>
      <c r="EZ145" s="390"/>
      <c r="FA145" s="390"/>
      <c r="FB145" s="390"/>
      <c r="FC145" s="390"/>
      <c r="FD145" s="390"/>
      <c r="FE145" s="390"/>
      <c r="FF145" s="390"/>
      <c r="FG145" s="390"/>
      <c r="FH145" s="390"/>
      <c r="FI145" s="390"/>
      <c r="FJ145" s="390"/>
      <c r="FK145" s="390"/>
      <c r="FL145" s="390"/>
      <c r="FM145" s="390"/>
      <c r="FN145" s="390"/>
      <c r="FO145" s="390"/>
      <c r="FP145" s="390"/>
      <c r="FQ145" s="390"/>
      <c r="FR145" s="390"/>
      <c r="FS145" s="390"/>
      <c r="FT145" s="390"/>
      <c r="FU145" s="390"/>
      <c r="FV145" s="390"/>
      <c r="FW145" s="390"/>
      <c r="FX145" s="390"/>
      <c r="FY145" s="390"/>
      <c r="FZ145" s="390"/>
      <c r="GA145" s="390"/>
      <c r="GB145" s="390"/>
      <c r="GC145" s="390"/>
      <c r="GD145" s="390"/>
      <c r="GE145" s="390"/>
      <c r="GF145" s="390"/>
      <c r="GG145" s="390"/>
      <c r="GH145" s="390"/>
      <c r="GI145" s="390"/>
      <c r="GJ145" s="390"/>
      <c r="GK145" s="390"/>
      <c r="GL145" s="390"/>
      <c r="GM145" s="390"/>
      <c r="GN145" s="390"/>
      <c r="GO145" s="390"/>
      <c r="GP145" s="390"/>
      <c r="GQ145" s="390"/>
      <c r="GR145" s="390"/>
      <c r="GS145" s="390"/>
      <c r="GT145" s="390"/>
      <c r="GU145" s="390"/>
      <c r="GV145" s="390"/>
      <c r="GW145" s="390"/>
      <c r="GX145" s="390"/>
      <c r="GY145" s="390"/>
      <c r="GZ145" s="390"/>
      <c r="HA145" s="390"/>
      <c r="HB145" s="390"/>
      <c r="HC145" s="390"/>
      <c r="HD145" s="390"/>
      <c r="HE145" s="390"/>
      <c r="HF145" s="390"/>
      <c r="HG145" s="390"/>
      <c r="HH145" s="390"/>
      <c r="HI145" s="390"/>
      <c r="HJ145" s="390"/>
      <c r="HK145" s="390"/>
      <c r="HL145" s="390"/>
      <c r="HM145" s="390"/>
      <c r="HN145" s="390"/>
      <c r="HO145" s="390"/>
      <c r="HP145" s="390"/>
      <c r="HQ145" s="390"/>
      <c r="HR145" s="390"/>
      <c r="HS145" s="390"/>
      <c r="HT145" s="390"/>
      <c r="HU145" s="390"/>
      <c r="HV145" s="390"/>
      <c r="HW145" s="390"/>
      <c r="HX145" s="390"/>
      <c r="HY145" s="390"/>
      <c r="HZ145" s="390"/>
      <c r="IA145" s="390"/>
      <c r="IB145" s="390"/>
      <c r="IC145" s="390"/>
      <c r="ID145" s="390"/>
      <c r="IE145" s="390"/>
      <c r="IF145" s="390"/>
      <c r="IG145" s="390"/>
      <c r="IH145" s="390"/>
      <c r="II145" s="390"/>
      <c r="IJ145" s="390"/>
      <c r="IK145" s="390"/>
      <c r="IL145" s="390"/>
      <c r="IM145" s="390"/>
      <c r="IN145" s="390"/>
      <c r="IO145" s="390"/>
      <c r="IP145" s="390"/>
      <c r="IQ145" s="390"/>
      <c r="IR145" s="390"/>
      <c r="IS145" s="390"/>
    </row>
    <row r="146" spans="1:253">
      <c r="A146" s="428"/>
      <c r="B146" s="390"/>
      <c r="C146" s="534"/>
      <c r="D146" s="535"/>
      <c r="E146" s="535"/>
      <c r="F146" s="535"/>
      <c r="G146" s="536"/>
      <c r="H146" s="537" t="s">
        <v>694</v>
      </c>
      <c r="I146" s="483">
        <f>I22+I36+I46+I54+I68+I100+I114+I124+I142</f>
        <v>4072341</v>
      </c>
      <c r="J146" s="483">
        <f>J22+J36+J46+J54+J68+J100+J114+J124+J142</f>
        <v>4072341</v>
      </c>
      <c r="K146" s="483">
        <f>K22+K36+K46+K54+K68+K100+K114+K124+K142</f>
        <v>0</v>
      </c>
      <c r="L146" s="390"/>
      <c r="M146" s="390"/>
      <c r="N146" s="390"/>
      <c r="O146" s="390"/>
      <c r="P146" s="390"/>
      <c r="Q146" s="390"/>
      <c r="R146" s="390"/>
      <c r="S146" s="390"/>
      <c r="T146" s="390"/>
      <c r="U146" s="390"/>
      <c r="V146" s="390"/>
      <c r="W146" s="390"/>
      <c r="X146" s="390"/>
      <c r="Y146" s="390"/>
      <c r="Z146" s="390"/>
      <c r="AA146" s="390"/>
      <c r="AB146" s="390"/>
      <c r="AC146" s="390"/>
      <c r="AD146" s="390"/>
      <c r="AE146" s="390"/>
      <c r="AF146" s="390"/>
      <c r="AG146" s="390"/>
      <c r="AH146" s="390"/>
      <c r="AI146" s="390"/>
      <c r="AJ146" s="390"/>
      <c r="AK146" s="390"/>
      <c r="AL146" s="390"/>
      <c r="AM146" s="390"/>
      <c r="AN146" s="390"/>
      <c r="AO146" s="390"/>
      <c r="AP146" s="390"/>
      <c r="AQ146" s="390"/>
      <c r="AR146" s="390"/>
      <c r="AS146" s="390"/>
      <c r="AT146" s="390"/>
      <c r="AU146" s="390"/>
      <c r="AV146" s="390"/>
      <c r="AW146" s="390"/>
      <c r="AX146" s="390"/>
      <c r="AY146" s="390"/>
      <c r="AZ146" s="390"/>
      <c r="BA146" s="390"/>
      <c r="BB146" s="390"/>
      <c r="BC146" s="390"/>
      <c r="BD146" s="390"/>
      <c r="BE146" s="390"/>
      <c r="BF146" s="390"/>
      <c r="BG146" s="390"/>
      <c r="BH146" s="390"/>
      <c r="BI146" s="390"/>
      <c r="BJ146" s="390"/>
      <c r="BK146" s="390"/>
      <c r="BL146" s="390"/>
      <c r="BM146" s="390"/>
      <c r="BN146" s="390"/>
      <c r="BO146" s="390"/>
      <c r="BP146" s="390"/>
      <c r="BQ146" s="390"/>
      <c r="BR146" s="390"/>
      <c r="BS146" s="390"/>
      <c r="BT146" s="390"/>
      <c r="BU146" s="390"/>
      <c r="BV146" s="390"/>
      <c r="BW146" s="390"/>
      <c r="BX146" s="390"/>
      <c r="BY146" s="390"/>
      <c r="BZ146" s="390"/>
      <c r="CA146" s="390"/>
      <c r="CB146" s="390"/>
      <c r="CC146" s="390"/>
      <c r="CD146" s="390"/>
      <c r="CE146" s="390"/>
      <c r="CF146" s="390"/>
      <c r="CG146" s="390"/>
      <c r="CH146" s="390"/>
      <c r="CI146" s="390"/>
      <c r="CJ146" s="390"/>
      <c r="CK146" s="390"/>
      <c r="CL146" s="390"/>
      <c r="CM146" s="390"/>
      <c r="CN146" s="390"/>
      <c r="CO146" s="390"/>
      <c r="CP146" s="390"/>
      <c r="CQ146" s="390"/>
      <c r="CR146" s="390"/>
      <c r="CS146" s="390"/>
      <c r="CT146" s="390"/>
      <c r="CU146" s="390"/>
      <c r="CV146" s="390"/>
      <c r="CW146" s="390"/>
      <c r="CX146" s="390"/>
      <c r="CY146" s="390"/>
      <c r="CZ146" s="390"/>
      <c r="DA146" s="390"/>
      <c r="DB146" s="390"/>
      <c r="DC146" s="390"/>
      <c r="DD146" s="390"/>
      <c r="DE146" s="390"/>
      <c r="DF146" s="390"/>
      <c r="DG146" s="390"/>
      <c r="DH146" s="390"/>
      <c r="DI146" s="390"/>
      <c r="DJ146" s="390"/>
      <c r="DK146" s="390"/>
      <c r="DL146" s="390"/>
      <c r="DM146" s="390"/>
      <c r="DN146" s="390"/>
      <c r="DO146" s="390"/>
      <c r="DP146" s="390"/>
      <c r="DQ146" s="390"/>
      <c r="DR146" s="390"/>
      <c r="DS146" s="390"/>
      <c r="DT146" s="390"/>
      <c r="DU146" s="390"/>
      <c r="DV146" s="390"/>
      <c r="DW146" s="390"/>
      <c r="DX146" s="390"/>
      <c r="DY146" s="390"/>
      <c r="DZ146" s="390"/>
      <c r="EA146" s="390"/>
      <c r="EB146" s="390"/>
      <c r="EC146" s="390"/>
      <c r="ED146" s="390"/>
      <c r="EE146" s="390"/>
      <c r="EF146" s="390"/>
      <c r="EG146" s="390"/>
      <c r="EH146" s="390"/>
      <c r="EI146" s="390"/>
      <c r="EJ146" s="390"/>
      <c r="EK146" s="390"/>
      <c r="EL146" s="390"/>
      <c r="EM146" s="390"/>
      <c r="EN146" s="390"/>
      <c r="EO146" s="390"/>
      <c r="EP146" s="390"/>
      <c r="EQ146" s="390"/>
      <c r="ER146" s="390"/>
      <c r="ES146" s="390"/>
      <c r="ET146" s="390"/>
      <c r="EU146" s="390"/>
      <c r="EV146" s="390"/>
      <c r="EW146" s="390"/>
      <c r="EX146" s="390"/>
      <c r="EY146" s="390"/>
      <c r="EZ146" s="390"/>
      <c r="FA146" s="390"/>
      <c r="FB146" s="390"/>
      <c r="FC146" s="390"/>
      <c r="FD146" s="390"/>
      <c r="FE146" s="390"/>
      <c r="FF146" s="390"/>
      <c r="FG146" s="390"/>
      <c r="FH146" s="390"/>
      <c r="FI146" s="390"/>
      <c r="FJ146" s="390"/>
      <c r="FK146" s="390"/>
      <c r="FL146" s="390"/>
      <c r="FM146" s="390"/>
      <c r="FN146" s="390"/>
      <c r="FO146" s="390"/>
      <c r="FP146" s="390"/>
      <c r="FQ146" s="390"/>
      <c r="FR146" s="390"/>
      <c r="FS146" s="390"/>
      <c r="FT146" s="390"/>
      <c r="FU146" s="390"/>
      <c r="FV146" s="390"/>
      <c r="FW146" s="390"/>
      <c r="FX146" s="390"/>
      <c r="FY146" s="390"/>
      <c r="FZ146" s="390"/>
      <c r="GA146" s="390"/>
      <c r="GB146" s="390"/>
      <c r="GC146" s="390"/>
      <c r="GD146" s="390"/>
      <c r="GE146" s="390"/>
      <c r="GF146" s="390"/>
      <c r="GG146" s="390"/>
      <c r="GH146" s="390"/>
      <c r="GI146" s="390"/>
      <c r="GJ146" s="390"/>
      <c r="GK146" s="390"/>
      <c r="GL146" s="390"/>
      <c r="GM146" s="390"/>
      <c r="GN146" s="390"/>
      <c r="GO146" s="390"/>
      <c r="GP146" s="390"/>
      <c r="GQ146" s="390"/>
      <c r="GR146" s="390"/>
      <c r="GS146" s="390"/>
      <c r="GT146" s="390"/>
      <c r="GU146" s="390"/>
      <c r="GV146" s="390"/>
      <c r="GW146" s="390"/>
      <c r="GX146" s="390"/>
      <c r="GY146" s="390"/>
      <c r="GZ146" s="390"/>
      <c r="HA146" s="390"/>
      <c r="HB146" s="390"/>
      <c r="HC146" s="390"/>
      <c r="HD146" s="390"/>
      <c r="HE146" s="390"/>
      <c r="HF146" s="390"/>
      <c r="HG146" s="390"/>
      <c r="HH146" s="390"/>
      <c r="HI146" s="390"/>
      <c r="HJ146" s="390"/>
      <c r="HK146" s="390"/>
      <c r="HL146" s="390"/>
      <c r="HM146" s="390"/>
      <c r="HN146" s="390"/>
      <c r="HO146" s="390"/>
      <c r="HP146" s="390"/>
      <c r="HQ146" s="390"/>
      <c r="HR146" s="390"/>
      <c r="HS146" s="390"/>
      <c r="HT146" s="390"/>
      <c r="HU146" s="390"/>
      <c r="HV146" s="390"/>
      <c r="HW146" s="390"/>
      <c r="HX146" s="390"/>
      <c r="HY146" s="390"/>
      <c r="HZ146" s="390"/>
      <c r="IA146" s="390"/>
      <c r="IB146" s="390"/>
      <c r="IC146" s="390"/>
      <c r="ID146" s="390"/>
      <c r="IE146" s="390"/>
      <c r="IF146" s="390"/>
      <c r="IG146" s="390"/>
      <c r="IH146" s="390"/>
      <c r="II146" s="390"/>
      <c r="IJ146" s="390"/>
      <c r="IK146" s="390"/>
      <c r="IL146" s="390"/>
      <c r="IM146" s="390"/>
      <c r="IN146" s="390"/>
      <c r="IO146" s="390"/>
      <c r="IP146" s="390"/>
      <c r="IQ146" s="390"/>
      <c r="IR146" s="390"/>
      <c r="IS146" s="390"/>
    </row>
    <row r="147" spans="1:253" ht="9.9499999999999993" customHeight="1">
      <c r="A147" s="430"/>
      <c r="B147" s="390"/>
      <c r="C147" s="538"/>
      <c r="D147" s="535"/>
      <c r="E147" s="535"/>
      <c r="F147" s="535"/>
      <c r="G147" s="536"/>
      <c r="H147" s="539"/>
      <c r="I147" s="483"/>
      <c r="J147" s="483"/>
      <c r="K147" s="483"/>
      <c r="L147" s="390"/>
      <c r="M147" s="390"/>
      <c r="N147" s="390"/>
      <c r="O147" s="390"/>
      <c r="P147" s="390"/>
      <c r="Q147" s="390"/>
      <c r="R147" s="390"/>
      <c r="S147" s="390"/>
      <c r="T147" s="390"/>
      <c r="U147" s="390"/>
      <c r="V147" s="390"/>
      <c r="W147" s="390"/>
      <c r="X147" s="390"/>
      <c r="Y147" s="390"/>
      <c r="Z147" s="390"/>
      <c r="AA147" s="390"/>
      <c r="AB147" s="390"/>
      <c r="AC147" s="390"/>
      <c r="AD147" s="390"/>
      <c r="AE147" s="390"/>
      <c r="AF147" s="390"/>
      <c r="AG147" s="390"/>
      <c r="AH147" s="390"/>
      <c r="AI147" s="390"/>
      <c r="AJ147" s="390"/>
      <c r="AK147" s="390"/>
      <c r="AL147" s="390"/>
      <c r="AM147" s="390"/>
      <c r="AN147" s="390"/>
      <c r="AO147" s="390"/>
      <c r="AP147" s="390"/>
      <c r="AQ147" s="390"/>
      <c r="AR147" s="390"/>
      <c r="AS147" s="390"/>
      <c r="AT147" s="390"/>
      <c r="AU147" s="390"/>
      <c r="AV147" s="390"/>
      <c r="AW147" s="390"/>
      <c r="AX147" s="390"/>
      <c r="AY147" s="390"/>
      <c r="AZ147" s="390"/>
      <c r="BA147" s="390"/>
      <c r="BB147" s="390"/>
      <c r="BC147" s="390"/>
      <c r="BD147" s="390"/>
      <c r="BE147" s="390"/>
      <c r="BF147" s="390"/>
      <c r="BG147" s="390"/>
      <c r="BH147" s="390"/>
      <c r="BI147" s="390"/>
      <c r="BJ147" s="390"/>
      <c r="BK147" s="390"/>
      <c r="BL147" s="390"/>
      <c r="BM147" s="390"/>
      <c r="BN147" s="390"/>
      <c r="BO147" s="390"/>
      <c r="BP147" s="390"/>
      <c r="BQ147" s="390"/>
      <c r="BR147" s="390"/>
      <c r="BS147" s="390"/>
      <c r="BT147" s="390"/>
      <c r="BU147" s="390"/>
      <c r="BV147" s="390"/>
      <c r="BW147" s="390"/>
      <c r="BX147" s="390"/>
      <c r="BY147" s="390"/>
      <c r="BZ147" s="390"/>
      <c r="CA147" s="390"/>
      <c r="CB147" s="390"/>
      <c r="CC147" s="390"/>
      <c r="CD147" s="390"/>
      <c r="CE147" s="390"/>
      <c r="CF147" s="390"/>
      <c r="CG147" s="390"/>
      <c r="CH147" s="390"/>
      <c r="CI147" s="390"/>
      <c r="CJ147" s="390"/>
      <c r="CK147" s="390"/>
      <c r="CL147" s="390"/>
      <c r="CM147" s="390"/>
      <c r="CN147" s="390"/>
      <c r="CO147" s="390"/>
      <c r="CP147" s="390"/>
      <c r="CQ147" s="390"/>
      <c r="CR147" s="390"/>
      <c r="CS147" s="390"/>
      <c r="CT147" s="390"/>
      <c r="CU147" s="390"/>
      <c r="CV147" s="390"/>
      <c r="CW147" s="390"/>
      <c r="CX147" s="390"/>
      <c r="CY147" s="390"/>
      <c r="CZ147" s="390"/>
      <c r="DA147" s="390"/>
      <c r="DB147" s="390"/>
      <c r="DC147" s="390"/>
      <c r="DD147" s="390"/>
      <c r="DE147" s="390"/>
      <c r="DF147" s="390"/>
      <c r="DG147" s="390"/>
      <c r="DH147" s="390"/>
      <c r="DI147" s="390"/>
      <c r="DJ147" s="390"/>
      <c r="DK147" s="390"/>
      <c r="DL147" s="390"/>
      <c r="DM147" s="390"/>
      <c r="DN147" s="390"/>
      <c r="DO147" s="390"/>
      <c r="DP147" s="390"/>
      <c r="DQ147" s="390"/>
      <c r="DR147" s="390"/>
      <c r="DS147" s="390"/>
      <c r="DT147" s="390"/>
      <c r="DU147" s="390"/>
      <c r="DV147" s="390"/>
      <c r="DW147" s="390"/>
      <c r="DX147" s="390"/>
      <c r="DY147" s="390"/>
      <c r="DZ147" s="390"/>
      <c r="EA147" s="390"/>
      <c r="EB147" s="390"/>
      <c r="EC147" s="390"/>
      <c r="ED147" s="390"/>
      <c r="EE147" s="390"/>
      <c r="EF147" s="390"/>
      <c r="EG147" s="390"/>
      <c r="EH147" s="390"/>
      <c r="EI147" s="390"/>
      <c r="EJ147" s="390"/>
      <c r="EK147" s="390"/>
      <c r="EL147" s="390"/>
      <c r="EM147" s="390"/>
      <c r="EN147" s="390"/>
      <c r="EO147" s="390"/>
      <c r="EP147" s="390"/>
      <c r="EQ147" s="390"/>
      <c r="ER147" s="390"/>
      <c r="ES147" s="390"/>
      <c r="ET147" s="390"/>
      <c r="EU147" s="390"/>
      <c r="EV147" s="390"/>
      <c r="EW147" s="390"/>
      <c r="EX147" s="390"/>
      <c r="EY147" s="390"/>
      <c r="EZ147" s="390"/>
      <c r="FA147" s="390"/>
      <c r="FB147" s="390"/>
      <c r="FC147" s="390"/>
      <c r="FD147" s="390"/>
      <c r="FE147" s="390"/>
      <c r="FF147" s="390"/>
      <c r="FG147" s="390"/>
      <c r="FH147" s="390"/>
      <c r="FI147" s="390"/>
      <c r="FJ147" s="390"/>
      <c r="FK147" s="390"/>
      <c r="FL147" s="390"/>
      <c r="FM147" s="390"/>
      <c r="FN147" s="390"/>
      <c r="FO147" s="390"/>
      <c r="FP147" s="390"/>
      <c r="FQ147" s="390"/>
      <c r="FR147" s="390"/>
      <c r="FS147" s="390"/>
      <c r="FT147" s="390"/>
      <c r="FU147" s="390"/>
      <c r="FV147" s="390"/>
      <c r="FW147" s="390"/>
      <c r="FX147" s="390"/>
      <c r="FY147" s="390"/>
      <c r="FZ147" s="390"/>
      <c r="GA147" s="390"/>
      <c r="GB147" s="390"/>
      <c r="GC147" s="390"/>
      <c r="GD147" s="390"/>
      <c r="GE147" s="390"/>
      <c r="GF147" s="390"/>
      <c r="GG147" s="390"/>
      <c r="GH147" s="390"/>
      <c r="GI147" s="390"/>
      <c r="GJ147" s="390"/>
      <c r="GK147" s="390"/>
      <c r="GL147" s="390"/>
      <c r="GM147" s="390"/>
      <c r="GN147" s="390"/>
      <c r="GO147" s="390"/>
      <c r="GP147" s="390"/>
      <c r="GQ147" s="390"/>
      <c r="GR147" s="390"/>
      <c r="GS147" s="390"/>
      <c r="GT147" s="390"/>
      <c r="GU147" s="390"/>
      <c r="GV147" s="390"/>
      <c r="GW147" s="390"/>
      <c r="GX147" s="390"/>
      <c r="GY147" s="390"/>
      <c r="GZ147" s="390"/>
      <c r="HA147" s="390"/>
      <c r="HB147" s="390"/>
      <c r="HC147" s="390"/>
      <c r="HD147" s="390"/>
      <c r="HE147" s="390"/>
      <c r="HF147" s="390"/>
      <c r="HG147" s="390"/>
      <c r="HH147" s="390"/>
      <c r="HI147" s="390"/>
      <c r="HJ147" s="390"/>
      <c r="HK147" s="390"/>
      <c r="HL147" s="390"/>
      <c r="HM147" s="390"/>
      <c r="HN147" s="390"/>
      <c r="HO147" s="390"/>
      <c r="HP147" s="390"/>
      <c r="HQ147" s="390"/>
      <c r="HR147" s="390"/>
      <c r="HS147" s="390"/>
      <c r="HT147" s="390"/>
      <c r="HU147" s="390"/>
      <c r="HV147" s="390"/>
      <c r="HW147" s="390"/>
      <c r="HX147" s="390"/>
      <c r="HY147" s="390"/>
      <c r="HZ147" s="390"/>
      <c r="IA147" s="390"/>
      <c r="IB147" s="390"/>
      <c r="IC147" s="390"/>
      <c r="ID147" s="390"/>
      <c r="IE147" s="390"/>
      <c r="IF147" s="390"/>
      <c r="IG147" s="390"/>
      <c r="IH147" s="390"/>
      <c r="II147" s="390"/>
      <c r="IJ147" s="390"/>
      <c r="IK147" s="390"/>
      <c r="IL147" s="390"/>
      <c r="IM147" s="390"/>
      <c r="IN147" s="390"/>
      <c r="IO147" s="390"/>
      <c r="IP147" s="390"/>
      <c r="IQ147" s="390"/>
      <c r="IR147" s="390"/>
      <c r="IS147" s="390"/>
    </row>
    <row r="148" spans="1:253">
      <c r="A148" s="430"/>
      <c r="B148" s="390"/>
      <c r="C148" s="534"/>
      <c r="D148" s="535"/>
      <c r="E148" s="535"/>
      <c r="F148" s="535"/>
      <c r="G148" s="536"/>
      <c r="H148" s="537" t="s">
        <v>695</v>
      </c>
      <c r="I148" s="483">
        <f>I38+I60+I70+I78+I86+I92+I102+I116+I130+I136</f>
        <v>14994659</v>
      </c>
      <c r="J148" s="483">
        <f>J38+J60+J70+J78+J86+J92+J102+J116+J130+J136</f>
        <v>14844659</v>
      </c>
      <c r="K148" s="483">
        <f>K38+K60+K70+K78+K86+K92+K102+K116+K130+K136</f>
        <v>150000</v>
      </c>
      <c r="L148" s="390"/>
      <c r="M148" s="390"/>
      <c r="N148" s="390"/>
      <c r="O148" s="390"/>
      <c r="P148" s="390"/>
      <c r="Q148" s="390"/>
      <c r="R148" s="390"/>
      <c r="S148" s="390"/>
      <c r="T148" s="390"/>
      <c r="U148" s="390"/>
      <c r="V148" s="390"/>
      <c r="W148" s="390"/>
      <c r="X148" s="390"/>
      <c r="Y148" s="390"/>
      <c r="Z148" s="390"/>
      <c r="AA148" s="390"/>
      <c r="AB148" s="390"/>
      <c r="AC148" s="390"/>
      <c r="AD148" s="390"/>
      <c r="AE148" s="390"/>
      <c r="AF148" s="390"/>
      <c r="AG148" s="390"/>
      <c r="AH148" s="390"/>
      <c r="AI148" s="390"/>
      <c r="AJ148" s="390"/>
      <c r="AK148" s="390"/>
      <c r="AL148" s="390"/>
      <c r="AM148" s="390"/>
      <c r="AN148" s="390"/>
      <c r="AO148" s="390"/>
      <c r="AP148" s="390"/>
      <c r="AQ148" s="390"/>
      <c r="AR148" s="390"/>
      <c r="AS148" s="390"/>
      <c r="AT148" s="390"/>
      <c r="AU148" s="390"/>
      <c r="AV148" s="390"/>
      <c r="AW148" s="390"/>
      <c r="AX148" s="390"/>
      <c r="AY148" s="390"/>
      <c r="AZ148" s="390"/>
      <c r="BA148" s="390"/>
      <c r="BB148" s="390"/>
      <c r="BC148" s="390"/>
      <c r="BD148" s="390"/>
      <c r="BE148" s="390"/>
      <c r="BF148" s="390"/>
      <c r="BG148" s="390"/>
      <c r="BH148" s="390"/>
      <c r="BI148" s="390"/>
      <c r="BJ148" s="390"/>
      <c r="BK148" s="390"/>
      <c r="BL148" s="390"/>
      <c r="BM148" s="390"/>
      <c r="BN148" s="390"/>
      <c r="BO148" s="390"/>
      <c r="BP148" s="390"/>
      <c r="BQ148" s="390"/>
      <c r="BR148" s="390"/>
      <c r="BS148" s="390"/>
      <c r="BT148" s="390"/>
      <c r="BU148" s="390"/>
      <c r="BV148" s="390"/>
      <c r="BW148" s="390"/>
      <c r="BX148" s="390"/>
      <c r="BY148" s="390"/>
      <c r="BZ148" s="390"/>
      <c r="CA148" s="390"/>
      <c r="CB148" s="390"/>
      <c r="CC148" s="390"/>
      <c r="CD148" s="390"/>
      <c r="CE148" s="390"/>
      <c r="CF148" s="390"/>
      <c r="CG148" s="390"/>
      <c r="CH148" s="390"/>
      <c r="CI148" s="390"/>
      <c r="CJ148" s="390"/>
      <c r="CK148" s="390"/>
      <c r="CL148" s="390"/>
      <c r="CM148" s="390"/>
      <c r="CN148" s="390"/>
      <c r="CO148" s="390"/>
      <c r="CP148" s="390"/>
      <c r="CQ148" s="390"/>
      <c r="CR148" s="390"/>
      <c r="CS148" s="390"/>
      <c r="CT148" s="390"/>
      <c r="CU148" s="390"/>
      <c r="CV148" s="390"/>
      <c r="CW148" s="390"/>
      <c r="CX148" s="390"/>
      <c r="CY148" s="390"/>
      <c r="CZ148" s="390"/>
      <c r="DA148" s="390"/>
      <c r="DB148" s="390"/>
      <c r="DC148" s="390"/>
      <c r="DD148" s="390"/>
      <c r="DE148" s="390"/>
      <c r="DF148" s="390"/>
      <c r="DG148" s="390"/>
      <c r="DH148" s="390"/>
      <c r="DI148" s="390"/>
      <c r="DJ148" s="390"/>
      <c r="DK148" s="390"/>
      <c r="DL148" s="390"/>
      <c r="DM148" s="390"/>
      <c r="DN148" s="390"/>
      <c r="DO148" s="390"/>
      <c r="DP148" s="390"/>
      <c r="DQ148" s="390"/>
      <c r="DR148" s="390"/>
      <c r="DS148" s="390"/>
      <c r="DT148" s="390"/>
      <c r="DU148" s="390"/>
      <c r="DV148" s="390"/>
      <c r="DW148" s="390"/>
      <c r="DX148" s="390"/>
      <c r="DY148" s="390"/>
      <c r="DZ148" s="390"/>
      <c r="EA148" s="390"/>
      <c r="EB148" s="390"/>
      <c r="EC148" s="390"/>
      <c r="ED148" s="390"/>
      <c r="EE148" s="390"/>
      <c r="EF148" s="390"/>
      <c r="EG148" s="390"/>
      <c r="EH148" s="390"/>
      <c r="EI148" s="390"/>
      <c r="EJ148" s="390"/>
      <c r="EK148" s="390"/>
      <c r="EL148" s="390"/>
      <c r="EM148" s="390"/>
      <c r="EN148" s="390"/>
      <c r="EO148" s="390"/>
      <c r="EP148" s="390"/>
      <c r="EQ148" s="390"/>
      <c r="ER148" s="390"/>
      <c r="ES148" s="390"/>
      <c r="ET148" s="390"/>
      <c r="EU148" s="390"/>
      <c r="EV148" s="390"/>
      <c r="EW148" s="390"/>
      <c r="EX148" s="390"/>
      <c r="EY148" s="390"/>
      <c r="EZ148" s="390"/>
      <c r="FA148" s="390"/>
      <c r="FB148" s="390"/>
      <c r="FC148" s="390"/>
      <c r="FD148" s="390"/>
      <c r="FE148" s="390"/>
      <c r="FF148" s="390"/>
      <c r="FG148" s="390"/>
      <c r="FH148" s="390"/>
      <c r="FI148" s="390"/>
      <c r="FJ148" s="390"/>
      <c r="FK148" s="390"/>
      <c r="FL148" s="390"/>
      <c r="FM148" s="390"/>
      <c r="FN148" s="390"/>
      <c r="FO148" s="390"/>
      <c r="FP148" s="390"/>
      <c r="FQ148" s="390"/>
      <c r="FR148" s="390"/>
      <c r="FS148" s="390"/>
      <c r="FT148" s="390"/>
      <c r="FU148" s="390"/>
      <c r="FV148" s="390"/>
      <c r="FW148" s="390"/>
      <c r="FX148" s="390"/>
      <c r="FY148" s="390"/>
      <c r="FZ148" s="390"/>
      <c r="GA148" s="390"/>
      <c r="GB148" s="390"/>
      <c r="GC148" s="390"/>
      <c r="GD148" s="390"/>
      <c r="GE148" s="390"/>
      <c r="GF148" s="390"/>
      <c r="GG148" s="390"/>
      <c r="GH148" s="390"/>
      <c r="GI148" s="390"/>
      <c r="GJ148" s="390"/>
      <c r="GK148" s="390"/>
      <c r="GL148" s="390"/>
      <c r="GM148" s="390"/>
      <c r="GN148" s="390"/>
      <c r="GO148" s="390"/>
      <c r="GP148" s="390"/>
      <c r="GQ148" s="390"/>
      <c r="GR148" s="390"/>
      <c r="GS148" s="390"/>
      <c r="GT148" s="390"/>
      <c r="GU148" s="390"/>
      <c r="GV148" s="390"/>
      <c r="GW148" s="390"/>
      <c r="GX148" s="390"/>
      <c r="GY148" s="390"/>
      <c r="GZ148" s="390"/>
      <c r="HA148" s="390"/>
      <c r="HB148" s="390"/>
      <c r="HC148" s="390"/>
      <c r="HD148" s="390"/>
      <c r="HE148" s="390"/>
      <c r="HF148" s="390"/>
      <c r="HG148" s="390"/>
      <c r="HH148" s="390"/>
      <c r="HI148" s="390"/>
      <c r="HJ148" s="390"/>
      <c r="HK148" s="390"/>
      <c r="HL148" s="390"/>
      <c r="HM148" s="390"/>
      <c r="HN148" s="390"/>
      <c r="HO148" s="390"/>
      <c r="HP148" s="390"/>
      <c r="HQ148" s="390"/>
      <c r="HR148" s="390"/>
      <c r="HS148" s="390"/>
      <c r="HT148" s="390"/>
      <c r="HU148" s="390"/>
      <c r="HV148" s="390"/>
      <c r="HW148" s="390"/>
      <c r="HX148" s="390"/>
      <c r="HY148" s="390"/>
      <c r="HZ148" s="390"/>
      <c r="IA148" s="390"/>
      <c r="IB148" s="390"/>
      <c r="IC148" s="390"/>
      <c r="ID148" s="390"/>
      <c r="IE148" s="390"/>
      <c r="IF148" s="390"/>
      <c r="IG148" s="390"/>
      <c r="IH148" s="390"/>
      <c r="II148" s="390"/>
      <c r="IJ148" s="390"/>
      <c r="IK148" s="390"/>
      <c r="IL148" s="390"/>
      <c r="IM148" s="390"/>
      <c r="IN148" s="390"/>
      <c r="IO148" s="390"/>
      <c r="IP148" s="390"/>
      <c r="IQ148" s="390"/>
      <c r="IR148" s="390"/>
      <c r="IS148" s="390"/>
    </row>
    <row r="149" spans="1:253" ht="9.9499999999999993" customHeight="1">
      <c r="A149" s="390"/>
      <c r="B149" s="390"/>
      <c r="C149" s="538"/>
      <c r="D149" s="535"/>
      <c r="E149" s="535"/>
      <c r="F149" s="535"/>
      <c r="G149" s="536"/>
      <c r="H149" s="539"/>
      <c r="I149" s="483"/>
      <c r="J149" s="483"/>
      <c r="K149" s="483"/>
      <c r="L149" s="390"/>
      <c r="M149" s="390"/>
      <c r="N149" s="390"/>
      <c r="O149" s="390"/>
      <c r="P149" s="390"/>
      <c r="Q149" s="390"/>
      <c r="R149" s="390"/>
      <c r="S149" s="390"/>
      <c r="T149" s="390"/>
      <c r="U149" s="390"/>
      <c r="V149" s="390"/>
      <c r="W149" s="390"/>
      <c r="X149" s="390"/>
      <c r="Y149" s="390"/>
      <c r="Z149" s="390"/>
      <c r="AA149" s="390"/>
      <c r="AB149" s="390"/>
      <c r="AC149" s="390"/>
      <c r="AD149" s="390"/>
      <c r="AE149" s="390"/>
      <c r="AF149" s="390"/>
      <c r="AG149" s="390"/>
      <c r="AH149" s="390"/>
      <c r="AI149" s="390"/>
      <c r="AJ149" s="390"/>
      <c r="AK149" s="390"/>
      <c r="AL149" s="390"/>
      <c r="AM149" s="390"/>
      <c r="AN149" s="390"/>
      <c r="AO149" s="390"/>
      <c r="AP149" s="390"/>
      <c r="AQ149" s="390"/>
      <c r="AR149" s="390"/>
      <c r="AS149" s="390"/>
      <c r="AT149" s="390"/>
      <c r="AU149" s="390"/>
      <c r="AV149" s="390"/>
      <c r="AW149" s="390"/>
      <c r="AX149" s="390"/>
      <c r="AY149" s="390"/>
      <c r="AZ149" s="390"/>
      <c r="BA149" s="390"/>
      <c r="BB149" s="390"/>
      <c r="BC149" s="390"/>
      <c r="BD149" s="390"/>
      <c r="BE149" s="390"/>
      <c r="BF149" s="390"/>
      <c r="BG149" s="390"/>
      <c r="BH149" s="390"/>
      <c r="BI149" s="390"/>
      <c r="BJ149" s="390"/>
      <c r="BK149" s="390"/>
      <c r="BL149" s="390"/>
      <c r="BM149" s="390"/>
      <c r="BN149" s="390"/>
      <c r="BO149" s="390"/>
      <c r="BP149" s="390"/>
      <c r="BQ149" s="390"/>
      <c r="BR149" s="390"/>
      <c r="BS149" s="390"/>
      <c r="BT149" s="390"/>
      <c r="BU149" s="390"/>
      <c r="BV149" s="390"/>
      <c r="BW149" s="390"/>
      <c r="BX149" s="390"/>
      <c r="BY149" s="390"/>
      <c r="BZ149" s="390"/>
      <c r="CA149" s="390"/>
      <c r="CB149" s="390"/>
      <c r="CC149" s="390"/>
      <c r="CD149" s="390"/>
      <c r="CE149" s="390"/>
      <c r="CF149" s="390"/>
      <c r="CG149" s="390"/>
      <c r="CH149" s="390"/>
      <c r="CI149" s="390"/>
      <c r="CJ149" s="390"/>
      <c r="CK149" s="390"/>
      <c r="CL149" s="390"/>
      <c r="CM149" s="390"/>
      <c r="CN149" s="390"/>
      <c r="CO149" s="390"/>
      <c r="CP149" s="390"/>
      <c r="CQ149" s="390"/>
      <c r="CR149" s="390"/>
      <c r="CS149" s="390"/>
      <c r="CT149" s="390"/>
      <c r="CU149" s="390"/>
      <c r="CV149" s="390"/>
      <c r="CW149" s="390"/>
      <c r="CX149" s="390"/>
      <c r="CY149" s="390"/>
      <c r="CZ149" s="390"/>
      <c r="DA149" s="390"/>
      <c r="DB149" s="390"/>
      <c r="DC149" s="390"/>
      <c r="DD149" s="390"/>
      <c r="DE149" s="390"/>
      <c r="DF149" s="390"/>
      <c r="DG149" s="390"/>
      <c r="DH149" s="390"/>
      <c r="DI149" s="390"/>
      <c r="DJ149" s="390"/>
      <c r="DK149" s="390"/>
      <c r="DL149" s="390"/>
      <c r="DM149" s="390"/>
      <c r="DN149" s="390"/>
      <c r="DO149" s="390"/>
      <c r="DP149" s="390"/>
      <c r="DQ149" s="390"/>
      <c r="DR149" s="390"/>
      <c r="DS149" s="390"/>
      <c r="DT149" s="390"/>
      <c r="DU149" s="390"/>
      <c r="DV149" s="390"/>
      <c r="DW149" s="390"/>
      <c r="DX149" s="390"/>
      <c r="DY149" s="390"/>
      <c r="DZ149" s="390"/>
      <c r="EA149" s="390"/>
      <c r="EB149" s="390"/>
      <c r="EC149" s="390"/>
      <c r="ED149" s="390"/>
      <c r="EE149" s="390"/>
      <c r="EF149" s="390"/>
      <c r="EG149" s="390"/>
      <c r="EH149" s="390"/>
      <c r="EI149" s="390"/>
      <c r="EJ149" s="390"/>
      <c r="EK149" s="390"/>
      <c r="EL149" s="390"/>
      <c r="EM149" s="390"/>
      <c r="EN149" s="390"/>
      <c r="EO149" s="390"/>
      <c r="EP149" s="390"/>
      <c r="EQ149" s="390"/>
      <c r="ER149" s="390"/>
      <c r="ES149" s="390"/>
      <c r="ET149" s="390"/>
      <c r="EU149" s="390"/>
      <c r="EV149" s="390"/>
      <c r="EW149" s="390"/>
      <c r="EX149" s="390"/>
      <c r="EY149" s="390"/>
      <c r="EZ149" s="390"/>
      <c r="FA149" s="390"/>
      <c r="FB149" s="390"/>
      <c r="FC149" s="390"/>
      <c r="FD149" s="390"/>
      <c r="FE149" s="390"/>
      <c r="FF149" s="390"/>
      <c r="FG149" s="390"/>
      <c r="FH149" s="390"/>
      <c r="FI149" s="390"/>
      <c r="FJ149" s="390"/>
      <c r="FK149" s="390"/>
      <c r="FL149" s="390"/>
      <c r="FM149" s="390"/>
      <c r="FN149" s="390"/>
      <c r="FO149" s="390"/>
      <c r="FP149" s="390"/>
      <c r="FQ149" s="390"/>
      <c r="FR149" s="390"/>
      <c r="FS149" s="390"/>
      <c r="FT149" s="390"/>
      <c r="FU149" s="390"/>
      <c r="FV149" s="390"/>
      <c r="FW149" s="390"/>
      <c r="FX149" s="390"/>
      <c r="FY149" s="390"/>
      <c r="FZ149" s="390"/>
      <c r="GA149" s="390"/>
      <c r="GB149" s="390"/>
      <c r="GC149" s="390"/>
      <c r="GD149" s="390"/>
      <c r="GE149" s="390"/>
      <c r="GF149" s="390"/>
      <c r="GG149" s="390"/>
      <c r="GH149" s="390"/>
      <c r="GI149" s="390"/>
      <c r="GJ149" s="390"/>
      <c r="GK149" s="390"/>
      <c r="GL149" s="390"/>
      <c r="GM149" s="390"/>
      <c r="GN149" s="390"/>
      <c r="GO149" s="390"/>
      <c r="GP149" s="390"/>
      <c r="GQ149" s="390"/>
      <c r="GR149" s="390"/>
      <c r="GS149" s="390"/>
      <c r="GT149" s="390"/>
      <c r="GU149" s="390"/>
      <c r="GV149" s="390"/>
      <c r="GW149" s="390"/>
      <c r="GX149" s="390"/>
      <c r="GY149" s="390"/>
      <c r="GZ149" s="390"/>
      <c r="HA149" s="390"/>
      <c r="HB149" s="390"/>
      <c r="HC149" s="390"/>
      <c r="HD149" s="390"/>
      <c r="HE149" s="390"/>
      <c r="HF149" s="390"/>
      <c r="HG149" s="390"/>
      <c r="HH149" s="390"/>
      <c r="HI149" s="390"/>
      <c r="HJ149" s="390"/>
      <c r="HK149" s="390"/>
      <c r="HL149" s="390"/>
      <c r="HM149" s="390"/>
      <c r="HN149" s="390"/>
      <c r="HO149" s="390"/>
      <c r="HP149" s="390"/>
      <c r="HQ149" s="390"/>
      <c r="HR149" s="390"/>
      <c r="HS149" s="390"/>
      <c r="HT149" s="390"/>
      <c r="HU149" s="390"/>
      <c r="HV149" s="390"/>
      <c r="HW149" s="390"/>
      <c r="HX149" s="390"/>
      <c r="HY149" s="390"/>
      <c r="HZ149" s="390"/>
      <c r="IA149" s="390"/>
      <c r="IB149" s="390"/>
      <c r="IC149" s="390"/>
      <c r="ID149" s="390"/>
      <c r="IE149" s="390"/>
      <c r="IF149" s="390"/>
      <c r="IG149" s="390"/>
      <c r="IH149" s="390"/>
      <c r="II149" s="390"/>
      <c r="IJ149" s="390"/>
      <c r="IK149" s="390"/>
      <c r="IL149" s="390"/>
      <c r="IM149" s="390"/>
      <c r="IN149" s="390"/>
      <c r="IO149" s="390"/>
      <c r="IP149" s="390"/>
      <c r="IQ149" s="390"/>
      <c r="IR149" s="390"/>
      <c r="IS149" s="390"/>
    </row>
    <row r="150" spans="1:253">
      <c r="A150" s="430"/>
      <c r="B150" s="390"/>
      <c r="C150" s="534"/>
      <c r="D150" s="535"/>
      <c r="E150" s="535"/>
      <c r="F150" s="535"/>
      <c r="G150" s="536"/>
      <c r="H150" s="537" t="s">
        <v>696</v>
      </c>
      <c r="I150" s="483">
        <f>I30+I110</f>
        <v>36873000</v>
      </c>
      <c r="J150" s="483">
        <f>J30+J110</f>
        <v>36873000</v>
      </c>
      <c r="K150" s="483">
        <f>K30+K110</f>
        <v>0</v>
      </c>
      <c r="L150" s="390"/>
      <c r="M150" s="390"/>
      <c r="N150" s="390"/>
      <c r="O150" s="390"/>
      <c r="P150" s="390"/>
      <c r="Q150" s="390"/>
      <c r="R150" s="390"/>
      <c r="S150" s="390"/>
      <c r="T150" s="390"/>
      <c r="U150" s="390"/>
      <c r="V150" s="390"/>
      <c r="W150" s="390"/>
      <c r="X150" s="390"/>
      <c r="Y150" s="390"/>
      <c r="Z150" s="390"/>
      <c r="AA150" s="390"/>
      <c r="AB150" s="390"/>
      <c r="AC150" s="390"/>
      <c r="AD150" s="390"/>
      <c r="AE150" s="390"/>
      <c r="AF150" s="390"/>
      <c r="AG150" s="390"/>
      <c r="AH150" s="390"/>
      <c r="AI150" s="390"/>
      <c r="AJ150" s="390"/>
      <c r="AK150" s="390"/>
      <c r="AL150" s="390"/>
      <c r="AM150" s="390"/>
      <c r="AN150" s="390"/>
      <c r="AO150" s="390"/>
      <c r="AP150" s="390"/>
      <c r="AQ150" s="390"/>
      <c r="AR150" s="390"/>
      <c r="AS150" s="390"/>
      <c r="AT150" s="390"/>
      <c r="AU150" s="390"/>
      <c r="AV150" s="390"/>
      <c r="AW150" s="390"/>
      <c r="AX150" s="390"/>
      <c r="AY150" s="390"/>
      <c r="AZ150" s="390"/>
      <c r="BA150" s="390"/>
      <c r="BB150" s="390"/>
      <c r="BC150" s="390"/>
      <c r="BD150" s="390"/>
      <c r="BE150" s="390"/>
      <c r="BF150" s="390"/>
      <c r="BG150" s="390"/>
      <c r="BH150" s="390"/>
      <c r="BI150" s="390"/>
      <c r="BJ150" s="390"/>
      <c r="BK150" s="390"/>
      <c r="BL150" s="390"/>
      <c r="BM150" s="390"/>
      <c r="BN150" s="390"/>
      <c r="BO150" s="390"/>
      <c r="BP150" s="390"/>
      <c r="BQ150" s="390"/>
      <c r="BR150" s="390"/>
      <c r="BS150" s="390"/>
      <c r="BT150" s="390"/>
      <c r="BU150" s="390"/>
      <c r="BV150" s="390"/>
      <c r="BW150" s="390"/>
      <c r="BX150" s="390"/>
      <c r="BY150" s="390"/>
      <c r="BZ150" s="390"/>
      <c r="CA150" s="390"/>
      <c r="CB150" s="390"/>
      <c r="CC150" s="390"/>
      <c r="CD150" s="390"/>
      <c r="CE150" s="390"/>
      <c r="CF150" s="390"/>
      <c r="CG150" s="390"/>
      <c r="CH150" s="390"/>
      <c r="CI150" s="390"/>
      <c r="CJ150" s="390"/>
      <c r="CK150" s="390"/>
      <c r="CL150" s="390"/>
      <c r="CM150" s="390"/>
      <c r="CN150" s="390"/>
      <c r="CO150" s="390"/>
      <c r="CP150" s="390"/>
      <c r="CQ150" s="390"/>
      <c r="CR150" s="390"/>
      <c r="CS150" s="390"/>
      <c r="CT150" s="390"/>
      <c r="CU150" s="390"/>
      <c r="CV150" s="390"/>
      <c r="CW150" s="390"/>
      <c r="CX150" s="390"/>
      <c r="CY150" s="390"/>
      <c r="CZ150" s="390"/>
      <c r="DA150" s="390"/>
      <c r="DB150" s="390"/>
      <c r="DC150" s="390"/>
      <c r="DD150" s="390"/>
      <c r="DE150" s="390"/>
      <c r="DF150" s="390"/>
      <c r="DG150" s="390"/>
      <c r="DH150" s="390"/>
      <c r="DI150" s="390"/>
      <c r="DJ150" s="390"/>
      <c r="DK150" s="390"/>
      <c r="DL150" s="390"/>
      <c r="DM150" s="390"/>
      <c r="DN150" s="390"/>
      <c r="DO150" s="390"/>
      <c r="DP150" s="390"/>
      <c r="DQ150" s="390"/>
      <c r="DR150" s="390"/>
      <c r="DS150" s="390"/>
      <c r="DT150" s="390"/>
      <c r="DU150" s="390"/>
      <c r="DV150" s="390"/>
      <c r="DW150" s="390"/>
      <c r="DX150" s="390"/>
      <c r="DY150" s="390"/>
      <c r="DZ150" s="390"/>
      <c r="EA150" s="390"/>
      <c r="EB150" s="390"/>
      <c r="EC150" s="390"/>
      <c r="ED150" s="390"/>
      <c r="EE150" s="390"/>
      <c r="EF150" s="390"/>
      <c r="EG150" s="390"/>
      <c r="EH150" s="390"/>
      <c r="EI150" s="390"/>
      <c r="EJ150" s="390"/>
      <c r="EK150" s="390"/>
      <c r="EL150" s="390"/>
      <c r="EM150" s="390"/>
      <c r="EN150" s="390"/>
      <c r="EO150" s="390"/>
      <c r="EP150" s="390"/>
      <c r="EQ150" s="390"/>
      <c r="ER150" s="390"/>
      <c r="ES150" s="390"/>
      <c r="ET150" s="390"/>
      <c r="EU150" s="390"/>
      <c r="EV150" s="390"/>
      <c r="EW150" s="390"/>
      <c r="EX150" s="390"/>
      <c r="EY150" s="390"/>
      <c r="EZ150" s="390"/>
      <c r="FA150" s="390"/>
      <c r="FB150" s="390"/>
      <c r="FC150" s="390"/>
      <c r="FD150" s="390"/>
      <c r="FE150" s="390"/>
      <c r="FF150" s="390"/>
      <c r="FG150" s="390"/>
      <c r="FH150" s="390"/>
      <c r="FI150" s="390"/>
      <c r="FJ150" s="390"/>
      <c r="FK150" s="390"/>
      <c r="FL150" s="390"/>
      <c r="FM150" s="390"/>
      <c r="FN150" s="390"/>
      <c r="FO150" s="390"/>
      <c r="FP150" s="390"/>
      <c r="FQ150" s="390"/>
      <c r="FR150" s="390"/>
      <c r="FS150" s="390"/>
      <c r="FT150" s="390"/>
      <c r="FU150" s="390"/>
      <c r="FV150" s="390"/>
      <c r="FW150" s="390"/>
      <c r="FX150" s="390"/>
      <c r="FY150" s="390"/>
      <c r="FZ150" s="390"/>
      <c r="GA150" s="390"/>
      <c r="GB150" s="390"/>
      <c r="GC150" s="390"/>
      <c r="GD150" s="390"/>
      <c r="GE150" s="390"/>
      <c r="GF150" s="390"/>
      <c r="GG150" s="390"/>
      <c r="GH150" s="390"/>
      <c r="GI150" s="390"/>
      <c r="GJ150" s="390"/>
      <c r="GK150" s="390"/>
      <c r="GL150" s="390"/>
      <c r="GM150" s="390"/>
      <c r="GN150" s="390"/>
      <c r="GO150" s="390"/>
      <c r="GP150" s="390"/>
      <c r="GQ150" s="390"/>
      <c r="GR150" s="390"/>
      <c r="GS150" s="390"/>
      <c r="GT150" s="390"/>
      <c r="GU150" s="390"/>
      <c r="GV150" s="390"/>
      <c r="GW150" s="390"/>
      <c r="GX150" s="390"/>
      <c r="GY150" s="390"/>
      <c r="GZ150" s="390"/>
      <c r="HA150" s="390"/>
      <c r="HB150" s="390"/>
      <c r="HC150" s="390"/>
      <c r="HD150" s="390"/>
      <c r="HE150" s="390"/>
      <c r="HF150" s="390"/>
      <c r="HG150" s="390"/>
      <c r="HH150" s="390"/>
      <c r="HI150" s="390"/>
      <c r="HJ150" s="390"/>
      <c r="HK150" s="390"/>
      <c r="HL150" s="390"/>
      <c r="HM150" s="390"/>
      <c r="HN150" s="390"/>
      <c r="HO150" s="390"/>
      <c r="HP150" s="390"/>
      <c r="HQ150" s="390"/>
      <c r="HR150" s="390"/>
      <c r="HS150" s="390"/>
      <c r="HT150" s="390"/>
      <c r="HU150" s="390"/>
      <c r="HV150" s="390"/>
      <c r="HW150" s="390"/>
      <c r="HX150" s="390"/>
      <c r="HY150" s="390"/>
      <c r="HZ150" s="390"/>
      <c r="IA150" s="390"/>
      <c r="IB150" s="390"/>
      <c r="IC150" s="390"/>
      <c r="ID150" s="390"/>
      <c r="IE150" s="390"/>
      <c r="IF150" s="390"/>
      <c r="IG150" s="390"/>
      <c r="IH150" s="390"/>
      <c r="II150" s="390"/>
      <c r="IJ150" s="390"/>
      <c r="IK150" s="390"/>
      <c r="IL150" s="390"/>
      <c r="IM150" s="390"/>
      <c r="IN150" s="390"/>
      <c r="IO150" s="390"/>
      <c r="IP150" s="390"/>
      <c r="IQ150" s="390"/>
      <c r="IR150" s="390"/>
      <c r="IS150" s="390"/>
    </row>
    <row r="151" spans="1:253">
      <c r="A151" s="430"/>
      <c r="B151" s="390"/>
      <c r="C151" s="390"/>
      <c r="D151" s="347"/>
      <c r="E151" s="347"/>
      <c r="F151" s="347"/>
      <c r="G151" s="390"/>
      <c r="H151" s="390"/>
      <c r="I151" s="347"/>
      <c r="J151" s="347"/>
      <c r="K151" s="347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0"/>
      <c r="AC151" s="390"/>
      <c r="AD151" s="390"/>
      <c r="AE151" s="390"/>
      <c r="AF151" s="390"/>
      <c r="AG151" s="390"/>
      <c r="AH151" s="390"/>
      <c r="AI151" s="390"/>
      <c r="AJ151" s="390"/>
      <c r="AK151" s="390"/>
      <c r="AL151" s="390"/>
      <c r="AM151" s="390"/>
      <c r="AN151" s="390"/>
      <c r="AO151" s="390"/>
      <c r="AP151" s="390"/>
      <c r="AQ151" s="390"/>
      <c r="AR151" s="390"/>
      <c r="AS151" s="390"/>
      <c r="AT151" s="390"/>
      <c r="AU151" s="390"/>
      <c r="AV151" s="390"/>
      <c r="AW151" s="390"/>
      <c r="AX151" s="390"/>
      <c r="AY151" s="390"/>
      <c r="AZ151" s="390"/>
      <c r="BA151" s="390"/>
      <c r="BB151" s="390"/>
      <c r="BC151" s="390"/>
      <c r="BD151" s="390"/>
      <c r="BE151" s="390"/>
      <c r="BF151" s="390"/>
      <c r="BG151" s="390"/>
      <c r="BH151" s="390"/>
      <c r="BI151" s="390"/>
      <c r="BJ151" s="390"/>
      <c r="BK151" s="390"/>
      <c r="BL151" s="390"/>
      <c r="BM151" s="390"/>
      <c r="BN151" s="390"/>
      <c r="BO151" s="390"/>
      <c r="BP151" s="390"/>
      <c r="BQ151" s="390"/>
      <c r="BR151" s="390"/>
      <c r="BS151" s="390"/>
      <c r="BT151" s="390"/>
      <c r="BU151" s="390"/>
      <c r="BV151" s="390"/>
      <c r="BW151" s="390"/>
      <c r="BX151" s="390"/>
      <c r="BY151" s="390"/>
      <c r="BZ151" s="390"/>
      <c r="CA151" s="390"/>
      <c r="CB151" s="390"/>
      <c r="CC151" s="390"/>
      <c r="CD151" s="390"/>
      <c r="CE151" s="390"/>
      <c r="CF151" s="390"/>
      <c r="CG151" s="390"/>
      <c r="CH151" s="390"/>
      <c r="CI151" s="390"/>
      <c r="CJ151" s="390"/>
      <c r="CK151" s="390"/>
      <c r="CL151" s="390"/>
      <c r="CM151" s="390"/>
      <c r="CN151" s="390"/>
      <c r="CO151" s="390"/>
      <c r="CP151" s="390"/>
      <c r="CQ151" s="390"/>
      <c r="CR151" s="390"/>
      <c r="CS151" s="390"/>
      <c r="CT151" s="390"/>
      <c r="CU151" s="390"/>
      <c r="CV151" s="390"/>
      <c r="CW151" s="390"/>
      <c r="CX151" s="390"/>
      <c r="CY151" s="390"/>
      <c r="CZ151" s="390"/>
      <c r="DA151" s="390"/>
      <c r="DB151" s="390"/>
      <c r="DC151" s="390"/>
      <c r="DD151" s="390"/>
      <c r="DE151" s="390"/>
      <c r="DF151" s="390"/>
      <c r="DG151" s="390"/>
      <c r="DH151" s="390"/>
      <c r="DI151" s="390"/>
      <c r="DJ151" s="390"/>
      <c r="DK151" s="390"/>
      <c r="DL151" s="390"/>
      <c r="DM151" s="390"/>
      <c r="DN151" s="390"/>
      <c r="DO151" s="390"/>
      <c r="DP151" s="390"/>
      <c r="DQ151" s="390"/>
      <c r="DR151" s="390"/>
      <c r="DS151" s="390"/>
      <c r="DT151" s="390"/>
      <c r="DU151" s="390"/>
      <c r="DV151" s="390"/>
      <c r="DW151" s="390"/>
      <c r="DX151" s="390"/>
      <c r="DY151" s="390"/>
      <c r="DZ151" s="390"/>
      <c r="EA151" s="390"/>
      <c r="EB151" s="390"/>
      <c r="EC151" s="390"/>
      <c r="ED151" s="390"/>
      <c r="EE151" s="390"/>
      <c r="EF151" s="390"/>
      <c r="EG151" s="390"/>
      <c r="EH151" s="390"/>
      <c r="EI151" s="390"/>
      <c r="EJ151" s="390"/>
      <c r="EK151" s="390"/>
      <c r="EL151" s="390"/>
      <c r="EM151" s="390"/>
      <c r="EN151" s="390"/>
      <c r="EO151" s="390"/>
      <c r="EP151" s="390"/>
      <c r="EQ151" s="390"/>
      <c r="ER151" s="390"/>
      <c r="ES151" s="390"/>
      <c r="ET151" s="390"/>
      <c r="EU151" s="390"/>
      <c r="EV151" s="390"/>
      <c r="EW151" s="390"/>
      <c r="EX151" s="390"/>
      <c r="EY151" s="390"/>
      <c r="EZ151" s="390"/>
      <c r="FA151" s="390"/>
      <c r="FB151" s="390"/>
      <c r="FC151" s="390"/>
      <c r="FD151" s="390"/>
      <c r="FE151" s="390"/>
      <c r="FF151" s="390"/>
      <c r="FG151" s="390"/>
      <c r="FH151" s="390"/>
      <c r="FI151" s="390"/>
      <c r="FJ151" s="390"/>
      <c r="FK151" s="390"/>
      <c r="FL151" s="390"/>
      <c r="FM151" s="390"/>
      <c r="FN151" s="390"/>
      <c r="FO151" s="390"/>
      <c r="FP151" s="390"/>
      <c r="FQ151" s="390"/>
      <c r="FR151" s="390"/>
      <c r="FS151" s="390"/>
      <c r="FT151" s="390"/>
      <c r="FU151" s="390"/>
      <c r="FV151" s="390"/>
      <c r="FW151" s="390"/>
      <c r="FX151" s="390"/>
      <c r="FY151" s="390"/>
      <c r="FZ151" s="390"/>
      <c r="GA151" s="390"/>
      <c r="GB151" s="390"/>
      <c r="GC151" s="390"/>
      <c r="GD151" s="390"/>
      <c r="GE151" s="390"/>
      <c r="GF151" s="390"/>
      <c r="GG151" s="390"/>
      <c r="GH151" s="390"/>
      <c r="GI151" s="390"/>
      <c r="GJ151" s="390"/>
      <c r="GK151" s="390"/>
      <c r="GL151" s="390"/>
      <c r="GM151" s="390"/>
      <c r="GN151" s="390"/>
      <c r="GO151" s="390"/>
      <c r="GP151" s="390"/>
      <c r="GQ151" s="390"/>
      <c r="GR151" s="390"/>
      <c r="GS151" s="390"/>
      <c r="GT151" s="390"/>
      <c r="GU151" s="390"/>
      <c r="GV151" s="390"/>
      <c r="GW151" s="390"/>
      <c r="GX151" s="390"/>
      <c r="GY151" s="390"/>
      <c r="GZ151" s="390"/>
      <c r="HA151" s="390"/>
      <c r="HB151" s="390"/>
      <c r="HC151" s="390"/>
      <c r="HD151" s="390"/>
      <c r="HE151" s="390"/>
      <c r="HF151" s="390"/>
      <c r="HG151" s="390"/>
      <c r="HH151" s="390"/>
      <c r="HI151" s="390"/>
      <c r="HJ151" s="390"/>
      <c r="HK151" s="390"/>
      <c r="HL151" s="390"/>
      <c r="HM151" s="390"/>
      <c r="HN151" s="390"/>
      <c r="HO151" s="390"/>
      <c r="HP151" s="390"/>
      <c r="HQ151" s="390"/>
      <c r="HR151" s="390"/>
      <c r="HS151" s="390"/>
      <c r="HT151" s="390"/>
      <c r="HU151" s="390"/>
      <c r="HV151" s="390"/>
      <c r="HW151" s="390"/>
      <c r="HX151" s="390"/>
      <c r="HY151" s="390"/>
      <c r="HZ151" s="390"/>
      <c r="IA151" s="390"/>
      <c r="IB151" s="390"/>
      <c r="IC151" s="390"/>
      <c r="ID151" s="390"/>
      <c r="IE151" s="390"/>
      <c r="IF151" s="390"/>
      <c r="IG151" s="390"/>
      <c r="IH151" s="390"/>
      <c r="II151" s="390"/>
      <c r="IJ151" s="390"/>
      <c r="IK151" s="390"/>
      <c r="IL151" s="390"/>
      <c r="IM151" s="390"/>
      <c r="IN151" s="390"/>
      <c r="IO151" s="390"/>
      <c r="IP151" s="390"/>
      <c r="IQ151" s="390"/>
      <c r="IR151" s="390"/>
      <c r="IS151" s="390"/>
    </row>
    <row r="152" spans="1:253">
      <c r="A152" s="430"/>
      <c r="B152" s="390"/>
      <c r="C152" s="390"/>
      <c r="D152" s="347"/>
      <c r="E152" s="347"/>
      <c r="F152" s="347"/>
      <c r="G152" s="390"/>
      <c r="H152" s="390"/>
      <c r="I152" s="347"/>
      <c r="J152" s="347"/>
      <c r="K152" s="347"/>
      <c r="L152" s="390"/>
      <c r="M152" s="390"/>
      <c r="N152" s="390"/>
      <c r="O152" s="390"/>
      <c r="P152" s="390"/>
      <c r="Q152" s="390"/>
      <c r="R152" s="390"/>
      <c r="S152" s="390"/>
      <c r="T152" s="390"/>
      <c r="U152" s="390"/>
      <c r="V152" s="390"/>
      <c r="W152" s="390"/>
      <c r="X152" s="390"/>
      <c r="Y152" s="390"/>
      <c r="Z152" s="390"/>
      <c r="AA152" s="390"/>
      <c r="AB152" s="390"/>
      <c r="AC152" s="390"/>
      <c r="AD152" s="390"/>
      <c r="AE152" s="390"/>
      <c r="AF152" s="390"/>
      <c r="AG152" s="390"/>
      <c r="AH152" s="390"/>
      <c r="AI152" s="390"/>
      <c r="AJ152" s="390"/>
      <c r="AK152" s="390"/>
      <c r="AL152" s="390"/>
      <c r="AM152" s="390"/>
      <c r="AN152" s="390"/>
      <c r="AO152" s="390"/>
      <c r="AP152" s="390"/>
      <c r="AQ152" s="390"/>
      <c r="AR152" s="390"/>
      <c r="AS152" s="390"/>
      <c r="AT152" s="390"/>
      <c r="AU152" s="390"/>
      <c r="AV152" s="390"/>
      <c r="AW152" s="390"/>
      <c r="AX152" s="390"/>
      <c r="AY152" s="390"/>
      <c r="AZ152" s="390"/>
      <c r="BA152" s="390"/>
      <c r="BB152" s="390"/>
      <c r="BC152" s="390"/>
      <c r="BD152" s="390"/>
      <c r="BE152" s="390"/>
      <c r="BF152" s="390"/>
      <c r="BG152" s="390"/>
      <c r="BH152" s="390"/>
      <c r="BI152" s="390"/>
      <c r="BJ152" s="390"/>
      <c r="BK152" s="390"/>
      <c r="BL152" s="390"/>
      <c r="BM152" s="390"/>
      <c r="BN152" s="390"/>
      <c r="BO152" s="390"/>
      <c r="BP152" s="390"/>
      <c r="BQ152" s="390"/>
      <c r="BR152" s="390"/>
      <c r="BS152" s="390"/>
      <c r="BT152" s="390"/>
      <c r="BU152" s="390"/>
      <c r="BV152" s="390"/>
      <c r="BW152" s="390"/>
      <c r="BX152" s="390"/>
      <c r="BY152" s="390"/>
      <c r="BZ152" s="390"/>
      <c r="CA152" s="390"/>
      <c r="CB152" s="390"/>
      <c r="CC152" s="390"/>
      <c r="CD152" s="390"/>
      <c r="CE152" s="390"/>
      <c r="CF152" s="390"/>
      <c r="CG152" s="390"/>
      <c r="CH152" s="390"/>
      <c r="CI152" s="390"/>
      <c r="CJ152" s="390"/>
      <c r="CK152" s="390"/>
      <c r="CL152" s="390"/>
      <c r="CM152" s="390"/>
      <c r="CN152" s="390"/>
      <c r="CO152" s="390"/>
      <c r="CP152" s="390"/>
      <c r="CQ152" s="390"/>
      <c r="CR152" s="390"/>
      <c r="CS152" s="390"/>
      <c r="CT152" s="390"/>
      <c r="CU152" s="390"/>
      <c r="CV152" s="390"/>
      <c r="CW152" s="390"/>
      <c r="CX152" s="390"/>
      <c r="CY152" s="390"/>
      <c r="CZ152" s="390"/>
      <c r="DA152" s="390"/>
      <c r="DB152" s="390"/>
      <c r="DC152" s="390"/>
      <c r="DD152" s="390"/>
      <c r="DE152" s="390"/>
      <c r="DF152" s="390"/>
      <c r="DG152" s="390"/>
      <c r="DH152" s="390"/>
      <c r="DI152" s="390"/>
      <c r="DJ152" s="390"/>
      <c r="DK152" s="390"/>
      <c r="DL152" s="390"/>
      <c r="DM152" s="390"/>
      <c r="DN152" s="390"/>
      <c r="DO152" s="390"/>
      <c r="DP152" s="390"/>
      <c r="DQ152" s="390"/>
      <c r="DR152" s="390"/>
      <c r="DS152" s="390"/>
      <c r="DT152" s="390"/>
      <c r="DU152" s="390"/>
      <c r="DV152" s="390"/>
      <c r="DW152" s="390"/>
      <c r="DX152" s="390"/>
      <c r="DY152" s="390"/>
      <c r="DZ152" s="390"/>
      <c r="EA152" s="390"/>
      <c r="EB152" s="390"/>
      <c r="EC152" s="390"/>
      <c r="ED152" s="390"/>
      <c r="EE152" s="390"/>
      <c r="EF152" s="390"/>
      <c r="EG152" s="390"/>
      <c r="EH152" s="390"/>
      <c r="EI152" s="390"/>
      <c r="EJ152" s="390"/>
      <c r="EK152" s="390"/>
      <c r="EL152" s="390"/>
      <c r="EM152" s="390"/>
      <c r="EN152" s="390"/>
      <c r="EO152" s="390"/>
      <c r="EP152" s="390"/>
      <c r="EQ152" s="390"/>
      <c r="ER152" s="390"/>
      <c r="ES152" s="390"/>
      <c r="ET152" s="390"/>
      <c r="EU152" s="390"/>
      <c r="EV152" s="390"/>
      <c r="EW152" s="390"/>
      <c r="EX152" s="390"/>
      <c r="EY152" s="390"/>
      <c r="EZ152" s="390"/>
      <c r="FA152" s="390"/>
      <c r="FB152" s="390"/>
      <c r="FC152" s="390"/>
      <c r="FD152" s="390"/>
      <c r="FE152" s="390"/>
      <c r="FF152" s="390"/>
      <c r="FG152" s="390"/>
      <c r="FH152" s="390"/>
      <c r="FI152" s="390"/>
      <c r="FJ152" s="390"/>
      <c r="FK152" s="390"/>
      <c r="FL152" s="390"/>
      <c r="FM152" s="390"/>
      <c r="FN152" s="390"/>
      <c r="FO152" s="390"/>
      <c r="FP152" s="390"/>
      <c r="FQ152" s="390"/>
      <c r="FR152" s="390"/>
      <c r="FS152" s="390"/>
      <c r="FT152" s="390"/>
      <c r="FU152" s="390"/>
      <c r="FV152" s="390"/>
      <c r="FW152" s="390"/>
      <c r="FX152" s="390"/>
      <c r="FY152" s="390"/>
      <c r="FZ152" s="390"/>
      <c r="GA152" s="390"/>
      <c r="GB152" s="390"/>
      <c r="GC152" s="390"/>
      <c r="GD152" s="390"/>
      <c r="GE152" s="390"/>
      <c r="GF152" s="390"/>
      <c r="GG152" s="390"/>
      <c r="GH152" s="390"/>
      <c r="GI152" s="390"/>
      <c r="GJ152" s="390"/>
      <c r="GK152" s="390"/>
      <c r="GL152" s="390"/>
      <c r="GM152" s="390"/>
      <c r="GN152" s="390"/>
      <c r="GO152" s="390"/>
      <c r="GP152" s="390"/>
      <c r="GQ152" s="390"/>
      <c r="GR152" s="390"/>
      <c r="GS152" s="390"/>
      <c r="GT152" s="390"/>
      <c r="GU152" s="390"/>
      <c r="GV152" s="390"/>
      <c r="GW152" s="390"/>
      <c r="GX152" s="390"/>
      <c r="GY152" s="390"/>
      <c r="GZ152" s="390"/>
      <c r="HA152" s="390"/>
      <c r="HB152" s="390"/>
      <c r="HC152" s="390"/>
      <c r="HD152" s="390"/>
      <c r="HE152" s="390"/>
      <c r="HF152" s="390"/>
      <c r="HG152" s="390"/>
      <c r="HH152" s="390"/>
      <c r="HI152" s="390"/>
      <c r="HJ152" s="390"/>
      <c r="HK152" s="390"/>
      <c r="HL152" s="390"/>
      <c r="HM152" s="390"/>
      <c r="HN152" s="390"/>
      <c r="HO152" s="390"/>
      <c r="HP152" s="390"/>
      <c r="HQ152" s="390"/>
      <c r="HR152" s="390"/>
      <c r="HS152" s="390"/>
      <c r="HT152" s="390"/>
      <c r="HU152" s="390"/>
      <c r="HV152" s="390"/>
      <c r="HW152" s="390"/>
      <c r="HX152" s="390"/>
      <c r="HY152" s="390"/>
      <c r="HZ152" s="390"/>
      <c r="IA152" s="390"/>
      <c r="IB152" s="390"/>
      <c r="IC152" s="390"/>
      <c r="ID152" s="390"/>
      <c r="IE152" s="390"/>
      <c r="IF152" s="390"/>
      <c r="IG152" s="390"/>
      <c r="IH152" s="390"/>
      <c r="II152" s="390"/>
      <c r="IJ152" s="390"/>
      <c r="IK152" s="390"/>
      <c r="IL152" s="390"/>
      <c r="IM152" s="390"/>
      <c r="IN152" s="390"/>
      <c r="IO152" s="390"/>
      <c r="IP152" s="390"/>
      <c r="IQ152" s="390"/>
      <c r="IR152" s="390"/>
      <c r="IS152" s="390"/>
    </row>
  </sheetData>
  <sheetProtection password="C25B" sheet="1" objects="1" scenarios="1"/>
  <mergeCells count="35">
    <mergeCell ref="B134:C134"/>
    <mergeCell ref="B140:C140"/>
    <mergeCell ref="E10:F10"/>
    <mergeCell ref="H10:H11"/>
    <mergeCell ref="B112:C112"/>
    <mergeCell ref="B122:C122"/>
    <mergeCell ref="B128:C128"/>
    <mergeCell ref="B90:C90"/>
    <mergeCell ref="B98:C98"/>
    <mergeCell ref="B108:C108"/>
    <mergeCell ref="B20:C20"/>
    <mergeCell ref="B28:C28"/>
    <mergeCell ref="B34:C34"/>
    <mergeCell ref="B44:C44"/>
    <mergeCell ref="B52:C52"/>
    <mergeCell ref="B58:C58"/>
    <mergeCell ref="B66:C66"/>
    <mergeCell ref="B76:C76"/>
    <mergeCell ref="B84:C84"/>
    <mergeCell ref="I10:I11"/>
    <mergeCell ref="J10:K10"/>
    <mergeCell ref="F1:H1"/>
    <mergeCell ref="A5:K5"/>
    <mergeCell ref="A6:K6"/>
    <mergeCell ref="A7:H7"/>
    <mergeCell ref="A8:C8"/>
    <mergeCell ref="A9:A11"/>
    <mergeCell ref="B9:B11"/>
    <mergeCell ref="C9:F9"/>
    <mergeCell ref="G9:G11"/>
    <mergeCell ref="H9:K9"/>
    <mergeCell ref="F2:H2"/>
    <mergeCell ref="F3:H3"/>
    <mergeCell ref="C10:C11"/>
    <mergeCell ref="D10:D11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topLeftCell="A6" zoomScaleNormal="100" zoomScaleSheetLayoutView="100" workbookViewId="0">
      <selection activeCell="D25" sqref="D25"/>
    </sheetView>
  </sheetViews>
  <sheetFormatPr defaultRowHeight="12.75"/>
  <cols>
    <col min="1" max="1" width="3.625" style="430" customWidth="1"/>
    <col min="2" max="2" width="7.25" style="390" customWidth="1"/>
    <col min="3" max="3" width="41.625" style="390" customWidth="1"/>
    <col min="4" max="5" width="12.5" style="390" customWidth="1"/>
    <col min="6" max="6" width="11.375" style="390" customWidth="1"/>
    <col min="7" max="7" width="2.125" style="390" customWidth="1"/>
    <col min="8" max="8" width="13.125" style="390" customWidth="1"/>
    <col min="9" max="9" width="13" style="390" customWidth="1"/>
    <col min="10" max="11" width="11.25" style="390" customWidth="1"/>
    <col min="12" max="256" width="9" style="390"/>
    <col min="257" max="257" width="3.625" style="390" customWidth="1"/>
    <col min="258" max="258" width="7.25" style="390" customWidth="1"/>
    <col min="259" max="259" width="36.125" style="390" customWidth="1"/>
    <col min="260" max="261" width="12.5" style="390" customWidth="1"/>
    <col min="262" max="262" width="11.375" style="390" customWidth="1"/>
    <col min="263" max="263" width="2.125" style="390" customWidth="1"/>
    <col min="264" max="264" width="13.125" style="390" customWidth="1"/>
    <col min="265" max="265" width="13" style="390" customWidth="1"/>
    <col min="266" max="267" width="11.25" style="390" customWidth="1"/>
    <col min="268" max="512" width="9" style="390"/>
    <col min="513" max="513" width="3.625" style="390" customWidth="1"/>
    <col min="514" max="514" width="7.25" style="390" customWidth="1"/>
    <col min="515" max="515" width="36.125" style="390" customWidth="1"/>
    <col min="516" max="517" width="12.5" style="390" customWidth="1"/>
    <col min="518" max="518" width="11.375" style="390" customWidth="1"/>
    <col min="519" max="519" width="2.125" style="390" customWidth="1"/>
    <col min="520" max="520" width="13.125" style="390" customWidth="1"/>
    <col min="521" max="521" width="13" style="390" customWidth="1"/>
    <col min="522" max="523" width="11.25" style="390" customWidth="1"/>
    <col min="524" max="768" width="9" style="390"/>
    <col min="769" max="769" width="3.625" style="390" customWidth="1"/>
    <col min="770" max="770" width="7.25" style="390" customWidth="1"/>
    <col min="771" max="771" width="36.125" style="390" customWidth="1"/>
    <col min="772" max="773" width="12.5" style="390" customWidth="1"/>
    <col min="774" max="774" width="11.375" style="390" customWidth="1"/>
    <col min="775" max="775" width="2.125" style="390" customWidth="1"/>
    <col min="776" max="776" width="13.125" style="390" customWidth="1"/>
    <col min="777" max="777" width="13" style="390" customWidth="1"/>
    <col min="778" max="779" width="11.25" style="390" customWidth="1"/>
    <col min="780" max="1024" width="9" style="390"/>
    <col min="1025" max="1025" width="3.625" style="390" customWidth="1"/>
    <col min="1026" max="1026" width="7.25" style="390" customWidth="1"/>
    <col min="1027" max="1027" width="36.125" style="390" customWidth="1"/>
    <col min="1028" max="1029" width="12.5" style="390" customWidth="1"/>
    <col min="1030" max="1030" width="11.375" style="390" customWidth="1"/>
    <col min="1031" max="1031" width="2.125" style="390" customWidth="1"/>
    <col min="1032" max="1032" width="13.125" style="390" customWidth="1"/>
    <col min="1033" max="1033" width="13" style="390" customWidth="1"/>
    <col min="1034" max="1035" width="11.25" style="390" customWidth="1"/>
    <col min="1036" max="1280" width="9" style="390"/>
    <col min="1281" max="1281" width="3.625" style="390" customWidth="1"/>
    <col min="1282" max="1282" width="7.25" style="390" customWidth="1"/>
    <col min="1283" max="1283" width="36.125" style="390" customWidth="1"/>
    <col min="1284" max="1285" width="12.5" style="390" customWidth="1"/>
    <col min="1286" max="1286" width="11.375" style="390" customWidth="1"/>
    <col min="1287" max="1287" width="2.125" style="390" customWidth="1"/>
    <col min="1288" max="1288" width="13.125" style="390" customWidth="1"/>
    <col min="1289" max="1289" width="13" style="390" customWidth="1"/>
    <col min="1290" max="1291" width="11.25" style="390" customWidth="1"/>
    <col min="1292" max="1536" width="9" style="390"/>
    <col min="1537" max="1537" width="3.625" style="390" customWidth="1"/>
    <col min="1538" max="1538" width="7.25" style="390" customWidth="1"/>
    <col min="1539" max="1539" width="36.125" style="390" customWidth="1"/>
    <col min="1540" max="1541" width="12.5" style="390" customWidth="1"/>
    <col min="1542" max="1542" width="11.375" style="390" customWidth="1"/>
    <col min="1543" max="1543" width="2.125" style="390" customWidth="1"/>
    <col min="1544" max="1544" width="13.125" style="390" customWidth="1"/>
    <col min="1545" max="1545" width="13" style="390" customWidth="1"/>
    <col min="1546" max="1547" width="11.25" style="390" customWidth="1"/>
    <col min="1548" max="1792" width="9" style="390"/>
    <col min="1793" max="1793" width="3.625" style="390" customWidth="1"/>
    <col min="1794" max="1794" width="7.25" style="390" customWidth="1"/>
    <col min="1795" max="1795" width="36.125" style="390" customWidth="1"/>
    <col min="1796" max="1797" width="12.5" style="390" customWidth="1"/>
    <col min="1798" max="1798" width="11.375" style="390" customWidth="1"/>
    <col min="1799" max="1799" width="2.125" style="390" customWidth="1"/>
    <col min="1800" max="1800" width="13.125" style="390" customWidth="1"/>
    <col min="1801" max="1801" width="13" style="390" customWidth="1"/>
    <col min="1802" max="1803" width="11.25" style="390" customWidth="1"/>
    <col min="1804" max="2048" width="9" style="390"/>
    <col min="2049" max="2049" width="3.625" style="390" customWidth="1"/>
    <col min="2050" max="2050" width="7.25" style="390" customWidth="1"/>
    <col min="2051" max="2051" width="36.125" style="390" customWidth="1"/>
    <col min="2052" max="2053" width="12.5" style="390" customWidth="1"/>
    <col min="2054" max="2054" width="11.375" style="390" customWidth="1"/>
    <col min="2055" max="2055" width="2.125" style="390" customWidth="1"/>
    <col min="2056" max="2056" width="13.125" style="390" customWidth="1"/>
    <col min="2057" max="2057" width="13" style="390" customWidth="1"/>
    <col min="2058" max="2059" width="11.25" style="390" customWidth="1"/>
    <col min="2060" max="2304" width="9" style="390"/>
    <col min="2305" max="2305" width="3.625" style="390" customWidth="1"/>
    <col min="2306" max="2306" width="7.25" style="390" customWidth="1"/>
    <col min="2307" max="2307" width="36.125" style="390" customWidth="1"/>
    <col min="2308" max="2309" width="12.5" style="390" customWidth="1"/>
    <col min="2310" max="2310" width="11.375" style="390" customWidth="1"/>
    <col min="2311" max="2311" width="2.125" style="390" customWidth="1"/>
    <col min="2312" max="2312" width="13.125" style="390" customWidth="1"/>
    <col min="2313" max="2313" width="13" style="390" customWidth="1"/>
    <col min="2314" max="2315" width="11.25" style="390" customWidth="1"/>
    <col min="2316" max="2560" width="9" style="390"/>
    <col min="2561" max="2561" width="3.625" style="390" customWidth="1"/>
    <col min="2562" max="2562" width="7.25" style="390" customWidth="1"/>
    <col min="2563" max="2563" width="36.125" style="390" customWidth="1"/>
    <col min="2564" max="2565" width="12.5" style="390" customWidth="1"/>
    <col min="2566" max="2566" width="11.375" style="390" customWidth="1"/>
    <col min="2567" max="2567" width="2.125" style="390" customWidth="1"/>
    <col min="2568" max="2568" width="13.125" style="390" customWidth="1"/>
    <col min="2569" max="2569" width="13" style="390" customWidth="1"/>
    <col min="2570" max="2571" width="11.25" style="390" customWidth="1"/>
    <col min="2572" max="2816" width="9" style="390"/>
    <col min="2817" max="2817" width="3.625" style="390" customWidth="1"/>
    <col min="2818" max="2818" width="7.25" style="390" customWidth="1"/>
    <col min="2819" max="2819" width="36.125" style="390" customWidth="1"/>
    <col min="2820" max="2821" width="12.5" style="390" customWidth="1"/>
    <col min="2822" max="2822" width="11.375" style="390" customWidth="1"/>
    <col min="2823" max="2823" width="2.125" style="390" customWidth="1"/>
    <col min="2824" max="2824" width="13.125" style="390" customWidth="1"/>
    <col min="2825" max="2825" width="13" style="390" customWidth="1"/>
    <col min="2826" max="2827" width="11.25" style="390" customWidth="1"/>
    <col min="2828" max="3072" width="9" style="390"/>
    <col min="3073" max="3073" width="3.625" style="390" customWidth="1"/>
    <col min="3074" max="3074" width="7.25" style="390" customWidth="1"/>
    <col min="3075" max="3075" width="36.125" style="390" customWidth="1"/>
    <col min="3076" max="3077" width="12.5" style="390" customWidth="1"/>
    <col min="3078" max="3078" width="11.375" style="390" customWidth="1"/>
    <col min="3079" max="3079" width="2.125" style="390" customWidth="1"/>
    <col min="3080" max="3080" width="13.125" style="390" customWidth="1"/>
    <col min="3081" max="3081" width="13" style="390" customWidth="1"/>
    <col min="3082" max="3083" width="11.25" style="390" customWidth="1"/>
    <col min="3084" max="3328" width="9" style="390"/>
    <col min="3329" max="3329" width="3.625" style="390" customWidth="1"/>
    <col min="3330" max="3330" width="7.25" style="390" customWidth="1"/>
    <col min="3331" max="3331" width="36.125" style="390" customWidth="1"/>
    <col min="3332" max="3333" width="12.5" style="390" customWidth="1"/>
    <col min="3334" max="3334" width="11.375" style="390" customWidth="1"/>
    <col min="3335" max="3335" width="2.125" style="390" customWidth="1"/>
    <col min="3336" max="3336" width="13.125" style="390" customWidth="1"/>
    <col min="3337" max="3337" width="13" style="390" customWidth="1"/>
    <col min="3338" max="3339" width="11.25" style="390" customWidth="1"/>
    <col min="3340" max="3584" width="9" style="390"/>
    <col min="3585" max="3585" width="3.625" style="390" customWidth="1"/>
    <col min="3586" max="3586" width="7.25" style="390" customWidth="1"/>
    <col min="3587" max="3587" width="36.125" style="390" customWidth="1"/>
    <col min="3588" max="3589" width="12.5" style="390" customWidth="1"/>
    <col min="3590" max="3590" width="11.375" style="390" customWidth="1"/>
    <col min="3591" max="3591" width="2.125" style="390" customWidth="1"/>
    <col min="3592" max="3592" width="13.125" style="390" customWidth="1"/>
    <col min="3593" max="3593" width="13" style="390" customWidth="1"/>
    <col min="3594" max="3595" width="11.25" style="390" customWidth="1"/>
    <col min="3596" max="3840" width="9" style="390"/>
    <col min="3841" max="3841" width="3.625" style="390" customWidth="1"/>
    <col min="3842" max="3842" width="7.25" style="390" customWidth="1"/>
    <col min="3843" max="3843" width="36.125" style="390" customWidth="1"/>
    <col min="3844" max="3845" width="12.5" style="390" customWidth="1"/>
    <col min="3846" max="3846" width="11.375" style="390" customWidth="1"/>
    <col min="3847" max="3847" width="2.125" style="390" customWidth="1"/>
    <col min="3848" max="3848" width="13.125" style="390" customWidth="1"/>
    <col min="3849" max="3849" width="13" style="390" customWidth="1"/>
    <col min="3850" max="3851" width="11.25" style="390" customWidth="1"/>
    <col min="3852" max="4096" width="9" style="390"/>
    <col min="4097" max="4097" width="3.625" style="390" customWidth="1"/>
    <col min="4098" max="4098" width="7.25" style="390" customWidth="1"/>
    <col min="4099" max="4099" width="36.125" style="390" customWidth="1"/>
    <col min="4100" max="4101" width="12.5" style="390" customWidth="1"/>
    <col min="4102" max="4102" width="11.375" style="390" customWidth="1"/>
    <col min="4103" max="4103" width="2.125" style="390" customWidth="1"/>
    <col min="4104" max="4104" width="13.125" style="390" customWidth="1"/>
    <col min="4105" max="4105" width="13" style="390" customWidth="1"/>
    <col min="4106" max="4107" width="11.25" style="390" customWidth="1"/>
    <col min="4108" max="4352" width="9" style="390"/>
    <col min="4353" max="4353" width="3.625" style="390" customWidth="1"/>
    <col min="4354" max="4354" width="7.25" style="390" customWidth="1"/>
    <col min="4355" max="4355" width="36.125" style="390" customWidth="1"/>
    <col min="4356" max="4357" width="12.5" style="390" customWidth="1"/>
    <col min="4358" max="4358" width="11.375" style="390" customWidth="1"/>
    <col min="4359" max="4359" width="2.125" style="390" customWidth="1"/>
    <col min="4360" max="4360" width="13.125" style="390" customWidth="1"/>
    <col min="4361" max="4361" width="13" style="390" customWidth="1"/>
    <col min="4362" max="4363" width="11.25" style="390" customWidth="1"/>
    <col min="4364" max="4608" width="9" style="390"/>
    <col min="4609" max="4609" width="3.625" style="390" customWidth="1"/>
    <col min="4610" max="4610" width="7.25" style="390" customWidth="1"/>
    <col min="4611" max="4611" width="36.125" style="390" customWidth="1"/>
    <col min="4612" max="4613" width="12.5" style="390" customWidth="1"/>
    <col min="4614" max="4614" width="11.375" style="390" customWidth="1"/>
    <col min="4615" max="4615" width="2.125" style="390" customWidth="1"/>
    <col min="4616" max="4616" width="13.125" style="390" customWidth="1"/>
    <col min="4617" max="4617" width="13" style="390" customWidth="1"/>
    <col min="4618" max="4619" width="11.25" style="390" customWidth="1"/>
    <col min="4620" max="4864" width="9" style="390"/>
    <col min="4865" max="4865" width="3.625" style="390" customWidth="1"/>
    <col min="4866" max="4866" width="7.25" style="390" customWidth="1"/>
    <col min="4867" max="4867" width="36.125" style="390" customWidth="1"/>
    <col min="4868" max="4869" width="12.5" style="390" customWidth="1"/>
    <col min="4870" max="4870" width="11.375" style="390" customWidth="1"/>
    <col min="4871" max="4871" width="2.125" style="390" customWidth="1"/>
    <col min="4872" max="4872" width="13.125" style="390" customWidth="1"/>
    <col min="4873" max="4873" width="13" style="390" customWidth="1"/>
    <col min="4874" max="4875" width="11.25" style="390" customWidth="1"/>
    <col min="4876" max="5120" width="9" style="390"/>
    <col min="5121" max="5121" width="3.625" style="390" customWidth="1"/>
    <col min="5122" max="5122" width="7.25" style="390" customWidth="1"/>
    <col min="5123" max="5123" width="36.125" style="390" customWidth="1"/>
    <col min="5124" max="5125" width="12.5" style="390" customWidth="1"/>
    <col min="5126" max="5126" width="11.375" style="390" customWidth="1"/>
    <col min="5127" max="5127" width="2.125" style="390" customWidth="1"/>
    <col min="5128" max="5128" width="13.125" style="390" customWidth="1"/>
    <col min="5129" max="5129" width="13" style="390" customWidth="1"/>
    <col min="5130" max="5131" width="11.25" style="390" customWidth="1"/>
    <col min="5132" max="5376" width="9" style="390"/>
    <col min="5377" max="5377" width="3.625" style="390" customWidth="1"/>
    <col min="5378" max="5378" width="7.25" style="390" customWidth="1"/>
    <col min="5379" max="5379" width="36.125" style="390" customWidth="1"/>
    <col min="5380" max="5381" width="12.5" style="390" customWidth="1"/>
    <col min="5382" max="5382" width="11.375" style="390" customWidth="1"/>
    <col min="5383" max="5383" width="2.125" style="390" customWidth="1"/>
    <col min="5384" max="5384" width="13.125" style="390" customWidth="1"/>
    <col min="5385" max="5385" width="13" style="390" customWidth="1"/>
    <col min="5386" max="5387" width="11.25" style="390" customWidth="1"/>
    <col min="5388" max="5632" width="9" style="390"/>
    <col min="5633" max="5633" width="3.625" style="390" customWidth="1"/>
    <col min="5634" max="5634" width="7.25" style="390" customWidth="1"/>
    <col min="5635" max="5635" width="36.125" style="390" customWidth="1"/>
    <col min="5636" max="5637" width="12.5" style="390" customWidth="1"/>
    <col min="5638" max="5638" width="11.375" style="390" customWidth="1"/>
    <col min="5639" max="5639" width="2.125" style="390" customWidth="1"/>
    <col min="5640" max="5640" width="13.125" style="390" customWidth="1"/>
    <col min="5641" max="5641" width="13" style="390" customWidth="1"/>
    <col min="5642" max="5643" width="11.25" style="390" customWidth="1"/>
    <col min="5644" max="5888" width="9" style="390"/>
    <col min="5889" max="5889" width="3.625" style="390" customWidth="1"/>
    <col min="5890" max="5890" width="7.25" style="390" customWidth="1"/>
    <col min="5891" max="5891" width="36.125" style="390" customWidth="1"/>
    <col min="5892" max="5893" width="12.5" style="390" customWidth="1"/>
    <col min="5894" max="5894" width="11.375" style="390" customWidth="1"/>
    <col min="5895" max="5895" width="2.125" style="390" customWidth="1"/>
    <col min="5896" max="5896" width="13.125" style="390" customWidth="1"/>
    <col min="5897" max="5897" width="13" style="390" customWidth="1"/>
    <col min="5898" max="5899" width="11.25" style="390" customWidth="1"/>
    <col min="5900" max="6144" width="9" style="390"/>
    <col min="6145" max="6145" width="3.625" style="390" customWidth="1"/>
    <col min="6146" max="6146" width="7.25" style="390" customWidth="1"/>
    <col min="6147" max="6147" width="36.125" style="390" customWidth="1"/>
    <col min="6148" max="6149" width="12.5" style="390" customWidth="1"/>
    <col min="6150" max="6150" width="11.375" style="390" customWidth="1"/>
    <col min="6151" max="6151" width="2.125" style="390" customWidth="1"/>
    <col min="6152" max="6152" width="13.125" style="390" customWidth="1"/>
    <col min="6153" max="6153" width="13" style="390" customWidth="1"/>
    <col min="6154" max="6155" width="11.25" style="390" customWidth="1"/>
    <col min="6156" max="6400" width="9" style="390"/>
    <col min="6401" max="6401" width="3.625" style="390" customWidth="1"/>
    <col min="6402" max="6402" width="7.25" style="390" customWidth="1"/>
    <col min="6403" max="6403" width="36.125" style="390" customWidth="1"/>
    <col min="6404" max="6405" width="12.5" style="390" customWidth="1"/>
    <col min="6406" max="6406" width="11.375" style="390" customWidth="1"/>
    <col min="6407" max="6407" width="2.125" style="390" customWidth="1"/>
    <col min="6408" max="6408" width="13.125" style="390" customWidth="1"/>
    <col min="6409" max="6409" width="13" style="390" customWidth="1"/>
    <col min="6410" max="6411" width="11.25" style="390" customWidth="1"/>
    <col min="6412" max="6656" width="9" style="390"/>
    <col min="6657" max="6657" width="3.625" style="390" customWidth="1"/>
    <col min="6658" max="6658" width="7.25" style="390" customWidth="1"/>
    <col min="6659" max="6659" width="36.125" style="390" customWidth="1"/>
    <col min="6660" max="6661" width="12.5" style="390" customWidth="1"/>
    <col min="6662" max="6662" width="11.375" style="390" customWidth="1"/>
    <col min="6663" max="6663" width="2.125" style="390" customWidth="1"/>
    <col min="6664" max="6664" width="13.125" style="390" customWidth="1"/>
    <col min="6665" max="6665" width="13" style="390" customWidth="1"/>
    <col min="6666" max="6667" width="11.25" style="390" customWidth="1"/>
    <col min="6668" max="6912" width="9" style="390"/>
    <col min="6913" max="6913" width="3.625" style="390" customWidth="1"/>
    <col min="6914" max="6914" width="7.25" style="390" customWidth="1"/>
    <col min="6915" max="6915" width="36.125" style="390" customWidth="1"/>
    <col min="6916" max="6917" width="12.5" style="390" customWidth="1"/>
    <col min="6918" max="6918" width="11.375" style="390" customWidth="1"/>
    <col min="6919" max="6919" width="2.125" style="390" customWidth="1"/>
    <col min="6920" max="6920" width="13.125" style="390" customWidth="1"/>
    <col min="6921" max="6921" width="13" style="390" customWidth="1"/>
    <col min="6922" max="6923" width="11.25" style="390" customWidth="1"/>
    <col min="6924" max="7168" width="9" style="390"/>
    <col min="7169" max="7169" width="3.625" style="390" customWidth="1"/>
    <col min="7170" max="7170" width="7.25" style="390" customWidth="1"/>
    <col min="7171" max="7171" width="36.125" style="390" customWidth="1"/>
    <col min="7172" max="7173" width="12.5" style="390" customWidth="1"/>
    <col min="7174" max="7174" width="11.375" style="390" customWidth="1"/>
    <col min="7175" max="7175" width="2.125" style="390" customWidth="1"/>
    <col min="7176" max="7176" width="13.125" style="390" customWidth="1"/>
    <col min="7177" max="7177" width="13" style="390" customWidth="1"/>
    <col min="7178" max="7179" width="11.25" style="390" customWidth="1"/>
    <col min="7180" max="7424" width="9" style="390"/>
    <col min="7425" max="7425" width="3.625" style="390" customWidth="1"/>
    <col min="7426" max="7426" width="7.25" style="390" customWidth="1"/>
    <col min="7427" max="7427" width="36.125" style="390" customWidth="1"/>
    <col min="7428" max="7429" width="12.5" style="390" customWidth="1"/>
    <col min="7430" max="7430" width="11.375" style="390" customWidth="1"/>
    <col min="7431" max="7431" width="2.125" style="390" customWidth="1"/>
    <col min="7432" max="7432" width="13.125" style="390" customWidth="1"/>
    <col min="7433" max="7433" width="13" style="390" customWidth="1"/>
    <col min="7434" max="7435" width="11.25" style="390" customWidth="1"/>
    <col min="7436" max="7680" width="9" style="390"/>
    <col min="7681" max="7681" width="3.625" style="390" customWidth="1"/>
    <col min="7682" max="7682" width="7.25" style="390" customWidth="1"/>
    <col min="7683" max="7683" width="36.125" style="390" customWidth="1"/>
    <col min="7684" max="7685" width="12.5" style="390" customWidth="1"/>
    <col min="7686" max="7686" width="11.375" style="390" customWidth="1"/>
    <col min="7687" max="7687" width="2.125" style="390" customWidth="1"/>
    <col min="7688" max="7688" width="13.125" style="390" customWidth="1"/>
    <col min="7689" max="7689" width="13" style="390" customWidth="1"/>
    <col min="7690" max="7691" width="11.25" style="390" customWidth="1"/>
    <col min="7692" max="7936" width="9" style="390"/>
    <col min="7937" max="7937" width="3.625" style="390" customWidth="1"/>
    <col min="7938" max="7938" width="7.25" style="390" customWidth="1"/>
    <col min="7939" max="7939" width="36.125" style="390" customWidth="1"/>
    <col min="7940" max="7941" width="12.5" style="390" customWidth="1"/>
    <col min="7942" max="7942" width="11.375" style="390" customWidth="1"/>
    <col min="7943" max="7943" width="2.125" style="390" customWidth="1"/>
    <col min="7944" max="7944" width="13.125" style="390" customWidth="1"/>
    <col min="7945" max="7945" width="13" style="390" customWidth="1"/>
    <col min="7946" max="7947" width="11.25" style="390" customWidth="1"/>
    <col min="7948" max="8192" width="9" style="390"/>
    <col min="8193" max="8193" width="3.625" style="390" customWidth="1"/>
    <col min="8194" max="8194" width="7.25" style="390" customWidth="1"/>
    <col min="8195" max="8195" width="36.125" style="390" customWidth="1"/>
    <col min="8196" max="8197" width="12.5" style="390" customWidth="1"/>
    <col min="8198" max="8198" width="11.375" style="390" customWidth="1"/>
    <col min="8199" max="8199" width="2.125" style="390" customWidth="1"/>
    <col min="8200" max="8200" width="13.125" style="390" customWidth="1"/>
    <col min="8201" max="8201" width="13" style="390" customWidth="1"/>
    <col min="8202" max="8203" width="11.25" style="390" customWidth="1"/>
    <col min="8204" max="8448" width="9" style="390"/>
    <col min="8449" max="8449" width="3.625" style="390" customWidth="1"/>
    <col min="8450" max="8450" width="7.25" style="390" customWidth="1"/>
    <col min="8451" max="8451" width="36.125" style="390" customWidth="1"/>
    <col min="8452" max="8453" width="12.5" style="390" customWidth="1"/>
    <col min="8454" max="8454" width="11.375" style="390" customWidth="1"/>
    <col min="8455" max="8455" width="2.125" style="390" customWidth="1"/>
    <col min="8456" max="8456" width="13.125" style="390" customWidth="1"/>
    <col min="8457" max="8457" width="13" style="390" customWidth="1"/>
    <col min="8458" max="8459" width="11.25" style="390" customWidth="1"/>
    <col min="8460" max="8704" width="9" style="390"/>
    <col min="8705" max="8705" width="3.625" style="390" customWidth="1"/>
    <col min="8706" max="8706" width="7.25" style="390" customWidth="1"/>
    <col min="8707" max="8707" width="36.125" style="390" customWidth="1"/>
    <col min="8708" max="8709" width="12.5" style="390" customWidth="1"/>
    <col min="8710" max="8710" width="11.375" style="390" customWidth="1"/>
    <col min="8711" max="8711" width="2.125" style="390" customWidth="1"/>
    <col min="8712" max="8712" width="13.125" style="390" customWidth="1"/>
    <col min="8713" max="8713" width="13" style="390" customWidth="1"/>
    <col min="8714" max="8715" width="11.25" style="390" customWidth="1"/>
    <col min="8716" max="8960" width="9" style="390"/>
    <col min="8961" max="8961" width="3.625" style="390" customWidth="1"/>
    <col min="8962" max="8962" width="7.25" style="390" customWidth="1"/>
    <col min="8963" max="8963" width="36.125" style="390" customWidth="1"/>
    <col min="8964" max="8965" width="12.5" style="390" customWidth="1"/>
    <col min="8966" max="8966" width="11.375" style="390" customWidth="1"/>
    <col min="8967" max="8967" width="2.125" style="390" customWidth="1"/>
    <col min="8968" max="8968" width="13.125" style="390" customWidth="1"/>
    <col min="8969" max="8969" width="13" style="390" customWidth="1"/>
    <col min="8970" max="8971" width="11.25" style="390" customWidth="1"/>
    <col min="8972" max="9216" width="9" style="390"/>
    <col min="9217" max="9217" width="3.625" style="390" customWidth="1"/>
    <col min="9218" max="9218" width="7.25" style="390" customWidth="1"/>
    <col min="9219" max="9219" width="36.125" style="390" customWidth="1"/>
    <col min="9220" max="9221" width="12.5" style="390" customWidth="1"/>
    <col min="9222" max="9222" width="11.375" style="390" customWidth="1"/>
    <col min="9223" max="9223" width="2.125" style="390" customWidth="1"/>
    <col min="9224" max="9224" width="13.125" style="390" customWidth="1"/>
    <col min="9225" max="9225" width="13" style="390" customWidth="1"/>
    <col min="9226" max="9227" width="11.25" style="390" customWidth="1"/>
    <col min="9228" max="9472" width="9" style="390"/>
    <col min="9473" max="9473" width="3.625" style="390" customWidth="1"/>
    <col min="9474" max="9474" width="7.25" style="390" customWidth="1"/>
    <col min="9475" max="9475" width="36.125" style="390" customWidth="1"/>
    <col min="9476" max="9477" width="12.5" style="390" customWidth="1"/>
    <col min="9478" max="9478" width="11.375" style="390" customWidth="1"/>
    <col min="9479" max="9479" width="2.125" style="390" customWidth="1"/>
    <col min="9480" max="9480" width="13.125" style="390" customWidth="1"/>
    <col min="9481" max="9481" width="13" style="390" customWidth="1"/>
    <col min="9482" max="9483" width="11.25" style="390" customWidth="1"/>
    <col min="9484" max="9728" width="9" style="390"/>
    <col min="9729" max="9729" width="3.625" style="390" customWidth="1"/>
    <col min="9730" max="9730" width="7.25" style="390" customWidth="1"/>
    <col min="9731" max="9731" width="36.125" style="390" customWidth="1"/>
    <col min="9732" max="9733" width="12.5" style="390" customWidth="1"/>
    <col min="9734" max="9734" width="11.375" style="390" customWidth="1"/>
    <col min="9735" max="9735" width="2.125" style="390" customWidth="1"/>
    <col min="9736" max="9736" width="13.125" style="390" customWidth="1"/>
    <col min="9737" max="9737" width="13" style="390" customWidth="1"/>
    <col min="9738" max="9739" width="11.25" style="390" customWidth="1"/>
    <col min="9740" max="9984" width="9" style="390"/>
    <col min="9985" max="9985" width="3.625" style="390" customWidth="1"/>
    <col min="9986" max="9986" width="7.25" style="390" customWidth="1"/>
    <col min="9987" max="9987" width="36.125" style="390" customWidth="1"/>
    <col min="9988" max="9989" width="12.5" style="390" customWidth="1"/>
    <col min="9990" max="9990" width="11.375" style="390" customWidth="1"/>
    <col min="9991" max="9991" width="2.125" style="390" customWidth="1"/>
    <col min="9992" max="9992" width="13.125" style="390" customWidth="1"/>
    <col min="9993" max="9993" width="13" style="390" customWidth="1"/>
    <col min="9994" max="9995" width="11.25" style="390" customWidth="1"/>
    <col min="9996" max="10240" width="9" style="390"/>
    <col min="10241" max="10241" width="3.625" style="390" customWidth="1"/>
    <col min="10242" max="10242" width="7.25" style="390" customWidth="1"/>
    <col min="10243" max="10243" width="36.125" style="390" customWidth="1"/>
    <col min="10244" max="10245" width="12.5" style="390" customWidth="1"/>
    <col min="10246" max="10246" width="11.375" style="390" customWidth="1"/>
    <col min="10247" max="10247" width="2.125" style="390" customWidth="1"/>
    <col min="10248" max="10248" width="13.125" style="390" customWidth="1"/>
    <col min="10249" max="10249" width="13" style="390" customWidth="1"/>
    <col min="10250" max="10251" width="11.25" style="390" customWidth="1"/>
    <col min="10252" max="10496" width="9" style="390"/>
    <col min="10497" max="10497" width="3.625" style="390" customWidth="1"/>
    <col min="10498" max="10498" width="7.25" style="390" customWidth="1"/>
    <col min="10499" max="10499" width="36.125" style="390" customWidth="1"/>
    <col min="10500" max="10501" width="12.5" style="390" customWidth="1"/>
    <col min="10502" max="10502" width="11.375" style="390" customWidth="1"/>
    <col min="10503" max="10503" width="2.125" style="390" customWidth="1"/>
    <col min="10504" max="10504" width="13.125" style="390" customWidth="1"/>
    <col min="10505" max="10505" width="13" style="390" customWidth="1"/>
    <col min="10506" max="10507" width="11.25" style="390" customWidth="1"/>
    <col min="10508" max="10752" width="9" style="390"/>
    <col min="10753" max="10753" width="3.625" style="390" customWidth="1"/>
    <col min="10754" max="10754" width="7.25" style="390" customWidth="1"/>
    <col min="10755" max="10755" width="36.125" style="390" customWidth="1"/>
    <col min="10756" max="10757" width="12.5" style="390" customWidth="1"/>
    <col min="10758" max="10758" width="11.375" style="390" customWidth="1"/>
    <col min="10759" max="10759" width="2.125" style="390" customWidth="1"/>
    <col min="10760" max="10760" width="13.125" style="390" customWidth="1"/>
    <col min="10761" max="10761" width="13" style="390" customWidth="1"/>
    <col min="10762" max="10763" width="11.25" style="390" customWidth="1"/>
    <col min="10764" max="11008" width="9" style="390"/>
    <col min="11009" max="11009" width="3.625" style="390" customWidth="1"/>
    <col min="11010" max="11010" width="7.25" style="390" customWidth="1"/>
    <col min="11011" max="11011" width="36.125" style="390" customWidth="1"/>
    <col min="11012" max="11013" width="12.5" style="390" customWidth="1"/>
    <col min="11014" max="11014" width="11.375" style="390" customWidth="1"/>
    <col min="11015" max="11015" width="2.125" style="390" customWidth="1"/>
    <col min="11016" max="11016" width="13.125" style="390" customWidth="1"/>
    <col min="11017" max="11017" width="13" style="390" customWidth="1"/>
    <col min="11018" max="11019" width="11.25" style="390" customWidth="1"/>
    <col min="11020" max="11264" width="9" style="390"/>
    <col min="11265" max="11265" width="3.625" style="390" customWidth="1"/>
    <col min="11266" max="11266" width="7.25" style="390" customWidth="1"/>
    <col min="11267" max="11267" width="36.125" style="390" customWidth="1"/>
    <col min="11268" max="11269" width="12.5" style="390" customWidth="1"/>
    <col min="11270" max="11270" width="11.375" style="390" customWidth="1"/>
    <col min="11271" max="11271" width="2.125" style="390" customWidth="1"/>
    <col min="11272" max="11272" width="13.125" style="390" customWidth="1"/>
    <col min="11273" max="11273" width="13" style="390" customWidth="1"/>
    <col min="11274" max="11275" width="11.25" style="390" customWidth="1"/>
    <col min="11276" max="11520" width="9" style="390"/>
    <col min="11521" max="11521" width="3.625" style="390" customWidth="1"/>
    <col min="11522" max="11522" width="7.25" style="390" customWidth="1"/>
    <col min="11523" max="11523" width="36.125" style="390" customWidth="1"/>
    <col min="11524" max="11525" width="12.5" style="390" customWidth="1"/>
    <col min="11526" max="11526" width="11.375" style="390" customWidth="1"/>
    <col min="11527" max="11527" width="2.125" style="390" customWidth="1"/>
    <col min="11528" max="11528" width="13.125" style="390" customWidth="1"/>
    <col min="11529" max="11529" width="13" style="390" customWidth="1"/>
    <col min="11530" max="11531" width="11.25" style="390" customWidth="1"/>
    <col min="11532" max="11776" width="9" style="390"/>
    <col min="11777" max="11777" width="3.625" style="390" customWidth="1"/>
    <col min="11778" max="11778" width="7.25" style="390" customWidth="1"/>
    <col min="11779" max="11779" width="36.125" style="390" customWidth="1"/>
    <col min="11780" max="11781" width="12.5" style="390" customWidth="1"/>
    <col min="11782" max="11782" width="11.375" style="390" customWidth="1"/>
    <col min="11783" max="11783" width="2.125" style="390" customWidth="1"/>
    <col min="11784" max="11784" width="13.125" style="390" customWidth="1"/>
    <col min="11785" max="11785" width="13" style="390" customWidth="1"/>
    <col min="11786" max="11787" width="11.25" style="390" customWidth="1"/>
    <col min="11788" max="12032" width="9" style="390"/>
    <col min="12033" max="12033" width="3.625" style="390" customWidth="1"/>
    <col min="12034" max="12034" width="7.25" style="390" customWidth="1"/>
    <col min="12035" max="12035" width="36.125" style="390" customWidth="1"/>
    <col min="12036" max="12037" width="12.5" style="390" customWidth="1"/>
    <col min="12038" max="12038" width="11.375" style="390" customWidth="1"/>
    <col min="12039" max="12039" width="2.125" style="390" customWidth="1"/>
    <col min="12040" max="12040" width="13.125" style="390" customWidth="1"/>
    <col min="12041" max="12041" width="13" style="390" customWidth="1"/>
    <col min="12042" max="12043" width="11.25" style="390" customWidth="1"/>
    <col min="12044" max="12288" width="9" style="390"/>
    <col min="12289" max="12289" width="3.625" style="390" customWidth="1"/>
    <col min="12290" max="12290" width="7.25" style="390" customWidth="1"/>
    <col min="12291" max="12291" width="36.125" style="390" customWidth="1"/>
    <col min="12292" max="12293" width="12.5" style="390" customWidth="1"/>
    <col min="12294" max="12294" width="11.375" style="390" customWidth="1"/>
    <col min="12295" max="12295" width="2.125" style="390" customWidth="1"/>
    <col min="12296" max="12296" width="13.125" style="390" customWidth="1"/>
    <col min="12297" max="12297" width="13" style="390" customWidth="1"/>
    <col min="12298" max="12299" width="11.25" style="390" customWidth="1"/>
    <col min="12300" max="12544" width="9" style="390"/>
    <col min="12545" max="12545" width="3.625" style="390" customWidth="1"/>
    <col min="12546" max="12546" width="7.25" style="390" customWidth="1"/>
    <col min="12547" max="12547" width="36.125" style="390" customWidth="1"/>
    <col min="12548" max="12549" width="12.5" style="390" customWidth="1"/>
    <col min="12550" max="12550" width="11.375" style="390" customWidth="1"/>
    <col min="12551" max="12551" width="2.125" style="390" customWidth="1"/>
    <col min="12552" max="12552" width="13.125" style="390" customWidth="1"/>
    <col min="12553" max="12553" width="13" style="390" customWidth="1"/>
    <col min="12554" max="12555" width="11.25" style="390" customWidth="1"/>
    <col min="12556" max="12800" width="9" style="390"/>
    <col min="12801" max="12801" width="3.625" style="390" customWidth="1"/>
    <col min="12802" max="12802" width="7.25" style="390" customWidth="1"/>
    <col min="12803" max="12803" width="36.125" style="390" customWidth="1"/>
    <col min="12804" max="12805" width="12.5" style="390" customWidth="1"/>
    <col min="12806" max="12806" width="11.375" style="390" customWidth="1"/>
    <col min="12807" max="12807" width="2.125" style="390" customWidth="1"/>
    <col min="12808" max="12808" width="13.125" style="390" customWidth="1"/>
    <col min="12809" max="12809" width="13" style="390" customWidth="1"/>
    <col min="12810" max="12811" width="11.25" style="390" customWidth="1"/>
    <col min="12812" max="13056" width="9" style="390"/>
    <col min="13057" max="13057" width="3.625" style="390" customWidth="1"/>
    <col min="13058" max="13058" width="7.25" style="390" customWidth="1"/>
    <col min="13059" max="13059" width="36.125" style="390" customWidth="1"/>
    <col min="13060" max="13061" width="12.5" style="390" customWidth="1"/>
    <col min="13062" max="13062" width="11.375" style="390" customWidth="1"/>
    <col min="13063" max="13063" width="2.125" style="390" customWidth="1"/>
    <col min="13064" max="13064" width="13.125" style="390" customWidth="1"/>
    <col min="13065" max="13065" width="13" style="390" customWidth="1"/>
    <col min="13066" max="13067" width="11.25" style="390" customWidth="1"/>
    <col min="13068" max="13312" width="9" style="390"/>
    <col min="13313" max="13313" width="3.625" style="390" customWidth="1"/>
    <col min="13314" max="13314" width="7.25" style="390" customWidth="1"/>
    <col min="13315" max="13315" width="36.125" style="390" customWidth="1"/>
    <col min="13316" max="13317" width="12.5" style="390" customWidth="1"/>
    <col min="13318" max="13318" width="11.375" style="390" customWidth="1"/>
    <col min="13319" max="13319" width="2.125" style="390" customWidth="1"/>
    <col min="13320" max="13320" width="13.125" style="390" customWidth="1"/>
    <col min="13321" max="13321" width="13" style="390" customWidth="1"/>
    <col min="13322" max="13323" width="11.25" style="390" customWidth="1"/>
    <col min="13324" max="13568" width="9" style="390"/>
    <col min="13569" max="13569" width="3.625" style="390" customWidth="1"/>
    <col min="13570" max="13570" width="7.25" style="390" customWidth="1"/>
    <col min="13571" max="13571" width="36.125" style="390" customWidth="1"/>
    <col min="13572" max="13573" width="12.5" style="390" customWidth="1"/>
    <col min="13574" max="13574" width="11.375" style="390" customWidth="1"/>
    <col min="13575" max="13575" width="2.125" style="390" customWidth="1"/>
    <col min="13576" max="13576" width="13.125" style="390" customWidth="1"/>
    <col min="13577" max="13577" width="13" style="390" customWidth="1"/>
    <col min="13578" max="13579" width="11.25" style="390" customWidth="1"/>
    <col min="13580" max="13824" width="9" style="390"/>
    <col min="13825" max="13825" width="3.625" style="390" customWidth="1"/>
    <col min="13826" max="13826" width="7.25" style="390" customWidth="1"/>
    <col min="13827" max="13827" width="36.125" style="390" customWidth="1"/>
    <col min="13828" max="13829" width="12.5" style="390" customWidth="1"/>
    <col min="13830" max="13830" width="11.375" style="390" customWidth="1"/>
    <col min="13831" max="13831" width="2.125" style="390" customWidth="1"/>
    <col min="13832" max="13832" width="13.125" style="390" customWidth="1"/>
    <col min="13833" max="13833" width="13" style="390" customWidth="1"/>
    <col min="13834" max="13835" width="11.25" style="390" customWidth="1"/>
    <col min="13836" max="14080" width="9" style="390"/>
    <col min="14081" max="14081" width="3.625" style="390" customWidth="1"/>
    <col min="14082" max="14082" width="7.25" style="390" customWidth="1"/>
    <col min="14083" max="14083" width="36.125" style="390" customWidth="1"/>
    <col min="14084" max="14085" width="12.5" style="390" customWidth="1"/>
    <col min="14086" max="14086" width="11.375" style="390" customWidth="1"/>
    <col min="14087" max="14087" width="2.125" style="390" customWidth="1"/>
    <col min="14088" max="14088" width="13.125" style="390" customWidth="1"/>
    <col min="14089" max="14089" width="13" style="390" customWidth="1"/>
    <col min="14090" max="14091" width="11.25" style="390" customWidth="1"/>
    <col min="14092" max="14336" width="9" style="390"/>
    <col min="14337" max="14337" width="3.625" style="390" customWidth="1"/>
    <col min="14338" max="14338" width="7.25" style="390" customWidth="1"/>
    <col min="14339" max="14339" width="36.125" style="390" customWidth="1"/>
    <col min="14340" max="14341" width="12.5" style="390" customWidth="1"/>
    <col min="14342" max="14342" width="11.375" style="390" customWidth="1"/>
    <col min="14343" max="14343" width="2.125" style="390" customWidth="1"/>
    <col min="14344" max="14344" width="13.125" style="390" customWidth="1"/>
    <col min="14345" max="14345" width="13" style="390" customWidth="1"/>
    <col min="14346" max="14347" width="11.25" style="390" customWidth="1"/>
    <col min="14348" max="14592" width="9" style="390"/>
    <col min="14593" max="14593" width="3.625" style="390" customWidth="1"/>
    <col min="14594" max="14594" width="7.25" style="390" customWidth="1"/>
    <col min="14595" max="14595" width="36.125" style="390" customWidth="1"/>
    <col min="14596" max="14597" width="12.5" style="390" customWidth="1"/>
    <col min="14598" max="14598" width="11.375" style="390" customWidth="1"/>
    <col min="14599" max="14599" width="2.125" style="390" customWidth="1"/>
    <col min="14600" max="14600" width="13.125" style="390" customWidth="1"/>
    <col min="14601" max="14601" width="13" style="390" customWidth="1"/>
    <col min="14602" max="14603" width="11.25" style="390" customWidth="1"/>
    <col min="14604" max="14848" width="9" style="390"/>
    <col min="14849" max="14849" width="3.625" style="390" customWidth="1"/>
    <col min="14850" max="14850" width="7.25" style="390" customWidth="1"/>
    <col min="14851" max="14851" width="36.125" style="390" customWidth="1"/>
    <col min="14852" max="14853" width="12.5" style="390" customWidth="1"/>
    <col min="14854" max="14854" width="11.375" style="390" customWidth="1"/>
    <col min="14855" max="14855" width="2.125" style="390" customWidth="1"/>
    <col min="14856" max="14856" width="13.125" style="390" customWidth="1"/>
    <col min="14857" max="14857" width="13" style="390" customWidth="1"/>
    <col min="14858" max="14859" width="11.25" style="390" customWidth="1"/>
    <col min="14860" max="15104" width="9" style="390"/>
    <col min="15105" max="15105" width="3.625" style="390" customWidth="1"/>
    <col min="15106" max="15106" width="7.25" style="390" customWidth="1"/>
    <col min="15107" max="15107" width="36.125" style="390" customWidth="1"/>
    <col min="15108" max="15109" width="12.5" style="390" customWidth="1"/>
    <col min="15110" max="15110" width="11.375" style="390" customWidth="1"/>
    <col min="15111" max="15111" width="2.125" style="390" customWidth="1"/>
    <col min="15112" max="15112" width="13.125" style="390" customWidth="1"/>
    <col min="15113" max="15113" width="13" style="390" customWidth="1"/>
    <col min="15114" max="15115" width="11.25" style="390" customWidth="1"/>
    <col min="15116" max="15360" width="9" style="390"/>
    <col min="15361" max="15361" width="3.625" style="390" customWidth="1"/>
    <col min="15362" max="15362" width="7.25" style="390" customWidth="1"/>
    <col min="15363" max="15363" width="36.125" style="390" customWidth="1"/>
    <col min="15364" max="15365" width="12.5" style="390" customWidth="1"/>
    <col min="15366" max="15366" width="11.375" style="390" customWidth="1"/>
    <col min="15367" max="15367" width="2.125" style="390" customWidth="1"/>
    <col min="15368" max="15368" width="13.125" style="390" customWidth="1"/>
    <col min="15369" max="15369" width="13" style="390" customWidth="1"/>
    <col min="15370" max="15371" width="11.25" style="390" customWidth="1"/>
    <col min="15372" max="15616" width="9" style="390"/>
    <col min="15617" max="15617" width="3.625" style="390" customWidth="1"/>
    <col min="15618" max="15618" width="7.25" style="390" customWidth="1"/>
    <col min="15619" max="15619" width="36.125" style="390" customWidth="1"/>
    <col min="15620" max="15621" width="12.5" style="390" customWidth="1"/>
    <col min="15622" max="15622" width="11.375" style="390" customWidth="1"/>
    <col min="15623" max="15623" width="2.125" style="390" customWidth="1"/>
    <col min="15624" max="15624" width="13.125" style="390" customWidth="1"/>
    <col min="15625" max="15625" width="13" style="390" customWidth="1"/>
    <col min="15626" max="15627" width="11.25" style="390" customWidth="1"/>
    <col min="15628" max="15872" width="9" style="390"/>
    <col min="15873" max="15873" width="3.625" style="390" customWidth="1"/>
    <col min="15874" max="15874" width="7.25" style="390" customWidth="1"/>
    <col min="15875" max="15875" width="36.125" style="390" customWidth="1"/>
    <col min="15876" max="15877" width="12.5" style="390" customWidth="1"/>
    <col min="15878" max="15878" width="11.375" style="390" customWidth="1"/>
    <col min="15879" max="15879" width="2.125" style="390" customWidth="1"/>
    <col min="15880" max="15880" width="13.125" style="390" customWidth="1"/>
    <col min="15881" max="15881" width="13" style="390" customWidth="1"/>
    <col min="15882" max="15883" width="11.25" style="390" customWidth="1"/>
    <col min="15884" max="16128" width="9" style="390"/>
    <col min="16129" max="16129" width="3.625" style="390" customWidth="1"/>
    <col min="16130" max="16130" width="7.25" style="390" customWidth="1"/>
    <col min="16131" max="16131" width="36.125" style="390" customWidth="1"/>
    <col min="16132" max="16133" width="12.5" style="390" customWidth="1"/>
    <col min="16134" max="16134" width="11.375" style="390" customWidth="1"/>
    <col min="16135" max="16135" width="2.125" style="390" customWidth="1"/>
    <col min="16136" max="16136" width="13.125" style="390" customWidth="1"/>
    <col min="16137" max="16137" width="13" style="390" customWidth="1"/>
    <col min="16138" max="16139" width="11.25" style="390" customWidth="1"/>
    <col min="16140" max="16384" width="9" style="390"/>
  </cols>
  <sheetData>
    <row r="1" spans="1:14" s="546" customFormat="1" ht="16.899999999999999" customHeight="1">
      <c r="A1" s="1200" t="s">
        <v>697</v>
      </c>
      <c r="B1" s="1200"/>
      <c r="C1" s="1200"/>
      <c r="D1" s="1200"/>
      <c r="E1" s="1200"/>
      <c r="F1" s="1200"/>
      <c r="G1" s="542"/>
      <c r="H1" s="543"/>
      <c r="I1" s="544"/>
      <c r="J1" s="545"/>
      <c r="K1" s="545"/>
      <c r="L1" s="545"/>
      <c r="M1" s="545"/>
      <c r="N1" s="545"/>
    </row>
    <row r="2" spans="1:14" s="546" customFormat="1" ht="16.899999999999999" customHeight="1">
      <c r="A2" s="1200" t="s">
        <v>698</v>
      </c>
      <c r="B2" s="1200"/>
      <c r="C2" s="1200"/>
      <c r="D2" s="1200"/>
      <c r="E2" s="1200"/>
      <c r="F2" s="1200"/>
      <c r="G2" s="542"/>
      <c r="H2" s="543"/>
      <c r="I2" s="544"/>
      <c r="J2" s="545"/>
      <c r="K2" s="545"/>
      <c r="L2" s="545"/>
      <c r="M2" s="545"/>
      <c r="N2" s="545"/>
    </row>
    <row r="3" spans="1:14" s="551" customFormat="1" ht="15">
      <c r="A3" s="1201"/>
      <c r="B3" s="1201"/>
      <c r="C3" s="1201"/>
      <c r="D3" s="1201"/>
      <c r="E3" s="1201"/>
      <c r="F3" s="1201"/>
      <c r="G3" s="547"/>
      <c r="H3" s="548"/>
      <c r="I3" s="549"/>
      <c r="J3" s="550"/>
      <c r="K3" s="550"/>
      <c r="L3" s="550"/>
      <c r="M3" s="550"/>
      <c r="N3" s="550"/>
    </row>
    <row r="4" spans="1:14" s="546" customFormat="1" ht="17.45" customHeight="1">
      <c r="A4" s="1202" t="s">
        <v>699</v>
      </c>
      <c r="B4" s="1202"/>
      <c r="C4" s="1202"/>
      <c r="D4" s="542"/>
      <c r="E4" s="552"/>
      <c r="F4" s="553" t="s">
        <v>15</v>
      </c>
      <c r="G4" s="554"/>
      <c r="H4" s="543"/>
      <c r="I4" s="544"/>
      <c r="J4" s="545"/>
      <c r="K4" s="545"/>
      <c r="L4" s="545"/>
      <c r="M4" s="545"/>
      <c r="N4" s="545"/>
    </row>
    <row r="5" spans="1:14" s="546" customFormat="1" ht="15" customHeight="1">
      <c r="A5" s="1098" t="s">
        <v>476</v>
      </c>
      <c r="B5" s="1098" t="s">
        <v>700</v>
      </c>
      <c r="C5" s="1098" t="s">
        <v>701</v>
      </c>
      <c r="D5" s="1098" t="s">
        <v>17</v>
      </c>
      <c r="E5" s="1203" t="s">
        <v>702</v>
      </c>
      <c r="F5" s="1203"/>
      <c r="G5" s="552"/>
      <c r="H5" s="543"/>
      <c r="I5" s="544"/>
      <c r="J5" s="545"/>
      <c r="K5" s="545"/>
      <c r="L5" s="545"/>
      <c r="M5" s="545"/>
      <c r="N5" s="545"/>
    </row>
    <row r="6" spans="1:14" s="546" customFormat="1" ht="29.25" customHeight="1">
      <c r="A6" s="1098"/>
      <c r="B6" s="1098"/>
      <c r="C6" s="1098"/>
      <c r="D6" s="1098"/>
      <c r="E6" s="425" t="s">
        <v>703</v>
      </c>
      <c r="F6" s="425" t="s">
        <v>704</v>
      </c>
      <c r="G6" s="555"/>
      <c r="H6" s="543"/>
      <c r="I6" s="544"/>
      <c r="J6" s="545"/>
      <c r="K6" s="545"/>
      <c r="L6" s="545"/>
      <c r="M6" s="556"/>
      <c r="N6" s="556"/>
    </row>
    <row r="7" spans="1:14" s="546" customFormat="1" ht="16.5" customHeight="1">
      <c r="A7" s="394">
        <v>1</v>
      </c>
      <c r="B7" s="394">
        <v>2</v>
      </c>
      <c r="C7" s="394">
        <v>3</v>
      </c>
      <c r="D7" s="394">
        <v>4</v>
      </c>
      <c r="E7" s="394" t="s">
        <v>663</v>
      </c>
      <c r="F7" s="394" t="s">
        <v>664</v>
      </c>
      <c r="G7" s="557"/>
      <c r="H7" s="543"/>
      <c r="I7" s="544"/>
      <c r="J7" s="545"/>
      <c r="K7" s="545"/>
      <c r="L7" s="545"/>
      <c r="M7" s="556"/>
      <c r="N7" s="556"/>
    </row>
    <row r="8" spans="1:14" s="546" customFormat="1" ht="9.9499999999999993" customHeight="1">
      <c r="A8" s="425"/>
      <c r="B8" s="425"/>
      <c r="C8" s="425"/>
      <c r="D8" s="425"/>
      <c r="E8" s="425"/>
      <c r="F8" s="425"/>
      <c r="G8" s="555"/>
      <c r="H8" s="543"/>
      <c r="I8" s="544"/>
      <c r="J8" s="545"/>
      <c r="K8" s="545"/>
      <c r="L8" s="545"/>
      <c r="M8" s="556"/>
      <c r="N8" s="556"/>
    </row>
    <row r="9" spans="1:14" s="564" customFormat="1">
      <c r="A9" s="425"/>
      <c r="B9" s="425"/>
      <c r="C9" s="418" t="s">
        <v>314</v>
      </c>
      <c r="D9" s="558">
        <f>D11+D17+D23+D29</f>
        <v>108000</v>
      </c>
      <c r="E9" s="558">
        <f>E11+E17+E23+E29</f>
        <v>102600</v>
      </c>
      <c r="F9" s="558">
        <f>F11+F17+F23+F29</f>
        <v>5400</v>
      </c>
      <c r="G9" s="559"/>
      <c r="H9" s="560"/>
      <c r="I9" s="561"/>
      <c r="J9" s="562"/>
      <c r="K9" s="562"/>
      <c r="L9" s="562"/>
      <c r="M9" s="563"/>
      <c r="N9" s="563"/>
    </row>
    <row r="10" spans="1:14" s="564" customFormat="1" ht="9.9499999999999993" customHeight="1">
      <c r="A10" s="425"/>
      <c r="B10" s="565"/>
      <c r="C10" s="418"/>
      <c r="D10" s="558"/>
      <c r="E10" s="558"/>
      <c r="F10" s="558"/>
      <c r="G10" s="559"/>
      <c r="H10" s="560"/>
      <c r="I10" s="561"/>
      <c r="J10" s="562"/>
      <c r="K10" s="562"/>
      <c r="L10" s="562"/>
      <c r="M10" s="563"/>
      <c r="N10" s="563"/>
    </row>
    <row r="11" spans="1:14" s="564" customFormat="1">
      <c r="A11" s="565"/>
      <c r="B11" s="565" t="s">
        <v>23</v>
      </c>
      <c r="C11" s="418" t="s">
        <v>24</v>
      </c>
      <c r="D11" s="558">
        <f>D13</f>
        <v>75000</v>
      </c>
      <c r="E11" s="558">
        <f>E13</f>
        <v>71250</v>
      </c>
      <c r="F11" s="558">
        <f>F13</f>
        <v>3750</v>
      </c>
      <c r="G11" s="559"/>
      <c r="H11" s="560"/>
      <c r="I11" s="561"/>
      <c r="J11" s="562"/>
      <c r="K11" s="562"/>
      <c r="L11" s="562"/>
      <c r="M11" s="563"/>
      <c r="N11" s="563"/>
    </row>
    <row r="12" spans="1:14" s="564" customFormat="1" ht="9.9499999999999993" customHeight="1">
      <c r="A12" s="565"/>
      <c r="B12" s="565"/>
      <c r="C12" s="418"/>
      <c r="D12" s="558"/>
      <c r="E12" s="558"/>
      <c r="F12" s="558"/>
      <c r="G12" s="559"/>
      <c r="H12" s="560"/>
      <c r="I12" s="561"/>
      <c r="J12" s="562"/>
      <c r="K12" s="562"/>
      <c r="L12" s="562"/>
      <c r="M12" s="563"/>
      <c r="N12" s="563"/>
    </row>
    <row r="13" spans="1:14" s="564" customFormat="1" ht="25.5">
      <c r="A13" s="566" t="s">
        <v>18</v>
      </c>
      <c r="B13" s="566" t="s">
        <v>334</v>
      </c>
      <c r="C13" s="567" t="s">
        <v>705</v>
      </c>
      <c r="D13" s="568">
        <f>D15</f>
        <v>75000</v>
      </c>
      <c r="E13" s="568">
        <f>E15</f>
        <v>71250</v>
      </c>
      <c r="F13" s="568">
        <f>F15</f>
        <v>3750</v>
      </c>
      <c r="G13" s="569"/>
      <c r="H13" s="560"/>
      <c r="I13" s="561"/>
      <c r="J13" s="562"/>
      <c r="K13" s="562"/>
      <c r="L13" s="562"/>
      <c r="M13" s="563"/>
      <c r="N13" s="563"/>
    </row>
    <row r="14" spans="1:14" s="564" customFormat="1" ht="9.9499999999999993" customHeight="1">
      <c r="A14" s="566"/>
      <c r="B14" s="566"/>
      <c r="C14" s="567"/>
      <c r="D14" s="568"/>
      <c r="E14" s="570"/>
      <c r="F14" s="570"/>
      <c r="G14" s="571"/>
      <c r="H14" s="560"/>
      <c r="I14" s="561"/>
      <c r="J14" s="562"/>
      <c r="K14" s="562"/>
      <c r="L14" s="562"/>
      <c r="M14" s="563"/>
      <c r="N14" s="563"/>
    </row>
    <row r="15" spans="1:14" s="546" customFormat="1">
      <c r="A15" s="572"/>
      <c r="B15" s="572" t="s">
        <v>47</v>
      </c>
      <c r="C15" s="414" t="s">
        <v>48</v>
      </c>
      <c r="D15" s="573">
        <f>E15+F15</f>
        <v>75000</v>
      </c>
      <c r="E15" s="573">
        <v>71250</v>
      </c>
      <c r="F15" s="573">
        <v>3750</v>
      </c>
      <c r="G15" s="574"/>
      <c r="H15" s="543"/>
      <c r="I15" s="544"/>
      <c r="J15" s="545"/>
      <c r="K15" s="545"/>
      <c r="L15" s="545"/>
      <c r="M15" s="556"/>
      <c r="N15" s="556"/>
    </row>
    <row r="16" spans="1:14" s="546" customFormat="1" ht="9.9499999999999993" customHeight="1">
      <c r="A16" s="572"/>
      <c r="B16" s="572"/>
      <c r="C16" s="414"/>
      <c r="D16" s="573"/>
      <c r="E16" s="573"/>
      <c r="F16" s="573"/>
      <c r="G16" s="574"/>
      <c r="H16" s="543"/>
      <c r="I16" s="544"/>
      <c r="J16" s="545"/>
      <c r="K16" s="545"/>
      <c r="L16" s="545"/>
      <c r="M16" s="556"/>
      <c r="N16" s="556"/>
    </row>
    <row r="17" spans="1:14" s="564" customFormat="1">
      <c r="A17" s="565"/>
      <c r="B17" s="565" t="s">
        <v>55</v>
      </c>
      <c r="C17" s="418" t="s">
        <v>56</v>
      </c>
      <c r="D17" s="558">
        <f>D19</f>
        <v>9000</v>
      </c>
      <c r="E17" s="558">
        <f>E19</f>
        <v>8550</v>
      </c>
      <c r="F17" s="558">
        <f>F19</f>
        <v>450</v>
      </c>
      <c r="G17" s="559"/>
      <c r="H17" s="560"/>
      <c r="I17" s="561"/>
      <c r="J17" s="562"/>
      <c r="K17" s="562"/>
      <c r="L17" s="562"/>
      <c r="M17" s="563"/>
      <c r="N17" s="563"/>
    </row>
    <row r="18" spans="1:14" s="564" customFormat="1" ht="9.9499999999999993" customHeight="1">
      <c r="A18" s="565"/>
      <c r="B18" s="565"/>
      <c r="C18" s="418"/>
      <c r="D18" s="558"/>
      <c r="E18" s="558"/>
      <c r="F18" s="558"/>
      <c r="G18" s="559"/>
      <c r="H18" s="560"/>
      <c r="I18" s="561"/>
      <c r="J18" s="562"/>
      <c r="K18" s="562"/>
      <c r="L18" s="562"/>
      <c r="M18" s="563"/>
      <c r="N18" s="563"/>
    </row>
    <row r="19" spans="1:14" s="564" customFormat="1" ht="25.5">
      <c r="A19" s="566" t="s">
        <v>19</v>
      </c>
      <c r="B19" s="566" t="s">
        <v>335</v>
      </c>
      <c r="C19" s="567" t="s">
        <v>706</v>
      </c>
      <c r="D19" s="568">
        <f>D21</f>
        <v>9000</v>
      </c>
      <c r="E19" s="568">
        <f>E21</f>
        <v>8550</v>
      </c>
      <c r="F19" s="568">
        <f>F21</f>
        <v>450</v>
      </c>
      <c r="G19" s="569"/>
      <c r="H19" s="560"/>
      <c r="I19" s="561"/>
      <c r="J19" s="562"/>
      <c r="K19" s="562"/>
      <c r="L19" s="562"/>
      <c r="M19" s="563"/>
      <c r="N19" s="563"/>
    </row>
    <row r="20" spans="1:14" s="564" customFormat="1" ht="9.9499999999999993" customHeight="1">
      <c r="A20" s="566"/>
      <c r="B20" s="566"/>
      <c r="C20" s="567"/>
      <c r="D20" s="568"/>
      <c r="E20" s="570"/>
      <c r="F20" s="570"/>
      <c r="G20" s="571"/>
      <c r="H20" s="560"/>
      <c r="I20" s="561"/>
      <c r="J20" s="562"/>
      <c r="K20" s="562"/>
      <c r="L20" s="562"/>
      <c r="M20" s="563"/>
      <c r="N20" s="563"/>
    </row>
    <row r="21" spans="1:14" s="546" customFormat="1">
      <c r="A21" s="572"/>
      <c r="B21" s="572" t="s">
        <v>47</v>
      </c>
      <c r="C21" s="414" t="s">
        <v>48</v>
      </c>
      <c r="D21" s="573">
        <f>E21+F21</f>
        <v>9000</v>
      </c>
      <c r="E21" s="573">
        <v>8550</v>
      </c>
      <c r="F21" s="573">
        <v>450</v>
      </c>
      <c r="G21" s="574"/>
      <c r="H21" s="543"/>
      <c r="I21" s="544"/>
      <c r="J21" s="545"/>
      <c r="K21" s="545"/>
      <c r="L21" s="545"/>
      <c r="M21" s="556"/>
      <c r="N21" s="556"/>
    </row>
    <row r="22" spans="1:14" s="546" customFormat="1" ht="9.9499999999999993" customHeight="1">
      <c r="A22" s="572"/>
      <c r="B22" s="572"/>
      <c r="C22" s="414"/>
      <c r="D22" s="573"/>
      <c r="E22" s="573"/>
      <c r="F22" s="573"/>
      <c r="G22" s="574"/>
      <c r="H22" s="543"/>
      <c r="I22" s="544"/>
      <c r="J22" s="545"/>
      <c r="K22" s="545"/>
      <c r="L22" s="545"/>
      <c r="M22" s="556"/>
      <c r="N22" s="556"/>
    </row>
    <row r="23" spans="1:14" s="564" customFormat="1">
      <c r="A23" s="565"/>
      <c r="B23" s="565" t="s">
        <v>27</v>
      </c>
      <c r="C23" s="418" t="s">
        <v>28</v>
      </c>
      <c r="D23" s="558">
        <f>D25</f>
        <v>15000</v>
      </c>
      <c r="E23" s="558">
        <f>E25</f>
        <v>14250</v>
      </c>
      <c r="F23" s="558">
        <f>F25</f>
        <v>750</v>
      </c>
      <c r="G23" s="559"/>
      <c r="H23" s="560"/>
      <c r="I23" s="561"/>
      <c r="J23" s="562"/>
      <c r="K23" s="562"/>
      <c r="L23" s="562"/>
      <c r="M23" s="563"/>
      <c r="N23" s="563"/>
    </row>
    <row r="24" spans="1:14" s="546" customFormat="1" ht="9.9499999999999993" customHeight="1">
      <c r="A24" s="572"/>
      <c r="B24" s="572"/>
      <c r="C24" s="414"/>
      <c r="D24" s="573"/>
      <c r="E24" s="573"/>
      <c r="F24" s="573"/>
      <c r="G24" s="574"/>
      <c r="H24" s="543"/>
      <c r="I24" s="544"/>
      <c r="J24" s="545"/>
      <c r="K24" s="545"/>
      <c r="L24" s="545"/>
      <c r="M24" s="556"/>
      <c r="N24" s="556"/>
    </row>
    <row r="25" spans="1:14" s="564" customFormat="1" ht="25.5">
      <c r="A25" s="566" t="s">
        <v>20</v>
      </c>
      <c r="B25" s="566" t="s">
        <v>341</v>
      </c>
      <c r="C25" s="567" t="s">
        <v>707</v>
      </c>
      <c r="D25" s="568">
        <f>D27</f>
        <v>15000</v>
      </c>
      <c r="E25" s="568">
        <f>E27</f>
        <v>14250</v>
      </c>
      <c r="F25" s="568">
        <f>F27</f>
        <v>750</v>
      </c>
      <c r="G25" s="569"/>
      <c r="H25" s="560"/>
      <c r="I25" s="561"/>
      <c r="J25" s="562"/>
      <c r="K25" s="562"/>
      <c r="L25" s="562"/>
      <c r="M25" s="563"/>
      <c r="N25" s="563"/>
    </row>
    <row r="26" spans="1:14" s="564" customFormat="1" ht="9.9499999999999993" customHeight="1">
      <c r="A26" s="566"/>
      <c r="B26" s="566"/>
      <c r="C26" s="567"/>
      <c r="D26" s="568"/>
      <c r="E26" s="570"/>
      <c r="F26" s="570"/>
      <c r="G26" s="571"/>
      <c r="H26" s="560"/>
      <c r="I26" s="561"/>
      <c r="J26" s="562"/>
      <c r="K26" s="562"/>
      <c r="L26" s="562"/>
      <c r="M26" s="563"/>
      <c r="N26" s="563"/>
    </row>
    <row r="27" spans="1:14" s="546" customFormat="1">
      <c r="A27" s="572"/>
      <c r="B27" s="572" t="s">
        <v>4</v>
      </c>
      <c r="C27" s="414" t="s">
        <v>5</v>
      </c>
      <c r="D27" s="573">
        <f>E27+F27</f>
        <v>15000</v>
      </c>
      <c r="E27" s="573">
        <v>14250</v>
      </c>
      <c r="F27" s="573">
        <v>750</v>
      </c>
      <c r="G27" s="574"/>
      <c r="H27" s="543"/>
      <c r="I27" s="544"/>
      <c r="J27" s="545"/>
      <c r="K27" s="545"/>
      <c r="L27" s="545"/>
      <c r="M27" s="556"/>
      <c r="N27" s="556"/>
    </row>
    <row r="28" spans="1:14" s="546" customFormat="1" ht="9.9499999999999993" customHeight="1">
      <c r="A28" s="572"/>
      <c r="B28" s="572"/>
      <c r="C28" s="414"/>
      <c r="D28" s="573"/>
      <c r="E28" s="573"/>
      <c r="F28" s="573"/>
      <c r="G28" s="574"/>
      <c r="H28" s="543"/>
      <c r="I28" s="544"/>
      <c r="J28" s="545"/>
      <c r="K28" s="545"/>
      <c r="L28" s="545"/>
      <c r="M28" s="556"/>
      <c r="N28" s="556"/>
    </row>
    <row r="29" spans="1:14" s="564" customFormat="1">
      <c r="A29" s="565"/>
      <c r="B29" s="565" t="s">
        <v>29</v>
      </c>
      <c r="C29" s="418" t="s">
        <v>30</v>
      </c>
      <c r="D29" s="558">
        <f>D31</f>
        <v>9000</v>
      </c>
      <c r="E29" s="558">
        <f>E31</f>
        <v>8550</v>
      </c>
      <c r="F29" s="558">
        <f>F31</f>
        <v>450</v>
      </c>
      <c r="G29" s="559"/>
      <c r="H29" s="560"/>
      <c r="I29" s="561"/>
      <c r="J29" s="562"/>
      <c r="K29" s="562"/>
      <c r="L29" s="562"/>
      <c r="M29" s="563"/>
      <c r="N29" s="563"/>
    </row>
    <row r="30" spans="1:14" s="546" customFormat="1" ht="9.9499999999999993" customHeight="1">
      <c r="A30" s="572"/>
      <c r="B30" s="572"/>
      <c r="C30" s="414"/>
      <c r="D30" s="573"/>
      <c r="E30" s="573"/>
      <c r="F30" s="573"/>
      <c r="G30" s="574"/>
      <c r="H30" s="543"/>
      <c r="I30" s="544"/>
      <c r="J30" s="545"/>
      <c r="K30" s="545"/>
      <c r="L30" s="545"/>
      <c r="M30" s="556"/>
      <c r="N30" s="556"/>
    </row>
    <row r="31" spans="1:14" s="564" customFormat="1" ht="25.5">
      <c r="A31" s="566" t="s">
        <v>6</v>
      </c>
      <c r="B31" s="566" t="s">
        <v>708</v>
      </c>
      <c r="C31" s="567" t="s">
        <v>709</v>
      </c>
      <c r="D31" s="568">
        <f>D33</f>
        <v>9000</v>
      </c>
      <c r="E31" s="568">
        <f>E33</f>
        <v>8550</v>
      </c>
      <c r="F31" s="568">
        <f>F33</f>
        <v>450</v>
      </c>
      <c r="G31" s="569"/>
      <c r="H31" s="560"/>
      <c r="I31" s="561"/>
      <c r="J31" s="562"/>
      <c r="K31" s="562"/>
      <c r="L31" s="562"/>
      <c r="M31" s="563"/>
      <c r="N31" s="563"/>
    </row>
    <row r="32" spans="1:14" s="564" customFormat="1" ht="9.9499999999999993" customHeight="1">
      <c r="A32" s="566"/>
      <c r="B32" s="566"/>
      <c r="C32" s="567"/>
      <c r="D32" s="568"/>
      <c r="E32" s="570"/>
      <c r="F32" s="570"/>
      <c r="G32" s="571"/>
      <c r="H32" s="560"/>
      <c r="I32" s="561"/>
      <c r="J32" s="562"/>
      <c r="K32" s="562"/>
      <c r="L32" s="562"/>
      <c r="M32" s="563"/>
      <c r="N32" s="563"/>
    </row>
    <row r="33" spans="1:14" s="546" customFormat="1" ht="12.75" customHeight="1">
      <c r="A33" s="572"/>
      <c r="B33" s="572" t="s">
        <v>47</v>
      </c>
      <c r="C33" s="414" t="s">
        <v>48</v>
      </c>
      <c r="D33" s="573">
        <f>E33+F33</f>
        <v>9000</v>
      </c>
      <c r="E33" s="573">
        <v>8550</v>
      </c>
      <c r="F33" s="573">
        <v>450</v>
      </c>
      <c r="G33" s="574"/>
      <c r="H33" s="543"/>
      <c r="I33" s="544"/>
      <c r="J33" s="545"/>
      <c r="K33" s="545"/>
      <c r="L33" s="545"/>
      <c r="M33" s="556"/>
      <c r="N33" s="556"/>
    </row>
    <row r="34" spans="1:14" s="546" customFormat="1" ht="9.9499999999999993" customHeight="1">
      <c r="A34" s="572"/>
      <c r="B34" s="572"/>
      <c r="C34" s="414"/>
      <c r="D34" s="573"/>
      <c r="E34" s="573"/>
      <c r="F34" s="573"/>
      <c r="G34" s="574"/>
      <c r="H34" s="543"/>
      <c r="I34" s="544"/>
      <c r="J34" s="545"/>
      <c r="K34" s="545"/>
      <c r="L34" s="545"/>
      <c r="M34" s="556"/>
      <c r="N34" s="556"/>
    </row>
  </sheetData>
  <sheetProtection password="C25B" sheet="1" objects="1" scenarios="1"/>
  <mergeCells count="9">
    <mergeCell ref="A1:F1"/>
    <mergeCell ref="A2:F2"/>
    <mergeCell ref="A3:F3"/>
    <mergeCell ref="A4:C4"/>
    <mergeCell ref="A5:A6"/>
    <mergeCell ref="B5:B6"/>
    <mergeCell ref="C5:C6"/>
    <mergeCell ref="D5:D6"/>
    <mergeCell ref="E5:F5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12" zoomScaleNormal="100" workbookViewId="0">
      <selection activeCell="D19" sqref="D19"/>
    </sheetView>
  </sheetViews>
  <sheetFormatPr defaultColWidth="8" defaultRowHeight="12.75"/>
  <cols>
    <col min="1" max="1" width="5.375" style="839" customWidth="1"/>
    <col min="2" max="2" width="7.625" style="839" customWidth="1"/>
    <col min="3" max="3" width="16" style="834" customWidth="1"/>
    <col min="4" max="4" width="34.625" style="834" customWidth="1"/>
    <col min="5" max="5" width="12.875" style="835" customWidth="1"/>
    <col min="6" max="6" width="14.375" style="834" customWidth="1"/>
    <col min="7" max="7" width="8.25" style="834" bestFit="1" customWidth="1"/>
    <col min="8" max="16384" width="8" style="836"/>
  </cols>
  <sheetData>
    <row r="1" spans="1:7" s="384" customFormat="1" ht="15" customHeight="1">
      <c r="A1" s="735"/>
      <c r="B1" s="735"/>
      <c r="C1" s="733"/>
      <c r="D1" s="733"/>
      <c r="E1" s="1097" t="s">
        <v>1231</v>
      </c>
      <c r="F1" s="1097"/>
      <c r="G1" s="734"/>
    </row>
    <row r="2" spans="1:7" s="384" customFormat="1" ht="15" customHeight="1">
      <c r="A2" s="735"/>
      <c r="B2" s="735"/>
      <c r="C2" s="733"/>
      <c r="D2" s="733"/>
      <c r="E2" s="1207" t="s">
        <v>1232</v>
      </c>
      <c r="F2" s="1207"/>
      <c r="G2" s="734"/>
    </row>
    <row r="3" spans="1:7" s="384" customFormat="1" ht="15.75" customHeight="1">
      <c r="A3" s="735"/>
      <c r="B3" s="735"/>
      <c r="C3" s="734"/>
      <c r="D3" s="734"/>
      <c r="E3" s="1207" t="s">
        <v>1233</v>
      </c>
      <c r="F3" s="1207"/>
      <c r="G3" s="734"/>
    </row>
    <row r="4" spans="1:7" s="384" customFormat="1" ht="16.5" customHeight="1">
      <c r="A4" s="735"/>
      <c r="B4" s="735"/>
      <c r="C4" s="734"/>
      <c r="D4" s="734"/>
      <c r="E4" s="733"/>
      <c r="F4" s="733"/>
      <c r="G4" s="734"/>
    </row>
    <row r="5" spans="1:7" s="384" customFormat="1" ht="16.5" customHeight="1">
      <c r="A5" s="735"/>
      <c r="B5" s="735"/>
      <c r="C5" s="734"/>
      <c r="D5" s="734"/>
      <c r="E5" s="733"/>
      <c r="F5" s="733"/>
      <c r="G5" s="734"/>
    </row>
    <row r="6" spans="1:7" s="384" customFormat="1" ht="11.25" customHeight="1">
      <c r="A6" s="735"/>
      <c r="B6" s="735"/>
      <c r="C6" s="734"/>
      <c r="D6" s="734"/>
      <c r="E6" s="733"/>
      <c r="F6" s="733"/>
      <c r="G6" s="734"/>
    </row>
    <row r="7" spans="1:7" s="384" customFormat="1" ht="18" customHeight="1">
      <c r="A7" s="1116" t="s">
        <v>1234</v>
      </c>
      <c r="B7" s="1116"/>
      <c r="C7" s="1116"/>
      <c r="D7" s="1116"/>
      <c r="E7" s="1116"/>
      <c r="F7" s="1116"/>
      <c r="G7" s="734"/>
    </row>
    <row r="8" spans="1:7" s="384" customFormat="1" ht="18" customHeight="1">
      <c r="A8" s="1116" t="s">
        <v>1235</v>
      </c>
      <c r="B8" s="1116"/>
      <c r="C8" s="1116"/>
      <c r="D8" s="1116"/>
      <c r="E8" s="1116"/>
      <c r="F8" s="1116"/>
      <c r="G8" s="734"/>
    </row>
    <row r="9" spans="1:7" s="384" customFormat="1" ht="16.5" customHeight="1">
      <c r="A9" s="1116" t="s">
        <v>271</v>
      </c>
      <c r="B9" s="1116"/>
      <c r="C9" s="1116"/>
      <c r="D9" s="1116"/>
      <c r="E9" s="1116"/>
      <c r="F9" s="1116"/>
      <c r="G9" s="734"/>
    </row>
    <row r="10" spans="1:7" s="384" customFormat="1" ht="16.5" customHeight="1">
      <c r="A10" s="735"/>
      <c r="B10" s="735"/>
      <c r="C10" s="734"/>
      <c r="D10" s="734"/>
      <c r="E10" s="733"/>
      <c r="F10" s="733"/>
      <c r="G10" s="734"/>
    </row>
    <row r="11" spans="1:7" s="384" customFormat="1" ht="16.5" customHeight="1">
      <c r="A11" s="735"/>
      <c r="B11" s="735"/>
      <c r="C11" s="734"/>
      <c r="D11" s="734"/>
      <c r="E11" s="733"/>
      <c r="F11" s="733"/>
      <c r="G11" s="734"/>
    </row>
    <row r="12" spans="1:7" s="384" customFormat="1" ht="15" customHeight="1">
      <c r="A12" s="735"/>
      <c r="B12" s="735"/>
      <c r="C12" s="734"/>
      <c r="D12" s="734"/>
      <c r="E12" s="733"/>
      <c r="F12" s="385" t="s">
        <v>15</v>
      </c>
      <c r="G12" s="734"/>
    </row>
    <row r="13" spans="1:7" s="738" customFormat="1" ht="25.5" customHeight="1">
      <c r="A13" s="1208" t="s">
        <v>104</v>
      </c>
      <c r="B13" s="1208" t="s">
        <v>477</v>
      </c>
      <c r="C13" s="1210" t="s">
        <v>660</v>
      </c>
      <c r="D13" s="1211"/>
      <c r="E13" s="1212" t="s">
        <v>1236</v>
      </c>
      <c r="F13" s="1214" t="s">
        <v>1237</v>
      </c>
      <c r="G13" s="869"/>
    </row>
    <row r="14" spans="1:7" s="738" customFormat="1" ht="29.25" customHeight="1">
      <c r="A14" s="1209"/>
      <c r="B14" s="1209"/>
      <c r="C14" s="870" t="s">
        <v>1238</v>
      </c>
      <c r="D14" s="870" t="s">
        <v>1239</v>
      </c>
      <c r="E14" s="1213"/>
      <c r="F14" s="1215"/>
      <c r="G14" s="869"/>
    </row>
    <row r="15" spans="1:7" s="764" customFormat="1" ht="11.25">
      <c r="A15" s="871">
        <v>1</v>
      </c>
      <c r="B15" s="871">
        <v>2</v>
      </c>
      <c r="C15" s="872">
        <v>3</v>
      </c>
      <c r="D15" s="872">
        <v>4</v>
      </c>
      <c r="E15" s="873">
        <v>5</v>
      </c>
      <c r="F15" s="872">
        <v>6</v>
      </c>
      <c r="G15" s="874"/>
    </row>
    <row r="16" spans="1:7" s="876" customFormat="1" ht="22.5" customHeight="1">
      <c r="A16" s="1204" t="s">
        <v>314</v>
      </c>
      <c r="B16" s="1205"/>
      <c r="C16" s="1205"/>
      <c r="D16" s="1206"/>
      <c r="E16" s="875">
        <f>SUM(E17:E22)</f>
        <v>9089000</v>
      </c>
      <c r="F16" s="875">
        <f>SUM(F17:F22)</f>
        <v>9089000</v>
      </c>
    </row>
    <row r="17" spans="1:7" s="813" customFormat="1" ht="34.5" customHeight="1">
      <c r="A17" s="877" t="s">
        <v>61</v>
      </c>
      <c r="B17" s="877" t="s">
        <v>63</v>
      </c>
      <c r="C17" s="878" t="s">
        <v>1240</v>
      </c>
      <c r="D17" s="879" t="s">
        <v>1241</v>
      </c>
      <c r="E17" s="880">
        <v>6000000</v>
      </c>
      <c r="F17" s="881">
        <v>6000000</v>
      </c>
      <c r="G17" s="882"/>
    </row>
    <row r="18" spans="1:7" s="813" customFormat="1" ht="70.5" customHeight="1">
      <c r="A18" s="883"/>
      <c r="B18" s="883"/>
      <c r="C18" s="878" t="s">
        <v>1240</v>
      </c>
      <c r="D18" s="879" t="s">
        <v>1242</v>
      </c>
      <c r="E18" s="880">
        <v>100000</v>
      </c>
      <c r="F18" s="881">
        <v>100000</v>
      </c>
      <c r="G18" s="882"/>
    </row>
    <row r="19" spans="1:7" s="813" customFormat="1" ht="70.5" customHeight="1">
      <c r="A19" s="884"/>
      <c r="B19" s="884"/>
      <c r="C19" s="878" t="s">
        <v>1240</v>
      </c>
      <c r="D19" s="879" t="s">
        <v>1243</v>
      </c>
      <c r="E19" s="880">
        <v>1760000</v>
      </c>
      <c r="F19" s="881">
        <v>1760000</v>
      </c>
      <c r="G19" s="882"/>
    </row>
    <row r="20" spans="1:7" s="813" customFormat="1" ht="30.75" customHeight="1">
      <c r="A20" s="885" t="s">
        <v>21</v>
      </c>
      <c r="B20" s="885" t="s">
        <v>67</v>
      </c>
      <c r="C20" s="878" t="s">
        <v>1240</v>
      </c>
      <c r="D20" s="879" t="s">
        <v>1244</v>
      </c>
      <c r="E20" s="880">
        <v>200000</v>
      </c>
      <c r="F20" s="881">
        <v>200000</v>
      </c>
      <c r="G20" s="882"/>
    </row>
    <row r="21" spans="1:7" s="813" customFormat="1" ht="42" customHeight="1">
      <c r="A21" s="877" t="s">
        <v>29</v>
      </c>
      <c r="B21" s="877" t="s">
        <v>356</v>
      </c>
      <c r="C21" s="878" t="s">
        <v>1245</v>
      </c>
      <c r="D21" s="879" t="s">
        <v>1246</v>
      </c>
      <c r="E21" s="880">
        <v>650000</v>
      </c>
      <c r="F21" s="881">
        <v>650000</v>
      </c>
      <c r="G21" s="882"/>
    </row>
    <row r="22" spans="1:7" s="813" customFormat="1" ht="34.5" customHeight="1">
      <c r="A22" s="885" t="s">
        <v>33</v>
      </c>
      <c r="B22" s="885" t="s">
        <v>380</v>
      </c>
      <c r="C22" s="878" t="s">
        <v>1240</v>
      </c>
      <c r="D22" s="879" t="s">
        <v>1247</v>
      </c>
      <c r="E22" s="880">
        <v>379000</v>
      </c>
      <c r="F22" s="881">
        <v>379000</v>
      </c>
      <c r="G22" s="882"/>
    </row>
    <row r="23" spans="1:7" s="886" customFormat="1" ht="27" customHeight="1">
      <c r="A23" s="839"/>
      <c r="B23" s="839"/>
      <c r="C23" s="834"/>
      <c r="D23" s="834"/>
      <c r="E23" s="835"/>
      <c r="F23" s="737"/>
      <c r="G23" s="737"/>
    </row>
    <row r="24" spans="1:7" ht="27" customHeight="1"/>
    <row r="25" spans="1:7" s="887" customFormat="1" ht="24.75" customHeight="1">
      <c r="A25" s="839"/>
      <c r="B25" s="839"/>
      <c r="C25" s="834"/>
      <c r="D25" s="834"/>
      <c r="E25" s="835"/>
      <c r="F25" s="833"/>
      <c r="G25" s="833"/>
    </row>
    <row r="26" spans="1:7" ht="30" customHeight="1"/>
    <row r="27" spans="1:7" ht="30" customHeight="1"/>
    <row r="28" spans="1:7" s="838" customFormat="1" ht="22.5" customHeight="1">
      <c r="A28" s="839"/>
      <c r="B28" s="839"/>
      <c r="C28" s="834"/>
      <c r="D28" s="834"/>
      <c r="E28" s="835"/>
      <c r="F28" s="888"/>
      <c r="G28" s="888"/>
    </row>
    <row r="29" spans="1:7" ht="30" customHeight="1"/>
    <row r="30" spans="1:7" ht="28.5" customHeight="1"/>
    <row r="31" spans="1:7" s="886" customFormat="1" ht="24.75" customHeight="1">
      <c r="A31" s="839"/>
      <c r="B31" s="839"/>
      <c r="C31" s="834"/>
      <c r="D31" s="834"/>
      <c r="E31" s="835"/>
      <c r="F31" s="737"/>
      <c r="G31" s="737"/>
    </row>
    <row r="32" spans="1:7" ht="24.75" customHeight="1"/>
    <row r="33" spans="1:7" s="887" customFormat="1" ht="21" customHeight="1">
      <c r="A33" s="839"/>
      <c r="B33" s="839"/>
      <c r="C33" s="834"/>
      <c r="D33" s="834"/>
      <c r="E33" s="835"/>
      <c r="F33" s="833"/>
      <c r="G33" s="833"/>
    </row>
    <row r="35" spans="1:7" ht="9" customHeight="1"/>
    <row r="36" spans="1:7" s="791" customFormat="1" ht="35.25" customHeight="1">
      <c r="A36" s="839"/>
      <c r="B36" s="839"/>
      <c r="C36" s="834"/>
      <c r="D36" s="834"/>
      <c r="E36" s="835"/>
    </row>
    <row r="37" spans="1:7" s="886" customFormat="1" ht="22.5" customHeight="1">
      <c r="A37" s="839"/>
      <c r="B37" s="839"/>
      <c r="C37" s="834"/>
      <c r="D37" s="834"/>
      <c r="E37" s="835"/>
      <c r="F37" s="737"/>
      <c r="G37" s="737"/>
    </row>
    <row r="38" spans="1:7" ht="41.25" customHeight="1"/>
    <row r="39" spans="1:7" s="791" customFormat="1" ht="21.75" customHeight="1">
      <c r="A39" s="839"/>
      <c r="B39" s="839"/>
      <c r="C39" s="834"/>
      <c r="D39" s="834"/>
      <c r="E39" s="835"/>
    </row>
    <row r="40" spans="1:7" ht="21.75" customHeight="1">
      <c r="F40" s="836"/>
      <c r="G40" s="836"/>
    </row>
    <row r="41" spans="1:7" ht="24.75" customHeight="1">
      <c r="F41" s="836"/>
      <c r="G41" s="836"/>
    </row>
    <row r="42" spans="1:7" ht="12" customHeight="1">
      <c r="F42" s="836"/>
      <c r="G42" s="836"/>
    </row>
    <row r="43" spans="1:7" s="889" customFormat="1" ht="30.75" customHeight="1">
      <c r="A43" s="839"/>
      <c r="B43" s="839"/>
      <c r="C43" s="834"/>
      <c r="D43" s="834"/>
      <c r="E43" s="835"/>
    </row>
    <row r="44" spans="1:7" s="791" customFormat="1" ht="21.75" customHeight="1">
      <c r="A44" s="839"/>
      <c r="B44" s="839"/>
      <c r="C44" s="834"/>
      <c r="D44" s="834"/>
      <c r="E44" s="835"/>
    </row>
    <row r="45" spans="1:7" s="890" customFormat="1" ht="21.75" customHeight="1">
      <c r="A45" s="839"/>
      <c r="B45" s="839"/>
      <c r="C45" s="834"/>
      <c r="D45" s="834"/>
      <c r="E45" s="835"/>
    </row>
    <row r="46" spans="1:7" s="890" customFormat="1" ht="21.75" customHeight="1">
      <c r="A46" s="839"/>
      <c r="B46" s="839"/>
      <c r="C46" s="834"/>
      <c r="D46" s="834"/>
      <c r="E46" s="835"/>
    </row>
    <row r="48" spans="1:7" s="738" customFormat="1" ht="24" customHeight="1">
      <c r="A48" s="839"/>
      <c r="B48" s="839"/>
      <c r="C48" s="834"/>
      <c r="D48" s="834"/>
      <c r="E48" s="835"/>
      <c r="F48" s="869"/>
      <c r="G48" s="869"/>
    </row>
    <row r="49" spans="1:7" s="738" customFormat="1" ht="24" customHeight="1">
      <c r="A49" s="839"/>
      <c r="B49" s="839"/>
      <c r="C49" s="834"/>
      <c r="D49" s="834"/>
      <c r="E49" s="835"/>
      <c r="F49" s="869"/>
      <c r="G49" s="869"/>
    </row>
    <row r="50" spans="1:7" s="384" customFormat="1" ht="24" customHeight="1">
      <c r="A50" s="839"/>
      <c r="B50" s="839"/>
      <c r="C50" s="834"/>
      <c r="D50" s="834"/>
      <c r="E50" s="835"/>
      <c r="F50" s="734"/>
      <c r="G50" s="734"/>
    </row>
    <row r="51" spans="1:7" s="384" customFormat="1" ht="24" customHeight="1">
      <c r="A51" s="839"/>
      <c r="B51" s="839"/>
      <c r="C51" s="834"/>
      <c r="D51" s="834"/>
      <c r="E51" s="835"/>
      <c r="F51" s="734"/>
      <c r="G51" s="734"/>
    </row>
    <row r="52" spans="1:7" s="738" customFormat="1" ht="21" customHeight="1">
      <c r="A52" s="839"/>
      <c r="B52" s="839"/>
      <c r="C52" s="834"/>
      <c r="D52" s="834"/>
      <c r="E52" s="835"/>
      <c r="F52" s="869"/>
      <c r="G52" s="869"/>
    </row>
    <row r="53" spans="1:7" ht="19.5" customHeight="1"/>
    <row r="54" spans="1:7" ht="21.75" customHeight="1"/>
  </sheetData>
  <sheetProtection password="C25B" sheet="1" objects="1" scenarios="1"/>
  <mergeCells count="12">
    <mergeCell ref="A16:D16"/>
    <mergeCell ref="E1:F1"/>
    <mergeCell ref="E2:F2"/>
    <mergeCell ref="E3:F3"/>
    <mergeCell ref="A7:F7"/>
    <mergeCell ref="A8:F8"/>
    <mergeCell ref="A9:F9"/>
    <mergeCell ref="A13:A14"/>
    <mergeCell ref="B13:B14"/>
    <mergeCell ref="C13:D13"/>
    <mergeCell ref="E13:E14"/>
    <mergeCell ref="F13:F14"/>
  </mergeCells>
  <printOptions horizontalCentered="1"/>
  <pageMargins left="0.70866141732283472" right="0.70866141732283472" top="0.98425196850393704" bottom="0.74803149606299213" header="0" footer="0.19685039370078741"/>
  <pageSetup paperSize="9" scale="8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view="pageBreakPreview" topLeftCell="A34" zoomScaleNormal="100" zoomScaleSheetLayoutView="100" workbookViewId="0">
      <selection activeCell="D42" sqref="D42"/>
    </sheetView>
  </sheetViews>
  <sheetFormatPr defaultColWidth="8" defaultRowHeight="12.75"/>
  <cols>
    <col min="1" max="1" width="4.625" style="839" customWidth="1"/>
    <col min="2" max="2" width="6.625" style="839" customWidth="1"/>
    <col min="3" max="3" width="21.625" style="834" customWidth="1"/>
    <col min="4" max="4" width="42" style="834" customWidth="1"/>
    <col min="5" max="5" width="13.75" style="835" customWidth="1"/>
    <col min="6" max="6" width="16.125" style="834" customWidth="1"/>
    <col min="7" max="7" width="2.875" style="834" customWidth="1"/>
    <col min="8" max="16384" width="8" style="836"/>
  </cols>
  <sheetData>
    <row r="1" spans="1:7" s="384" customFormat="1" ht="15" customHeight="1">
      <c r="A1" s="735"/>
      <c r="B1" s="735"/>
      <c r="C1" s="733"/>
      <c r="D1" s="387" t="s">
        <v>1248</v>
      </c>
      <c r="E1" s="387" t="s">
        <v>1249</v>
      </c>
      <c r="F1" s="387"/>
      <c r="G1" s="734"/>
    </row>
    <row r="2" spans="1:7" s="384" customFormat="1" ht="15" customHeight="1">
      <c r="A2" s="735"/>
      <c r="B2" s="735"/>
      <c r="C2" s="733"/>
      <c r="D2" s="733" t="s">
        <v>1250</v>
      </c>
      <c r="E2" s="1207" t="s">
        <v>1251</v>
      </c>
      <c r="F2" s="1207"/>
      <c r="G2" s="734"/>
    </row>
    <row r="3" spans="1:7" s="384" customFormat="1" ht="15" customHeight="1">
      <c r="A3" s="735"/>
      <c r="B3" s="735"/>
      <c r="C3" s="734"/>
      <c r="D3" s="733" t="s">
        <v>1252</v>
      </c>
      <c r="E3" s="1207" t="s">
        <v>1253</v>
      </c>
      <c r="F3" s="1207"/>
      <c r="G3" s="734"/>
    </row>
    <row r="4" spans="1:7" s="384" customFormat="1" ht="16.5" customHeight="1">
      <c r="A4" s="735"/>
      <c r="B4" s="735"/>
      <c r="C4" s="734"/>
      <c r="D4" s="734"/>
      <c r="E4" s="733"/>
      <c r="F4" s="733"/>
      <c r="G4" s="734"/>
    </row>
    <row r="5" spans="1:7" s="384" customFormat="1" ht="11.25" customHeight="1">
      <c r="A5" s="735"/>
      <c r="B5" s="735"/>
      <c r="C5" s="734"/>
      <c r="D5" s="734"/>
      <c r="E5" s="733"/>
      <c r="F5" s="733"/>
      <c r="G5" s="734"/>
    </row>
    <row r="6" spans="1:7" s="384" customFormat="1" ht="18" customHeight="1">
      <c r="A6" s="1116" t="s">
        <v>1254</v>
      </c>
      <c r="B6" s="1116"/>
      <c r="C6" s="1116"/>
      <c r="D6" s="1116"/>
      <c r="E6" s="1116"/>
      <c r="F6" s="1116"/>
      <c r="G6" s="734"/>
    </row>
    <row r="7" spans="1:7" s="384" customFormat="1" ht="18" customHeight="1">
      <c r="A7" s="1116" t="s">
        <v>1255</v>
      </c>
      <c r="B7" s="1116"/>
      <c r="C7" s="1116"/>
      <c r="D7" s="1116"/>
      <c r="E7" s="1116"/>
      <c r="F7" s="1116"/>
      <c r="G7" s="734"/>
    </row>
    <row r="8" spans="1:7" s="384" customFormat="1" ht="16.5" customHeight="1">
      <c r="A8" s="1116" t="s">
        <v>271</v>
      </c>
      <c r="B8" s="1116"/>
      <c r="C8" s="1116"/>
      <c r="D8" s="1116"/>
      <c r="E8" s="1116"/>
      <c r="F8" s="1116"/>
      <c r="G8" s="734"/>
    </row>
    <row r="9" spans="1:7" s="384" customFormat="1" ht="16.5" customHeight="1">
      <c r="A9" s="735"/>
      <c r="B9" s="735"/>
      <c r="C9" s="734"/>
      <c r="D9" s="734"/>
      <c r="E9" s="733"/>
      <c r="F9" s="733"/>
      <c r="G9" s="734"/>
    </row>
    <row r="10" spans="1:7" s="384" customFormat="1" ht="16.5" customHeight="1">
      <c r="A10" s="735"/>
      <c r="B10" s="735"/>
      <c r="C10" s="734"/>
      <c r="D10" s="734"/>
      <c r="E10" s="733"/>
      <c r="F10" s="733"/>
      <c r="G10" s="734"/>
    </row>
    <row r="11" spans="1:7" s="384" customFormat="1" ht="11.25" customHeight="1">
      <c r="A11" s="735"/>
      <c r="B11" s="735"/>
      <c r="C11" s="734"/>
      <c r="D11" s="734"/>
      <c r="E11" s="733"/>
      <c r="F11" s="385" t="s">
        <v>15</v>
      </c>
      <c r="G11" s="734"/>
    </row>
    <row r="12" spans="1:7" s="738" customFormat="1" ht="15.75" customHeight="1">
      <c r="A12" s="1208" t="s">
        <v>104</v>
      </c>
      <c r="B12" s="1208" t="s">
        <v>477</v>
      </c>
      <c r="C12" s="1210" t="s">
        <v>660</v>
      </c>
      <c r="D12" s="1211"/>
      <c r="E12" s="1212" t="s">
        <v>1256</v>
      </c>
      <c r="F12" s="1214" t="s">
        <v>1237</v>
      </c>
      <c r="G12" s="869"/>
    </row>
    <row r="13" spans="1:7" s="738" customFormat="1" ht="38.25" customHeight="1">
      <c r="A13" s="1209"/>
      <c r="B13" s="1209"/>
      <c r="C13" s="870" t="s">
        <v>1257</v>
      </c>
      <c r="D13" s="870" t="s">
        <v>1239</v>
      </c>
      <c r="E13" s="1213"/>
      <c r="F13" s="1215"/>
      <c r="G13" s="869"/>
    </row>
    <row r="14" spans="1:7" s="764" customFormat="1" ht="11.25">
      <c r="A14" s="871">
        <v>1</v>
      </c>
      <c r="B14" s="871">
        <v>2</v>
      </c>
      <c r="C14" s="872">
        <v>3</v>
      </c>
      <c r="D14" s="872">
        <v>4</v>
      </c>
      <c r="E14" s="873">
        <v>5</v>
      </c>
      <c r="F14" s="872">
        <v>6</v>
      </c>
      <c r="G14" s="874"/>
    </row>
    <row r="15" spans="1:7" s="876" customFormat="1" ht="22.5" customHeight="1">
      <c r="A15" s="1204" t="s">
        <v>314</v>
      </c>
      <c r="B15" s="1205"/>
      <c r="C15" s="1205"/>
      <c r="D15" s="1206"/>
      <c r="E15" s="875">
        <f>E19+E17+E18+E20+E21+E22+E23+E24+E25+E26+E27+E28+E29+E30+E31+E32+E33+E34+E35+E36+E37+E38+E39+E40+E41+E42</f>
        <v>34777134</v>
      </c>
      <c r="F15" s="875">
        <f>F19+F17+F18+F20+F21+F22+F23+F24+F25+F26+F27+F28+F29+F30+F31+F32+F33+F34+F35+F36+F37+F38+F39+F40+F41+F42</f>
        <v>256481299</v>
      </c>
    </row>
    <row r="16" spans="1:7" s="876" customFormat="1" ht="9" customHeight="1">
      <c r="A16" s="1204"/>
      <c r="B16" s="1205"/>
      <c r="C16" s="1205"/>
      <c r="D16" s="1205"/>
      <c r="E16" s="1205"/>
      <c r="F16" s="1206"/>
    </row>
    <row r="17" spans="1:7" s="898" customFormat="1" ht="41.1" customHeight="1">
      <c r="A17" s="891">
        <v>600</v>
      </c>
      <c r="B17" s="892">
        <v>60013</v>
      </c>
      <c r="C17" s="893" t="s">
        <v>1258</v>
      </c>
      <c r="D17" s="894" t="s">
        <v>1259</v>
      </c>
      <c r="E17" s="895">
        <v>908365</v>
      </c>
      <c r="F17" s="896">
        <v>908365</v>
      </c>
      <c r="G17" s="897"/>
    </row>
    <row r="18" spans="1:7" s="898" customFormat="1" ht="41.1" customHeight="1">
      <c r="A18" s="899"/>
      <c r="B18" s="892"/>
      <c r="C18" s="893" t="s">
        <v>1260</v>
      </c>
      <c r="D18" s="894" t="s">
        <v>1261</v>
      </c>
      <c r="E18" s="895">
        <v>1000000</v>
      </c>
      <c r="F18" s="896">
        <v>4420000</v>
      </c>
      <c r="G18" s="897"/>
    </row>
    <row r="19" spans="1:7" s="898" customFormat="1" ht="54.95" customHeight="1">
      <c r="A19" s="891"/>
      <c r="B19" s="892"/>
      <c r="C19" s="893" t="s">
        <v>1262</v>
      </c>
      <c r="D19" s="894" t="s">
        <v>597</v>
      </c>
      <c r="E19" s="895">
        <v>213282</v>
      </c>
      <c r="F19" s="896">
        <v>284376</v>
      </c>
      <c r="G19" s="897"/>
    </row>
    <row r="20" spans="1:7" s="898" customFormat="1" ht="42.75" customHeight="1">
      <c r="A20" s="899"/>
      <c r="B20" s="892"/>
      <c r="C20" s="893" t="s">
        <v>1263</v>
      </c>
      <c r="D20" s="894" t="s">
        <v>1264</v>
      </c>
      <c r="E20" s="895">
        <v>462173</v>
      </c>
      <c r="F20" s="896">
        <v>616231</v>
      </c>
      <c r="G20" s="897"/>
    </row>
    <row r="21" spans="1:7" s="898" customFormat="1" ht="41.1" customHeight="1">
      <c r="A21" s="899"/>
      <c r="B21" s="892"/>
      <c r="C21" s="893" t="s">
        <v>1265</v>
      </c>
      <c r="D21" s="894" t="s">
        <v>595</v>
      </c>
      <c r="E21" s="895">
        <v>555714</v>
      </c>
      <c r="F21" s="896">
        <v>740952</v>
      </c>
      <c r="G21" s="897"/>
    </row>
    <row r="22" spans="1:7" s="898" customFormat="1" ht="26.25" customHeight="1">
      <c r="A22" s="899"/>
      <c r="B22" s="892"/>
      <c r="C22" s="893" t="s">
        <v>1266</v>
      </c>
      <c r="D22" s="894" t="s">
        <v>1267</v>
      </c>
      <c r="E22" s="895">
        <v>2516952</v>
      </c>
      <c r="F22" s="896">
        <v>11728744</v>
      </c>
      <c r="G22" s="897"/>
    </row>
    <row r="23" spans="1:7" s="898" customFormat="1" ht="41.1" customHeight="1">
      <c r="A23" s="899"/>
      <c r="B23" s="892"/>
      <c r="C23" s="893" t="s">
        <v>1268</v>
      </c>
      <c r="D23" s="894" t="s">
        <v>604</v>
      </c>
      <c r="E23" s="895">
        <v>41488</v>
      </c>
      <c r="F23" s="896">
        <v>62238</v>
      </c>
      <c r="G23" s="897"/>
    </row>
    <row r="24" spans="1:7" s="898" customFormat="1" ht="68.099999999999994" customHeight="1">
      <c r="A24" s="899"/>
      <c r="B24" s="899"/>
      <c r="C24" s="893" t="s">
        <v>1269</v>
      </c>
      <c r="D24" s="894" t="s">
        <v>1270</v>
      </c>
      <c r="E24" s="895">
        <v>642340</v>
      </c>
      <c r="F24" s="896">
        <v>3443565</v>
      </c>
      <c r="G24" s="897"/>
    </row>
    <row r="25" spans="1:7" s="898" customFormat="1" ht="68.099999999999994" customHeight="1">
      <c r="A25" s="899"/>
      <c r="B25" s="899"/>
      <c r="C25" s="893" t="s">
        <v>1271</v>
      </c>
      <c r="D25" s="894" t="s">
        <v>1272</v>
      </c>
      <c r="E25" s="895">
        <v>214988</v>
      </c>
      <c r="F25" s="896">
        <v>1479268</v>
      </c>
      <c r="G25" s="897"/>
    </row>
    <row r="26" spans="1:7" s="898" customFormat="1" ht="84.75" customHeight="1">
      <c r="A26" s="899"/>
      <c r="B26" s="899"/>
      <c r="C26" s="893" t="s">
        <v>1273</v>
      </c>
      <c r="D26" s="894" t="s">
        <v>1274</v>
      </c>
      <c r="E26" s="895">
        <v>1296284</v>
      </c>
      <c r="F26" s="896">
        <v>2542443</v>
      </c>
      <c r="G26" s="897"/>
    </row>
    <row r="27" spans="1:7" s="898" customFormat="1" ht="57.75" customHeight="1">
      <c r="A27" s="899"/>
      <c r="B27" s="899"/>
      <c r="C27" s="893" t="s">
        <v>1275</v>
      </c>
      <c r="D27" s="894" t="s">
        <v>1276</v>
      </c>
      <c r="E27" s="895">
        <v>36000</v>
      </c>
      <c r="F27" s="896">
        <v>590400</v>
      </c>
      <c r="G27" s="897"/>
    </row>
    <row r="28" spans="1:7" s="898" customFormat="1" ht="41.1" customHeight="1">
      <c r="A28" s="899"/>
      <c r="B28" s="899"/>
      <c r="C28" s="893" t="s">
        <v>1277</v>
      </c>
      <c r="D28" s="894" t="s">
        <v>1278</v>
      </c>
      <c r="E28" s="895">
        <v>2446663</v>
      </c>
      <c r="F28" s="896">
        <v>51243872</v>
      </c>
      <c r="G28" s="897"/>
    </row>
    <row r="29" spans="1:7" s="898" customFormat="1" ht="41.1" customHeight="1">
      <c r="A29" s="899"/>
      <c r="B29" s="899"/>
      <c r="C29" s="893" t="s">
        <v>1279</v>
      </c>
      <c r="D29" s="894" t="s">
        <v>1280</v>
      </c>
      <c r="E29" s="895">
        <v>1482700</v>
      </c>
      <c r="F29" s="896">
        <v>36270063</v>
      </c>
      <c r="G29" s="897"/>
    </row>
    <row r="30" spans="1:7" s="898" customFormat="1" ht="66" customHeight="1">
      <c r="A30" s="900"/>
      <c r="B30" s="900"/>
      <c r="C30" s="893" t="s">
        <v>1281</v>
      </c>
      <c r="D30" s="894" t="s">
        <v>1282</v>
      </c>
      <c r="E30" s="895">
        <v>1683456</v>
      </c>
      <c r="F30" s="896">
        <v>59051705</v>
      </c>
      <c r="G30" s="897"/>
    </row>
    <row r="31" spans="1:7" s="813" customFormat="1" ht="30" customHeight="1">
      <c r="A31" s="885" t="s">
        <v>75</v>
      </c>
      <c r="B31" s="885" t="s">
        <v>343</v>
      </c>
      <c r="C31" s="893" t="s">
        <v>1283</v>
      </c>
      <c r="D31" s="879" t="s">
        <v>1284</v>
      </c>
      <c r="E31" s="880">
        <v>77423</v>
      </c>
      <c r="F31" s="881">
        <v>13627541</v>
      </c>
      <c r="G31" s="882"/>
    </row>
    <row r="32" spans="1:7" s="813" customFormat="1" ht="42.75" customHeight="1">
      <c r="A32" s="877" t="s">
        <v>29</v>
      </c>
      <c r="B32" s="877" t="s">
        <v>353</v>
      </c>
      <c r="C32" s="878" t="s">
        <v>1285</v>
      </c>
      <c r="D32" s="879" t="s">
        <v>1286</v>
      </c>
      <c r="E32" s="880">
        <v>286204</v>
      </c>
      <c r="F32" s="881">
        <v>2979987</v>
      </c>
      <c r="G32" s="882"/>
    </row>
    <row r="33" spans="1:13" s="813" customFormat="1" ht="30" customHeight="1">
      <c r="A33" s="884"/>
      <c r="B33" s="884"/>
      <c r="C33" s="878" t="s">
        <v>1285</v>
      </c>
      <c r="D33" s="879" t="s">
        <v>1287</v>
      </c>
      <c r="E33" s="880">
        <v>203582</v>
      </c>
      <c r="F33" s="881">
        <v>1964071</v>
      </c>
      <c r="G33" s="882"/>
    </row>
    <row r="34" spans="1:13" s="813" customFormat="1" ht="41.1" customHeight="1">
      <c r="A34" s="885" t="s">
        <v>33</v>
      </c>
      <c r="B34" s="885" t="s">
        <v>379</v>
      </c>
      <c r="C34" s="878" t="s">
        <v>1283</v>
      </c>
      <c r="D34" s="879" t="s">
        <v>1288</v>
      </c>
      <c r="E34" s="880">
        <v>850000</v>
      </c>
      <c r="F34" s="881">
        <v>850000</v>
      </c>
      <c r="G34" s="882"/>
    </row>
    <row r="35" spans="1:13" s="813" customFormat="1" ht="30" customHeight="1">
      <c r="A35" s="885" t="s">
        <v>105</v>
      </c>
      <c r="B35" s="885" t="s">
        <v>1173</v>
      </c>
      <c r="C35" s="878" t="s">
        <v>1283</v>
      </c>
      <c r="D35" s="879" t="s">
        <v>1289</v>
      </c>
      <c r="E35" s="880">
        <v>78000</v>
      </c>
      <c r="F35" s="881">
        <v>450000</v>
      </c>
      <c r="G35" s="882"/>
    </row>
    <row r="36" spans="1:13" s="813" customFormat="1" ht="26.25" customHeight="1">
      <c r="A36" s="877" t="s">
        <v>40</v>
      </c>
      <c r="B36" s="901" t="s">
        <v>1290</v>
      </c>
      <c r="C36" s="878" t="s">
        <v>1291</v>
      </c>
      <c r="D36" s="879" t="s">
        <v>1292</v>
      </c>
      <c r="E36" s="880">
        <v>240000</v>
      </c>
      <c r="F36" s="881">
        <v>940000</v>
      </c>
      <c r="G36" s="882"/>
    </row>
    <row r="37" spans="1:13" s="813" customFormat="1" ht="27.75" customHeight="1">
      <c r="A37" s="883"/>
      <c r="B37" s="901" t="s">
        <v>1290</v>
      </c>
      <c r="C37" s="878" t="s">
        <v>1291</v>
      </c>
      <c r="D37" s="902" t="s">
        <v>1293</v>
      </c>
      <c r="E37" s="880">
        <v>200000</v>
      </c>
      <c r="F37" s="881">
        <v>800000</v>
      </c>
      <c r="G37" s="882"/>
    </row>
    <row r="38" spans="1:13" s="813" customFormat="1" ht="27.75" customHeight="1">
      <c r="A38" s="883"/>
      <c r="B38" s="901" t="s">
        <v>1294</v>
      </c>
      <c r="C38" s="878" t="s">
        <v>1291</v>
      </c>
      <c r="D38" s="902" t="s">
        <v>1295</v>
      </c>
      <c r="E38" s="880">
        <v>30000</v>
      </c>
      <c r="F38" s="881">
        <v>60000</v>
      </c>
      <c r="G38" s="882"/>
    </row>
    <row r="39" spans="1:13" s="813" customFormat="1" ht="18" customHeight="1">
      <c r="A39" s="883"/>
      <c r="B39" s="885" t="s">
        <v>540</v>
      </c>
      <c r="C39" s="878" t="s">
        <v>1291</v>
      </c>
      <c r="D39" s="879" t="s">
        <v>629</v>
      </c>
      <c r="E39" s="880">
        <v>15430851</v>
      </c>
      <c r="F39" s="881">
        <v>32588922</v>
      </c>
      <c r="G39" s="882"/>
    </row>
    <row r="40" spans="1:13" s="813" customFormat="1" ht="30" customHeight="1">
      <c r="A40" s="883"/>
      <c r="B40" s="885" t="s">
        <v>546</v>
      </c>
      <c r="C40" s="878" t="s">
        <v>1296</v>
      </c>
      <c r="D40" s="879" t="s">
        <v>1297</v>
      </c>
      <c r="E40" s="880">
        <v>80669</v>
      </c>
      <c r="F40" s="881">
        <v>1173556</v>
      </c>
      <c r="G40" s="882"/>
    </row>
    <row r="41" spans="1:13" s="813" customFormat="1" ht="30" customHeight="1">
      <c r="A41" s="883"/>
      <c r="B41" s="877" t="s">
        <v>553</v>
      </c>
      <c r="C41" s="878" t="s">
        <v>1291</v>
      </c>
      <c r="D41" s="879" t="s">
        <v>1298</v>
      </c>
      <c r="E41" s="880">
        <v>2400000</v>
      </c>
      <c r="F41" s="881">
        <v>14363000</v>
      </c>
      <c r="G41" s="882"/>
    </row>
    <row r="42" spans="1:13" s="813" customFormat="1" ht="30" customHeight="1">
      <c r="A42" s="884"/>
      <c r="B42" s="884"/>
      <c r="C42" s="878" t="s">
        <v>1299</v>
      </c>
      <c r="D42" s="879" t="s">
        <v>1300</v>
      </c>
      <c r="E42" s="880">
        <v>1400000</v>
      </c>
      <c r="F42" s="881">
        <v>13302000</v>
      </c>
      <c r="G42" s="882"/>
    </row>
    <row r="43" spans="1:13" ht="15">
      <c r="A43" s="831" t="s">
        <v>1229</v>
      </c>
      <c r="B43" s="832"/>
      <c r="C43" s="833"/>
      <c r="D43" s="832"/>
      <c r="E43" s="833"/>
      <c r="G43" s="833"/>
      <c r="H43" s="835"/>
      <c r="I43" s="835"/>
      <c r="J43" s="835"/>
      <c r="K43" s="835"/>
      <c r="L43" s="835"/>
      <c r="M43" s="835"/>
    </row>
    <row r="44" spans="1:13" s="384" customFormat="1" ht="20.25" customHeight="1">
      <c r="A44" s="837" t="s">
        <v>1301</v>
      </c>
      <c r="B44" s="838"/>
      <c r="C44" s="737"/>
      <c r="D44" s="838"/>
      <c r="E44" s="737"/>
      <c r="F44" s="734"/>
      <c r="G44" s="737"/>
      <c r="H44" s="903"/>
      <c r="I44" s="903"/>
      <c r="J44" s="903"/>
      <c r="K44" s="903"/>
      <c r="L44" s="903"/>
      <c r="M44" s="903"/>
    </row>
    <row r="45" spans="1:13" ht="24.75" customHeight="1"/>
    <row r="46" spans="1:13" s="887" customFormat="1" ht="21" customHeight="1">
      <c r="A46" s="839"/>
      <c r="B46" s="839"/>
      <c r="C46" s="834"/>
      <c r="D46" s="834"/>
      <c r="E46" s="835"/>
      <c r="F46" s="833"/>
      <c r="G46" s="833"/>
    </row>
    <row r="48" spans="1:13" ht="9" customHeight="1"/>
    <row r="49" spans="1:7" s="791" customFormat="1" ht="35.25" customHeight="1">
      <c r="A49" s="839"/>
      <c r="B49" s="839"/>
      <c r="C49" s="834"/>
      <c r="D49" s="834"/>
      <c r="E49" s="835"/>
    </row>
    <row r="50" spans="1:7" s="886" customFormat="1" ht="22.5" customHeight="1">
      <c r="A50" s="839"/>
      <c r="B50" s="839"/>
      <c r="C50" s="834"/>
      <c r="D50" s="834"/>
      <c r="E50" s="835"/>
      <c r="F50" s="737"/>
      <c r="G50" s="737"/>
    </row>
    <row r="51" spans="1:7" ht="41.25" customHeight="1"/>
    <row r="52" spans="1:7" s="791" customFormat="1" ht="21.75" customHeight="1">
      <c r="A52" s="839"/>
      <c r="B52" s="839"/>
      <c r="C52" s="834"/>
      <c r="D52" s="834"/>
      <c r="E52" s="835"/>
    </row>
    <row r="53" spans="1:7" ht="21.75" customHeight="1">
      <c r="F53" s="836"/>
      <c r="G53" s="836"/>
    </row>
    <row r="54" spans="1:7" ht="24.75" customHeight="1">
      <c r="F54" s="836"/>
      <c r="G54" s="836"/>
    </row>
    <row r="55" spans="1:7" ht="12" customHeight="1">
      <c r="F55" s="836"/>
      <c r="G55" s="836"/>
    </row>
    <row r="56" spans="1:7" s="889" customFormat="1" ht="30.75" customHeight="1">
      <c r="A56" s="839"/>
      <c r="B56" s="839"/>
      <c r="C56" s="834"/>
      <c r="D56" s="834"/>
      <c r="E56" s="835"/>
    </row>
    <row r="57" spans="1:7" s="791" customFormat="1" ht="21.75" customHeight="1">
      <c r="A57" s="839"/>
      <c r="B57" s="839"/>
      <c r="C57" s="834"/>
      <c r="D57" s="834"/>
      <c r="E57" s="835"/>
    </row>
    <row r="58" spans="1:7" s="890" customFormat="1" ht="21.75" customHeight="1">
      <c r="A58" s="839"/>
      <c r="B58" s="839"/>
      <c r="C58" s="834"/>
      <c r="D58" s="834"/>
      <c r="E58" s="835"/>
    </row>
    <row r="59" spans="1:7" s="890" customFormat="1" ht="21.75" customHeight="1">
      <c r="A59" s="839"/>
      <c r="B59" s="839"/>
      <c r="C59" s="834"/>
      <c r="D59" s="834"/>
      <c r="E59" s="835"/>
    </row>
    <row r="61" spans="1:7" s="738" customFormat="1" ht="24" customHeight="1">
      <c r="A61" s="839"/>
      <c r="B61" s="839"/>
      <c r="C61" s="834"/>
      <c r="D61" s="834"/>
      <c r="E61" s="835"/>
      <c r="F61" s="869"/>
      <c r="G61" s="869"/>
    </row>
    <row r="62" spans="1:7" s="738" customFormat="1" ht="24" customHeight="1">
      <c r="A62" s="839"/>
      <c r="B62" s="839"/>
      <c r="C62" s="834"/>
      <c r="D62" s="834"/>
      <c r="E62" s="835"/>
      <c r="F62" s="869"/>
      <c r="G62" s="869"/>
    </row>
    <row r="63" spans="1:7" s="384" customFormat="1" ht="24" customHeight="1">
      <c r="A63" s="839"/>
      <c r="B63" s="839"/>
      <c r="C63" s="834"/>
      <c r="D63" s="834"/>
      <c r="E63" s="835"/>
      <c r="F63" s="734"/>
      <c r="G63" s="734"/>
    </row>
    <row r="64" spans="1:7" s="384" customFormat="1" ht="24" customHeight="1">
      <c r="A64" s="839"/>
      <c r="B64" s="839"/>
      <c r="C64" s="834"/>
      <c r="D64" s="834"/>
      <c r="E64" s="835"/>
      <c r="F64" s="734"/>
      <c r="G64" s="734"/>
    </row>
    <row r="65" spans="1:7" s="738" customFormat="1" ht="21" customHeight="1">
      <c r="A65" s="839"/>
      <c r="B65" s="839"/>
      <c r="C65" s="834"/>
      <c r="D65" s="834"/>
      <c r="E65" s="835"/>
      <c r="F65" s="869"/>
      <c r="G65" s="869"/>
    </row>
    <row r="66" spans="1:7" ht="19.5" customHeight="1"/>
    <row r="67" spans="1:7" ht="21.75" customHeight="1"/>
  </sheetData>
  <sheetProtection password="C25B" sheet="1" objects="1" scenarios="1"/>
  <mergeCells count="12">
    <mergeCell ref="A15:D15"/>
    <mergeCell ref="A16:F16"/>
    <mergeCell ref="E2:F2"/>
    <mergeCell ref="E3:F3"/>
    <mergeCell ref="A6:F6"/>
    <mergeCell ref="A7:F7"/>
    <mergeCell ref="A8:F8"/>
    <mergeCell ref="A12:A13"/>
    <mergeCell ref="B12:B13"/>
    <mergeCell ref="C12:D12"/>
    <mergeCell ref="E12:E13"/>
    <mergeCell ref="F12:F13"/>
  </mergeCells>
  <printOptions horizontalCentered="1"/>
  <pageMargins left="0.70866141732283472" right="0.70866141732283472" top="0.98425196850393704" bottom="0.74803149606299213" header="0" footer="0.19685039370078741"/>
  <pageSetup paperSize="9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view="pageBreakPreview" zoomScaleNormal="100" zoomScaleSheetLayoutView="100" workbookViewId="0">
      <selection activeCell="A6" sqref="A6:G6"/>
    </sheetView>
  </sheetViews>
  <sheetFormatPr defaultRowHeight="12.75"/>
  <cols>
    <col min="1" max="1" width="3.875" style="937" customWidth="1"/>
    <col min="2" max="2" width="53.5" style="938" customWidth="1"/>
    <col min="3" max="3" width="7.125" style="939" customWidth="1"/>
    <col min="4" max="4" width="12" style="939" customWidth="1"/>
    <col min="5" max="6" width="10.25" style="940" customWidth="1"/>
    <col min="7" max="7" width="12" style="906" customWidth="1"/>
    <col min="8" max="256" width="9" style="906"/>
    <col min="257" max="257" width="3.875" style="906" customWidth="1"/>
    <col min="258" max="258" width="53.5" style="906" customWidth="1"/>
    <col min="259" max="259" width="7.125" style="906" customWidth="1"/>
    <col min="260" max="260" width="12" style="906" customWidth="1"/>
    <col min="261" max="262" width="10.25" style="906" customWidth="1"/>
    <col min="263" max="263" width="12" style="906" customWidth="1"/>
    <col min="264" max="512" width="9" style="906"/>
    <col min="513" max="513" width="3.875" style="906" customWidth="1"/>
    <col min="514" max="514" width="53.5" style="906" customWidth="1"/>
    <col min="515" max="515" width="7.125" style="906" customWidth="1"/>
    <col min="516" max="516" width="12" style="906" customWidth="1"/>
    <col min="517" max="518" width="10.25" style="906" customWidth="1"/>
    <col min="519" max="519" width="12" style="906" customWidth="1"/>
    <col min="520" max="768" width="9" style="906"/>
    <col min="769" max="769" width="3.875" style="906" customWidth="1"/>
    <col min="770" max="770" width="53.5" style="906" customWidth="1"/>
    <col min="771" max="771" width="7.125" style="906" customWidth="1"/>
    <col min="772" max="772" width="12" style="906" customWidth="1"/>
    <col min="773" max="774" width="10.25" style="906" customWidth="1"/>
    <col min="775" max="775" width="12" style="906" customWidth="1"/>
    <col min="776" max="1024" width="9" style="906"/>
    <col min="1025" max="1025" width="3.875" style="906" customWidth="1"/>
    <col min="1026" max="1026" width="53.5" style="906" customWidth="1"/>
    <col min="1027" max="1027" width="7.125" style="906" customWidth="1"/>
    <col min="1028" max="1028" width="12" style="906" customWidth="1"/>
    <col min="1029" max="1030" width="10.25" style="906" customWidth="1"/>
    <col min="1031" max="1031" width="12" style="906" customWidth="1"/>
    <col min="1032" max="1280" width="9" style="906"/>
    <col min="1281" max="1281" width="3.875" style="906" customWidth="1"/>
    <col min="1282" max="1282" width="53.5" style="906" customWidth="1"/>
    <col min="1283" max="1283" width="7.125" style="906" customWidth="1"/>
    <col min="1284" max="1284" width="12" style="906" customWidth="1"/>
    <col min="1285" max="1286" width="10.25" style="906" customWidth="1"/>
    <col min="1287" max="1287" width="12" style="906" customWidth="1"/>
    <col min="1288" max="1536" width="9" style="906"/>
    <col min="1537" max="1537" width="3.875" style="906" customWidth="1"/>
    <col min="1538" max="1538" width="53.5" style="906" customWidth="1"/>
    <col min="1539" max="1539" width="7.125" style="906" customWidth="1"/>
    <col min="1540" max="1540" width="12" style="906" customWidth="1"/>
    <col min="1541" max="1542" width="10.25" style="906" customWidth="1"/>
    <col min="1543" max="1543" width="12" style="906" customWidth="1"/>
    <col min="1544" max="1792" width="9" style="906"/>
    <col min="1793" max="1793" width="3.875" style="906" customWidth="1"/>
    <col min="1794" max="1794" width="53.5" style="906" customWidth="1"/>
    <col min="1795" max="1795" width="7.125" style="906" customWidth="1"/>
    <col min="1796" max="1796" width="12" style="906" customWidth="1"/>
    <col min="1797" max="1798" width="10.25" style="906" customWidth="1"/>
    <col min="1799" max="1799" width="12" style="906" customWidth="1"/>
    <col min="1800" max="2048" width="9" style="906"/>
    <col min="2049" max="2049" width="3.875" style="906" customWidth="1"/>
    <col min="2050" max="2050" width="53.5" style="906" customWidth="1"/>
    <col min="2051" max="2051" width="7.125" style="906" customWidth="1"/>
    <col min="2052" max="2052" width="12" style="906" customWidth="1"/>
    <col min="2053" max="2054" width="10.25" style="906" customWidth="1"/>
    <col min="2055" max="2055" width="12" style="906" customWidth="1"/>
    <col min="2056" max="2304" width="9" style="906"/>
    <col min="2305" max="2305" width="3.875" style="906" customWidth="1"/>
    <col min="2306" max="2306" width="53.5" style="906" customWidth="1"/>
    <col min="2307" max="2307" width="7.125" style="906" customWidth="1"/>
    <col min="2308" max="2308" width="12" style="906" customWidth="1"/>
    <col min="2309" max="2310" width="10.25" style="906" customWidth="1"/>
    <col min="2311" max="2311" width="12" style="906" customWidth="1"/>
    <col min="2312" max="2560" width="9" style="906"/>
    <col min="2561" max="2561" width="3.875" style="906" customWidth="1"/>
    <col min="2562" max="2562" width="53.5" style="906" customWidth="1"/>
    <col min="2563" max="2563" width="7.125" style="906" customWidth="1"/>
    <col min="2564" max="2564" width="12" style="906" customWidth="1"/>
    <col min="2565" max="2566" width="10.25" style="906" customWidth="1"/>
    <col min="2567" max="2567" width="12" style="906" customWidth="1"/>
    <col min="2568" max="2816" width="9" style="906"/>
    <col min="2817" max="2817" width="3.875" style="906" customWidth="1"/>
    <col min="2818" max="2818" width="53.5" style="906" customWidth="1"/>
    <col min="2819" max="2819" width="7.125" style="906" customWidth="1"/>
    <col min="2820" max="2820" width="12" style="906" customWidth="1"/>
    <col min="2821" max="2822" width="10.25" style="906" customWidth="1"/>
    <col min="2823" max="2823" width="12" style="906" customWidth="1"/>
    <col min="2824" max="3072" width="9" style="906"/>
    <col min="3073" max="3073" width="3.875" style="906" customWidth="1"/>
    <col min="3074" max="3074" width="53.5" style="906" customWidth="1"/>
    <col min="3075" max="3075" width="7.125" style="906" customWidth="1"/>
    <col min="3076" max="3076" width="12" style="906" customWidth="1"/>
    <col min="3077" max="3078" width="10.25" style="906" customWidth="1"/>
    <col min="3079" max="3079" width="12" style="906" customWidth="1"/>
    <col min="3080" max="3328" width="9" style="906"/>
    <col min="3329" max="3329" width="3.875" style="906" customWidth="1"/>
    <col min="3330" max="3330" width="53.5" style="906" customWidth="1"/>
    <col min="3331" max="3331" width="7.125" style="906" customWidth="1"/>
    <col min="3332" max="3332" width="12" style="906" customWidth="1"/>
    <col min="3333" max="3334" width="10.25" style="906" customWidth="1"/>
    <col min="3335" max="3335" width="12" style="906" customWidth="1"/>
    <col min="3336" max="3584" width="9" style="906"/>
    <col min="3585" max="3585" width="3.875" style="906" customWidth="1"/>
    <col min="3586" max="3586" width="53.5" style="906" customWidth="1"/>
    <col min="3587" max="3587" width="7.125" style="906" customWidth="1"/>
    <col min="3588" max="3588" width="12" style="906" customWidth="1"/>
    <col min="3589" max="3590" width="10.25" style="906" customWidth="1"/>
    <col min="3591" max="3591" width="12" style="906" customWidth="1"/>
    <col min="3592" max="3840" width="9" style="906"/>
    <col min="3841" max="3841" width="3.875" style="906" customWidth="1"/>
    <col min="3842" max="3842" width="53.5" style="906" customWidth="1"/>
    <col min="3843" max="3843" width="7.125" style="906" customWidth="1"/>
    <col min="3844" max="3844" width="12" style="906" customWidth="1"/>
    <col min="3845" max="3846" width="10.25" style="906" customWidth="1"/>
    <col min="3847" max="3847" width="12" style="906" customWidth="1"/>
    <col min="3848" max="4096" width="9" style="906"/>
    <col min="4097" max="4097" width="3.875" style="906" customWidth="1"/>
    <col min="4098" max="4098" width="53.5" style="906" customWidth="1"/>
    <col min="4099" max="4099" width="7.125" style="906" customWidth="1"/>
    <col min="4100" max="4100" width="12" style="906" customWidth="1"/>
    <col min="4101" max="4102" width="10.25" style="906" customWidth="1"/>
    <col min="4103" max="4103" width="12" style="906" customWidth="1"/>
    <col min="4104" max="4352" width="9" style="906"/>
    <col min="4353" max="4353" width="3.875" style="906" customWidth="1"/>
    <col min="4354" max="4354" width="53.5" style="906" customWidth="1"/>
    <col min="4355" max="4355" width="7.125" style="906" customWidth="1"/>
    <col min="4356" max="4356" width="12" style="906" customWidth="1"/>
    <col min="4357" max="4358" width="10.25" style="906" customWidth="1"/>
    <col min="4359" max="4359" width="12" style="906" customWidth="1"/>
    <col min="4360" max="4608" width="9" style="906"/>
    <col min="4609" max="4609" width="3.875" style="906" customWidth="1"/>
    <col min="4610" max="4610" width="53.5" style="906" customWidth="1"/>
    <col min="4611" max="4611" width="7.125" style="906" customWidth="1"/>
    <col min="4612" max="4612" width="12" style="906" customWidth="1"/>
    <col min="4613" max="4614" width="10.25" style="906" customWidth="1"/>
    <col min="4615" max="4615" width="12" style="906" customWidth="1"/>
    <col min="4616" max="4864" width="9" style="906"/>
    <col min="4865" max="4865" width="3.875" style="906" customWidth="1"/>
    <col min="4866" max="4866" width="53.5" style="906" customWidth="1"/>
    <col min="4867" max="4867" width="7.125" style="906" customWidth="1"/>
    <col min="4868" max="4868" width="12" style="906" customWidth="1"/>
    <col min="4869" max="4870" width="10.25" style="906" customWidth="1"/>
    <col min="4871" max="4871" width="12" style="906" customWidth="1"/>
    <col min="4872" max="5120" width="9" style="906"/>
    <col min="5121" max="5121" width="3.875" style="906" customWidth="1"/>
    <col min="5122" max="5122" width="53.5" style="906" customWidth="1"/>
    <col min="5123" max="5123" width="7.125" style="906" customWidth="1"/>
    <col min="5124" max="5124" width="12" style="906" customWidth="1"/>
    <col min="5125" max="5126" width="10.25" style="906" customWidth="1"/>
    <col min="5127" max="5127" width="12" style="906" customWidth="1"/>
    <col min="5128" max="5376" width="9" style="906"/>
    <col min="5377" max="5377" width="3.875" style="906" customWidth="1"/>
    <col min="5378" max="5378" width="53.5" style="906" customWidth="1"/>
    <col min="5379" max="5379" width="7.125" style="906" customWidth="1"/>
    <col min="5380" max="5380" width="12" style="906" customWidth="1"/>
    <col min="5381" max="5382" width="10.25" style="906" customWidth="1"/>
    <col min="5383" max="5383" width="12" style="906" customWidth="1"/>
    <col min="5384" max="5632" width="9" style="906"/>
    <col min="5633" max="5633" width="3.875" style="906" customWidth="1"/>
    <col min="5634" max="5634" width="53.5" style="906" customWidth="1"/>
    <col min="5635" max="5635" width="7.125" style="906" customWidth="1"/>
    <col min="5636" max="5636" width="12" style="906" customWidth="1"/>
    <col min="5637" max="5638" width="10.25" style="906" customWidth="1"/>
    <col min="5639" max="5639" width="12" style="906" customWidth="1"/>
    <col min="5640" max="5888" width="9" style="906"/>
    <col min="5889" max="5889" width="3.875" style="906" customWidth="1"/>
    <col min="5890" max="5890" width="53.5" style="906" customWidth="1"/>
    <col min="5891" max="5891" width="7.125" style="906" customWidth="1"/>
    <col min="5892" max="5892" width="12" style="906" customWidth="1"/>
    <col min="5893" max="5894" width="10.25" style="906" customWidth="1"/>
    <col min="5895" max="5895" width="12" style="906" customWidth="1"/>
    <col min="5896" max="6144" width="9" style="906"/>
    <col min="6145" max="6145" width="3.875" style="906" customWidth="1"/>
    <col min="6146" max="6146" width="53.5" style="906" customWidth="1"/>
    <col min="6147" max="6147" width="7.125" style="906" customWidth="1"/>
    <col min="6148" max="6148" width="12" style="906" customWidth="1"/>
    <col min="6149" max="6150" width="10.25" style="906" customWidth="1"/>
    <col min="6151" max="6151" width="12" style="906" customWidth="1"/>
    <col min="6152" max="6400" width="9" style="906"/>
    <col min="6401" max="6401" width="3.875" style="906" customWidth="1"/>
    <col min="6402" max="6402" width="53.5" style="906" customWidth="1"/>
    <col min="6403" max="6403" width="7.125" style="906" customWidth="1"/>
    <col min="6404" max="6404" width="12" style="906" customWidth="1"/>
    <col min="6405" max="6406" width="10.25" style="906" customWidth="1"/>
    <col min="6407" max="6407" width="12" style="906" customWidth="1"/>
    <col min="6408" max="6656" width="9" style="906"/>
    <col min="6657" max="6657" width="3.875" style="906" customWidth="1"/>
    <col min="6658" max="6658" width="53.5" style="906" customWidth="1"/>
    <col min="6659" max="6659" width="7.125" style="906" customWidth="1"/>
    <col min="6660" max="6660" width="12" style="906" customWidth="1"/>
    <col min="6661" max="6662" width="10.25" style="906" customWidth="1"/>
    <col min="6663" max="6663" width="12" style="906" customWidth="1"/>
    <col min="6664" max="6912" width="9" style="906"/>
    <col min="6913" max="6913" width="3.875" style="906" customWidth="1"/>
    <col min="6914" max="6914" width="53.5" style="906" customWidth="1"/>
    <col min="6915" max="6915" width="7.125" style="906" customWidth="1"/>
    <col min="6916" max="6916" width="12" style="906" customWidth="1"/>
    <col min="6917" max="6918" width="10.25" style="906" customWidth="1"/>
    <col min="6919" max="6919" width="12" style="906" customWidth="1"/>
    <col min="6920" max="7168" width="9" style="906"/>
    <col min="7169" max="7169" width="3.875" style="906" customWidth="1"/>
    <col min="7170" max="7170" width="53.5" style="906" customWidth="1"/>
    <col min="7171" max="7171" width="7.125" style="906" customWidth="1"/>
    <col min="7172" max="7172" width="12" style="906" customWidth="1"/>
    <col min="7173" max="7174" width="10.25" style="906" customWidth="1"/>
    <col min="7175" max="7175" width="12" style="906" customWidth="1"/>
    <col min="7176" max="7424" width="9" style="906"/>
    <col min="7425" max="7425" width="3.875" style="906" customWidth="1"/>
    <col min="7426" max="7426" width="53.5" style="906" customWidth="1"/>
    <col min="7427" max="7427" width="7.125" style="906" customWidth="1"/>
    <col min="7428" max="7428" width="12" style="906" customWidth="1"/>
    <col min="7429" max="7430" width="10.25" style="906" customWidth="1"/>
    <col min="7431" max="7431" width="12" style="906" customWidth="1"/>
    <col min="7432" max="7680" width="9" style="906"/>
    <col min="7681" max="7681" width="3.875" style="906" customWidth="1"/>
    <col min="7682" max="7682" width="53.5" style="906" customWidth="1"/>
    <col min="7683" max="7683" width="7.125" style="906" customWidth="1"/>
    <col min="7684" max="7684" width="12" style="906" customWidth="1"/>
    <col min="7685" max="7686" width="10.25" style="906" customWidth="1"/>
    <col min="7687" max="7687" width="12" style="906" customWidth="1"/>
    <col min="7688" max="7936" width="9" style="906"/>
    <col min="7937" max="7937" width="3.875" style="906" customWidth="1"/>
    <col min="7938" max="7938" width="53.5" style="906" customWidth="1"/>
    <col min="7939" max="7939" width="7.125" style="906" customWidth="1"/>
    <col min="7940" max="7940" width="12" style="906" customWidth="1"/>
    <col min="7941" max="7942" width="10.25" style="906" customWidth="1"/>
    <col min="7943" max="7943" width="12" style="906" customWidth="1"/>
    <col min="7944" max="8192" width="9" style="906"/>
    <col min="8193" max="8193" width="3.875" style="906" customWidth="1"/>
    <col min="8194" max="8194" width="53.5" style="906" customWidth="1"/>
    <col min="8195" max="8195" width="7.125" style="906" customWidth="1"/>
    <col min="8196" max="8196" width="12" style="906" customWidth="1"/>
    <col min="8197" max="8198" width="10.25" style="906" customWidth="1"/>
    <col min="8199" max="8199" width="12" style="906" customWidth="1"/>
    <col min="8200" max="8448" width="9" style="906"/>
    <col min="8449" max="8449" width="3.875" style="906" customWidth="1"/>
    <col min="8450" max="8450" width="53.5" style="906" customWidth="1"/>
    <col min="8451" max="8451" width="7.125" style="906" customWidth="1"/>
    <col min="8452" max="8452" width="12" style="906" customWidth="1"/>
    <col min="8453" max="8454" width="10.25" style="906" customWidth="1"/>
    <col min="8455" max="8455" width="12" style="906" customWidth="1"/>
    <col min="8456" max="8704" width="9" style="906"/>
    <col min="8705" max="8705" width="3.875" style="906" customWidth="1"/>
    <col min="8706" max="8706" width="53.5" style="906" customWidth="1"/>
    <col min="8707" max="8707" width="7.125" style="906" customWidth="1"/>
    <col min="8708" max="8708" width="12" style="906" customWidth="1"/>
    <col min="8709" max="8710" width="10.25" style="906" customWidth="1"/>
    <col min="8711" max="8711" width="12" style="906" customWidth="1"/>
    <col min="8712" max="8960" width="9" style="906"/>
    <col min="8961" max="8961" width="3.875" style="906" customWidth="1"/>
    <col min="8962" max="8962" width="53.5" style="906" customWidth="1"/>
    <col min="8963" max="8963" width="7.125" style="906" customWidth="1"/>
    <col min="8964" max="8964" width="12" style="906" customWidth="1"/>
    <col min="8965" max="8966" width="10.25" style="906" customWidth="1"/>
    <col min="8967" max="8967" width="12" style="906" customWidth="1"/>
    <col min="8968" max="9216" width="9" style="906"/>
    <col min="9217" max="9217" width="3.875" style="906" customWidth="1"/>
    <col min="9218" max="9218" width="53.5" style="906" customWidth="1"/>
    <col min="9219" max="9219" width="7.125" style="906" customWidth="1"/>
    <col min="9220" max="9220" width="12" style="906" customWidth="1"/>
    <col min="9221" max="9222" width="10.25" style="906" customWidth="1"/>
    <col min="9223" max="9223" width="12" style="906" customWidth="1"/>
    <col min="9224" max="9472" width="9" style="906"/>
    <col min="9473" max="9473" width="3.875" style="906" customWidth="1"/>
    <col min="9474" max="9474" width="53.5" style="906" customWidth="1"/>
    <col min="9475" max="9475" width="7.125" style="906" customWidth="1"/>
    <col min="9476" max="9476" width="12" style="906" customWidth="1"/>
    <col min="9477" max="9478" width="10.25" style="906" customWidth="1"/>
    <col min="9479" max="9479" width="12" style="906" customWidth="1"/>
    <col min="9480" max="9728" width="9" style="906"/>
    <col min="9729" max="9729" width="3.875" style="906" customWidth="1"/>
    <col min="9730" max="9730" width="53.5" style="906" customWidth="1"/>
    <col min="9731" max="9731" width="7.125" style="906" customWidth="1"/>
    <col min="9732" max="9732" width="12" style="906" customWidth="1"/>
    <col min="9733" max="9734" width="10.25" style="906" customWidth="1"/>
    <col min="9735" max="9735" width="12" style="906" customWidth="1"/>
    <col min="9736" max="9984" width="9" style="906"/>
    <col min="9985" max="9985" width="3.875" style="906" customWidth="1"/>
    <col min="9986" max="9986" width="53.5" style="906" customWidth="1"/>
    <col min="9987" max="9987" width="7.125" style="906" customWidth="1"/>
    <col min="9988" max="9988" width="12" style="906" customWidth="1"/>
    <col min="9989" max="9990" width="10.25" style="906" customWidth="1"/>
    <col min="9991" max="9991" width="12" style="906" customWidth="1"/>
    <col min="9992" max="10240" width="9" style="906"/>
    <col min="10241" max="10241" width="3.875" style="906" customWidth="1"/>
    <col min="10242" max="10242" width="53.5" style="906" customWidth="1"/>
    <col min="10243" max="10243" width="7.125" style="906" customWidth="1"/>
    <col min="10244" max="10244" width="12" style="906" customWidth="1"/>
    <col min="10245" max="10246" width="10.25" style="906" customWidth="1"/>
    <col min="10247" max="10247" width="12" style="906" customWidth="1"/>
    <col min="10248" max="10496" width="9" style="906"/>
    <col min="10497" max="10497" width="3.875" style="906" customWidth="1"/>
    <col min="10498" max="10498" width="53.5" style="906" customWidth="1"/>
    <col min="10499" max="10499" width="7.125" style="906" customWidth="1"/>
    <col min="10500" max="10500" width="12" style="906" customWidth="1"/>
    <col min="10501" max="10502" width="10.25" style="906" customWidth="1"/>
    <col min="10503" max="10503" width="12" style="906" customWidth="1"/>
    <col min="10504" max="10752" width="9" style="906"/>
    <col min="10753" max="10753" width="3.875" style="906" customWidth="1"/>
    <col min="10754" max="10754" width="53.5" style="906" customWidth="1"/>
    <col min="10755" max="10755" width="7.125" style="906" customWidth="1"/>
    <col min="10756" max="10756" width="12" style="906" customWidth="1"/>
    <col min="10757" max="10758" width="10.25" style="906" customWidth="1"/>
    <col min="10759" max="10759" width="12" style="906" customWidth="1"/>
    <col min="10760" max="11008" width="9" style="906"/>
    <col min="11009" max="11009" width="3.875" style="906" customWidth="1"/>
    <col min="11010" max="11010" width="53.5" style="906" customWidth="1"/>
    <col min="11011" max="11011" width="7.125" style="906" customWidth="1"/>
    <col min="11012" max="11012" width="12" style="906" customWidth="1"/>
    <col min="11013" max="11014" width="10.25" style="906" customWidth="1"/>
    <col min="11015" max="11015" width="12" style="906" customWidth="1"/>
    <col min="11016" max="11264" width="9" style="906"/>
    <col min="11265" max="11265" width="3.875" style="906" customWidth="1"/>
    <col min="11266" max="11266" width="53.5" style="906" customWidth="1"/>
    <col min="11267" max="11267" width="7.125" style="906" customWidth="1"/>
    <col min="11268" max="11268" width="12" style="906" customWidth="1"/>
    <col min="11269" max="11270" width="10.25" style="906" customWidth="1"/>
    <col min="11271" max="11271" width="12" style="906" customWidth="1"/>
    <col min="11272" max="11520" width="9" style="906"/>
    <col min="11521" max="11521" width="3.875" style="906" customWidth="1"/>
    <col min="11522" max="11522" width="53.5" style="906" customWidth="1"/>
    <col min="11523" max="11523" width="7.125" style="906" customWidth="1"/>
    <col min="11524" max="11524" width="12" style="906" customWidth="1"/>
    <col min="11525" max="11526" width="10.25" style="906" customWidth="1"/>
    <col min="11527" max="11527" width="12" style="906" customWidth="1"/>
    <col min="11528" max="11776" width="9" style="906"/>
    <col min="11777" max="11777" width="3.875" style="906" customWidth="1"/>
    <col min="11778" max="11778" width="53.5" style="906" customWidth="1"/>
    <col min="11779" max="11779" width="7.125" style="906" customWidth="1"/>
    <col min="11780" max="11780" width="12" style="906" customWidth="1"/>
    <col min="11781" max="11782" width="10.25" style="906" customWidth="1"/>
    <col min="11783" max="11783" width="12" style="906" customWidth="1"/>
    <col min="11784" max="12032" width="9" style="906"/>
    <col min="12033" max="12033" width="3.875" style="906" customWidth="1"/>
    <col min="12034" max="12034" width="53.5" style="906" customWidth="1"/>
    <col min="12035" max="12035" width="7.125" style="906" customWidth="1"/>
    <col min="12036" max="12036" width="12" style="906" customWidth="1"/>
    <col min="12037" max="12038" width="10.25" style="906" customWidth="1"/>
    <col min="12039" max="12039" width="12" style="906" customWidth="1"/>
    <col min="12040" max="12288" width="9" style="906"/>
    <col min="12289" max="12289" width="3.875" style="906" customWidth="1"/>
    <col min="12290" max="12290" width="53.5" style="906" customWidth="1"/>
    <col min="12291" max="12291" width="7.125" style="906" customWidth="1"/>
    <col min="12292" max="12292" width="12" style="906" customWidth="1"/>
    <col min="12293" max="12294" width="10.25" style="906" customWidth="1"/>
    <col min="12295" max="12295" width="12" style="906" customWidth="1"/>
    <col min="12296" max="12544" width="9" style="906"/>
    <col min="12545" max="12545" width="3.875" style="906" customWidth="1"/>
    <col min="12546" max="12546" width="53.5" style="906" customWidth="1"/>
    <col min="12547" max="12547" width="7.125" style="906" customWidth="1"/>
    <col min="12548" max="12548" width="12" style="906" customWidth="1"/>
    <col min="12549" max="12550" width="10.25" style="906" customWidth="1"/>
    <col min="12551" max="12551" width="12" style="906" customWidth="1"/>
    <col min="12552" max="12800" width="9" style="906"/>
    <col min="12801" max="12801" width="3.875" style="906" customWidth="1"/>
    <col min="12802" max="12802" width="53.5" style="906" customWidth="1"/>
    <col min="12803" max="12803" width="7.125" style="906" customWidth="1"/>
    <col min="12804" max="12804" width="12" style="906" customWidth="1"/>
    <col min="12805" max="12806" width="10.25" style="906" customWidth="1"/>
    <col min="12807" max="12807" width="12" style="906" customWidth="1"/>
    <col min="12808" max="13056" width="9" style="906"/>
    <col min="13057" max="13057" width="3.875" style="906" customWidth="1"/>
    <col min="13058" max="13058" width="53.5" style="906" customWidth="1"/>
    <col min="13059" max="13059" width="7.125" style="906" customWidth="1"/>
    <col min="13060" max="13060" width="12" style="906" customWidth="1"/>
    <col min="13061" max="13062" width="10.25" style="906" customWidth="1"/>
    <col min="13063" max="13063" width="12" style="906" customWidth="1"/>
    <col min="13064" max="13312" width="9" style="906"/>
    <col min="13313" max="13313" width="3.875" style="906" customWidth="1"/>
    <col min="13314" max="13314" width="53.5" style="906" customWidth="1"/>
    <col min="13315" max="13315" width="7.125" style="906" customWidth="1"/>
    <col min="13316" max="13316" width="12" style="906" customWidth="1"/>
    <col min="13317" max="13318" width="10.25" style="906" customWidth="1"/>
    <col min="13319" max="13319" width="12" style="906" customWidth="1"/>
    <col min="13320" max="13568" width="9" style="906"/>
    <col min="13569" max="13569" width="3.875" style="906" customWidth="1"/>
    <col min="13570" max="13570" width="53.5" style="906" customWidth="1"/>
    <col min="13571" max="13571" width="7.125" style="906" customWidth="1"/>
    <col min="13572" max="13572" width="12" style="906" customWidth="1"/>
    <col min="13573" max="13574" width="10.25" style="906" customWidth="1"/>
    <col min="13575" max="13575" width="12" style="906" customWidth="1"/>
    <col min="13576" max="13824" width="9" style="906"/>
    <col min="13825" max="13825" width="3.875" style="906" customWidth="1"/>
    <col min="13826" max="13826" width="53.5" style="906" customWidth="1"/>
    <col min="13827" max="13827" width="7.125" style="906" customWidth="1"/>
    <col min="13828" max="13828" width="12" style="906" customWidth="1"/>
    <col min="13829" max="13830" width="10.25" style="906" customWidth="1"/>
    <col min="13831" max="13831" width="12" style="906" customWidth="1"/>
    <col min="13832" max="14080" width="9" style="906"/>
    <col min="14081" max="14081" width="3.875" style="906" customWidth="1"/>
    <col min="14082" max="14082" width="53.5" style="906" customWidth="1"/>
    <col min="14083" max="14083" width="7.125" style="906" customWidth="1"/>
    <col min="14084" max="14084" width="12" style="906" customWidth="1"/>
    <col min="14085" max="14086" width="10.25" style="906" customWidth="1"/>
    <col min="14087" max="14087" width="12" style="906" customWidth="1"/>
    <col min="14088" max="14336" width="9" style="906"/>
    <col min="14337" max="14337" width="3.875" style="906" customWidth="1"/>
    <col min="14338" max="14338" width="53.5" style="906" customWidth="1"/>
    <col min="14339" max="14339" width="7.125" style="906" customWidth="1"/>
    <col min="14340" max="14340" width="12" style="906" customWidth="1"/>
    <col min="14341" max="14342" width="10.25" style="906" customWidth="1"/>
    <col min="14343" max="14343" width="12" style="906" customWidth="1"/>
    <col min="14344" max="14592" width="9" style="906"/>
    <col min="14593" max="14593" width="3.875" style="906" customWidth="1"/>
    <col min="14594" max="14594" width="53.5" style="906" customWidth="1"/>
    <col min="14595" max="14595" width="7.125" style="906" customWidth="1"/>
    <col min="14596" max="14596" width="12" style="906" customWidth="1"/>
    <col min="14597" max="14598" width="10.25" style="906" customWidth="1"/>
    <col min="14599" max="14599" width="12" style="906" customWidth="1"/>
    <col min="14600" max="14848" width="9" style="906"/>
    <col min="14849" max="14849" width="3.875" style="906" customWidth="1"/>
    <col min="14850" max="14850" width="53.5" style="906" customWidth="1"/>
    <col min="14851" max="14851" width="7.125" style="906" customWidth="1"/>
    <col min="14852" max="14852" width="12" style="906" customWidth="1"/>
    <col min="14853" max="14854" width="10.25" style="906" customWidth="1"/>
    <col min="14855" max="14855" width="12" style="906" customWidth="1"/>
    <col min="14856" max="15104" width="9" style="906"/>
    <col min="15105" max="15105" width="3.875" style="906" customWidth="1"/>
    <col min="15106" max="15106" width="53.5" style="906" customWidth="1"/>
    <col min="15107" max="15107" width="7.125" style="906" customWidth="1"/>
    <col min="15108" max="15108" width="12" style="906" customWidth="1"/>
    <col min="15109" max="15110" width="10.25" style="906" customWidth="1"/>
    <col min="15111" max="15111" width="12" style="906" customWidth="1"/>
    <col min="15112" max="15360" width="9" style="906"/>
    <col min="15361" max="15361" width="3.875" style="906" customWidth="1"/>
    <col min="15362" max="15362" width="53.5" style="906" customWidth="1"/>
    <col min="15363" max="15363" width="7.125" style="906" customWidth="1"/>
    <col min="15364" max="15364" width="12" style="906" customWidth="1"/>
    <col min="15365" max="15366" width="10.25" style="906" customWidth="1"/>
    <col min="15367" max="15367" width="12" style="906" customWidth="1"/>
    <col min="15368" max="15616" width="9" style="906"/>
    <col min="15617" max="15617" width="3.875" style="906" customWidth="1"/>
    <col min="15618" max="15618" width="53.5" style="906" customWidth="1"/>
    <col min="15619" max="15619" width="7.125" style="906" customWidth="1"/>
    <col min="15620" max="15620" width="12" style="906" customWidth="1"/>
    <col min="15621" max="15622" width="10.25" style="906" customWidth="1"/>
    <col min="15623" max="15623" width="12" style="906" customWidth="1"/>
    <col min="15624" max="15872" width="9" style="906"/>
    <col min="15873" max="15873" width="3.875" style="906" customWidth="1"/>
    <col min="15874" max="15874" width="53.5" style="906" customWidth="1"/>
    <col min="15875" max="15875" width="7.125" style="906" customWidth="1"/>
    <col min="15876" max="15876" width="12" style="906" customWidth="1"/>
    <col min="15877" max="15878" width="10.25" style="906" customWidth="1"/>
    <col min="15879" max="15879" width="12" style="906" customWidth="1"/>
    <col min="15880" max="16128" width="9" style="906"/>
    <col min="16129" max="16129" width="3.875" style="906" customWidth="1"/>
    <col min="16130" max="16130" width="53.5" style="906" customWidth="1"/>
    <col min="16131" max="16131" width="7.125" style="906" customWidth="1"/>
    <col min="16132" max="16132" width="12" style="906" customWidth="1"/>
    <col min="16133" max="16134" width="10.25" style="906" customWidth="1"/>
    <col min="16135" max="16135" width="12" style="906" customWidth="1"/>
    <col min="16136" max="16384" width="9" style="906"/>
  </cols>
  <sheetData>
    <row r="1" spans="1:7" s="943" customFormat="1">
      <c r="A1" s="941"/>
      <c r="B1" s="904"/>
      <c r="C1" s="904"/>
      <c r="D1" s="942"/>
      <c r="E1" s="942" t="s">
        <v>1327</v>
      </c>
      <c r="F1" s="942"/>
      <c r="G1" s="942"/>
    </row>
    <row r="2" spans="1:7" s="943" customFormat="1">
      <c r="A2" s="941"/>
      <c r="B2" s="904"/>
      <c r="C2" s="904"/>
      <c r="D2" s="944"/>
      <c r="E2" s="944" t="s">
        <v>1302</v>
      </c>
      <c r="F2" s="942"/>
      <c r="G2" s="942"/>
    </row>
    <row r="3" spans="1:7" s="943" customFormat="1">
      <c r="A3" s="941"/>
      <c r="B3" s="904"/>
      <c r="C3" s="904"/>
      <c r="D3" s="942"/>
      <c r="E3" s="942" t="s">
        <v>1303</v>
      </c>
      <c r="F3" s="942"/>
      <c r="G3" s="942"/>
    </row>
    <row r="4" spans="1:7" s="943" customFormat="1">
      <c r="A4" s="941"/>
      <c r="B4" s="904"/>
      <c r="C4" s="904"/>
      <c r="D4" s="904"/>
      <c r="E4" s="942"/>
      <c r="F4" s="942"/>
      <c r="G4" s="942"/>
    </row>
    <row r="5" spans="1:7" s="946" customFormat="1">
      <c r="A5" s="847"/>
      <c r="B5" s="905"/>
      <c r="C5" s="905"/>
      <c r="D5" s="905"/>
      <c r="E5" s="945"/>
      <c r="F5" s="945"/>
      <c r="G5" s="945"/>
    </row>
    <row r="6" spans="1:7" s="946" customFormat="1" ht="18.75">
      <c r="A6" s="1216" t="s">
        <v>1304</v>
      </c>
      <c r="B6" s="1216"/>
      <c r="C6" s="1216"/>
      <c r="D6" s="1216"/>
      <c r="E6" s="1216"/>
      <c r="F6" s="1216"/>
      <c r="G6" s="1216"/>
    </row>
    <row r="7" spans="1:7" s="946" customFormat="1" ht="18.75">
      <c r="A7" s="1216" t="s">
        <v>271</v>
      </c>
      <c r="B7" s="1216"/>
      <c r="C7" s="1216"/>
      <c r="D7" s="1216"/>
      <c r="E7" s="1216"/>
      <c r="F7" s="1216"/>
      <c r="G7" s="1216"/>
    </row>
    <row r="8" spans="1:7" s="946" customFormat="1">
      <c r="A8" s="847"/>
      <c r="B8" s="905"/>
      <c r="C8" s="905"/>
      <c r="D8" s="905"/>
      <c r="E8" s="945"/>
      <c r="F8" s="945"/>
      <c r="G8" s="945"/>
    </row>
    <row r="9" spans="1:7" s="946" customFormat="1">
      <c r="A9" s="847"/>
      <c r="B9" s="905"/>
      <c r="C9" s="905"/>
      <c r="D9" s="905"/>
      <c r="E9" s="945"/>
      <c r="F9" s="945"/>
      <c r="G9" s="847" t="s">
        <v>15</v>
      </c>
    </row>
    <row r="10" spans="1:7" s="908" customFormat="1" ht="44.25" customHeight="1">
      <c r="A10" s="907" t="s">
        <v>717</v>
      </c>
      <c r="B10" s="907" t="s">
        <v>1305</v>
      </c>
      <c r="C10" s="907" t="s">
        <v>477</v>
      </c>
      <c r="D10" s="907" t="s">
        <v>1306</v>
      </c>
      <c r="E10" s="907" t="s">
        <v>219</v>
      </c>
      <c r="F10" s="907" t="s">
        <v>220</v>
      </c>
      <c r="G10" s="907" t="s">
        <v>1307</v>
      </c>
    </row>
    <row r="11" spans="1:7" s="910" customFormat="1">
      <c r="A11" s="909" t="s">
        <v>1308</v>
      </c>
      <c r="B11" s="909" t="s">
        <v>1309</v>
      </c>
      <c r="C11" s="909" t="s">
        <v>1310</v>
      </c>
      <c r="D11" s="909" t="s">
        <v>1311</v>
      </c>
      <c r="E11" s="909" t="s">
        <v>1312</v>
      </c>
      <c r="F11" s="909" t="s">
        <v>1313</v>
      </c>
      <c r="G11" s="909" t="s">
        <v>1314</v>
      </c>
    </row>
    <row r="12" spans="1:7" s="917" customFormat="1" ht="46.5" customHeight="1">
      <c r="A12" s="911" t="s">
        <v>1308</v>
      </c>
      <c r="B12" s="912" t="s">
        <v>1315</v>
      </c>
      <c r="C12" s="913">
        <v>80147</v>
      </c>
      <c r="D12" s="914">
        <v>0</v>
      </c>
      <c r="E12" s="915">
        <v>26000</v>
      </c>
      <c r="F12" s="915">
        <v>26000</v>
      </c>
      <c r="G12" s="916">
        <f>D12+E12-F12</f>
        <v>0</v>
      </c>
    </row>
    <row r="13" spans="1:7" s="917" customFormat="1" ht="46.5" customHeight="1">
      <c r="A13" s="911" t="s">
        <v>1309</v>
      </c>
      <c r="B13" s="912" t="s">
        <v>1316</v>
      </c>
      <c r="C13" s="913">
        <v>80146</v>
      </c>
      <c r="D13" s="914">
        <v>0</v>
      </c>
      <c r="E13" s="915">
        <v>400000</v>
      </c>
      <c r="F13" s="915">
        <v>400000</v>
      </c>
      <c r="G13" s="916">
        <f>D13+E13-F13</f>
        <v>0</v>
      </c>
    </row>
    <row r="14" spans="1:7" s="917" customFormat="1" ht="46.5" customHeight="1">
      <c r="A14" s="911" t="s">
        <v>1310</v>
      </c>
      <c r="B14" s="912" t="s">
        <v>1317</v>
      </c>
      <c r="C14" s="913">
        <v>80146</v>
      </c>
      <c r="D14" s="914">
        <v>0</v>
      </c>
      <c r="E14" s="915">
        <v>300000</v>
      </c>
      <c r="F14" s="915">
        <v>300000</v>
      </c>
      <c r="G14" s="916">
        <f>D14+E14-F14</f>
        <v>0</v>
      </c>
    </row>
    <row r="15" spans="1:7" s="917" customFormat="1" ht="46.5" customHeight="1">
      <c r="A15" s="918" t="s">
        <v>1311</v>
      </c>
      <c r="B15" s="919" t="s">
        <v>515</v>
      </c>
      <c r="C15" s="913" t="s">
        <v>488</v>
      </c>
      <c r="D15" s="915">
        <f>D16+D17</f>
        <v>0</v>
      </c>
      <c r="E15" s="915">
        <f>E16+E17</f>
        <v>130300</v>
      </c>
      <c r="F15" s="915">
        <f>F16+F17</f>
        <v>130300</v>
      </c>
      <c r="G15" s="915">
        <f>G16+G17</f>
        <v>0</v>
      </c>
    </row>
    <row r="16" spans="1:7" s="926" customFormat="1" ht="30" customHeight="1">
      <c r="A16" s="920"/>
      <c r="B16" s="921"/>
      <c r="C16" s="922">
        <v>80146</v>
      </c>
      <c r="D16" s="923">
        <v>0</v>
      </c>
      <c r="E16" s="924">
        <v>123800</v>
      </c>
      <c r="F16" s="924">
        <v>123800</v>
      </c>
      <c r="G16" s="925">
        <v>0</v>
      </c>
    </row>
    <row r="17" spans="1:7" s="926" customFormat="1" ht="30" customHeight="1">
      <c r="A17" s="927"/>
      <c r="B17" s="928"/>
      <c r="C17" s="922">
        <v>80147</v>
      </c>
      <c r="D17" s="923">
        <v>0</v>
      </c>
      <c r="E17" s="924">
        <v>6500</v>
      </c>
      <c r="F17" s="924">
        <v>6500</v>
      </c>
      <c r="G17" s="925">
        <v>0</v>
      </c>
    </row>
    <row r="18" spans="1:7" s="917" customFormat="1" ht="46.5" customHeight="1">
      <c r="A18" s="911" t="s">
        <v>1312</v>
      </c>
      <c r="B18" s="912" t="s">
        <v>1318</v>
      </c>
      <c r="C18" s="913">
        <v>85410</v>
      </c>
      <c r="D18" s="914">
        <v>0</v>
      </c>
      <c r="E18" s="915">
        <v>556140</v>
      </c>
      <c r="F18" s="915">
        <v>556140</v>
      </c>
      <c r="G18" s="916">
        <f>D18+E18-F18</f>
        <v>0</v>
      </c>
    </row>
    <row r="19" spans="1:7" s="917" customFormat="1" ht="46.5" customHeight="1">
      <c r="A19" s="911" t="s">
        <v>1313</v>
      </c>
      <c r="B19" s="912" t="s">
        <v>513</v>
      </c>
      <c r="C19" s="913">
        <v>85403</v>
      </c>
      <c r="D19" s="914">
        <v>0</v>
      </c>
      <c r="E19" s="915">
        <v>254000</v>
      </c>
      <c r="F19" s="915">
        <v>254000</v>
      </c>
      <c r="G19" s="916">
        <f>D19+E19-F19</f>
        <v>0</v>
      </c>
    </row>
    <row r="20" spans="1:7" s="930" customFormat="1" ht="46.5" customHeight="1">
      <c r="A20" s="911" t="s">
        <v>1314</v>
      </c>
      <c r="B20" s="929" t="s">
        <v>535</v>
      </c>
      <c r="C20" s="913">
        <v>85403</v>
      </c>
      <c r="D20" s="914">
        <v>0</v>
      </c>
      <c r="E20" s="915">
        <v>390000</v>
      </c>
      <c r="F20" s="915">
        <v>390000</v>
      </c>
      <c r="G20" s="916">
        <f>D20+E20-F20</f>
        <v>0</v>
      </c>
    </row>
    <row r="21" spans="1:7" s="931" customFormat="1" ht="46.5" customHeight="1">
      <c r="A21" s="911" t="s">
        <v>1319</v>
      </c>
      <c r="B21" s="929" t="s">
        <v>1320</v>
      </c>
      <c r="C21" s="913">
        <v>85403</v>
      </c>
      <c r="D21" s="914">
        <v>0</v>
      </c>
      <c r="E21" s="915">
        <v>250000</v>
      </c>
      <c r="F21" s="915">
        <v>250000</v>
      </c>
      <c r="G21" s="916">
        <f>D21+E21-F21</f>
        <v>0</v>
      </c>
    </row>
    <row r="22" spans="1:7" s="917" customFormat="1" ht="46.5" customHeight="1">
      <c r="A22" s="918" t="s">
        <v>1321</v>
      </c>
      <c r="B22" s="919" t="s">
        <v>1322</v>
      </c>
      <c r="C22" s="913" t="s">
        <v>488</v>
      </c>
      <c r="D22" s="915">
        <f>D23+D24</f>
        <v>0</v>
      </c>
      <c r="E22" s="915">
        <f>E23+E24</f>
        <v>18100</v>
      </c>
      <c r="F22" s="915">
        <f>F23+F24</f>
        <v>18100</v>
      </c>
      <c r="G22" s="915">
        <f>G23+G24</f>
        <v>0</v>
      </c>
    </row>
    <row r="23" spans="1:7" s="926" customFormat="1" ht="30" customHeight="1">
      <c r="A23" s="920"/>
      <c r="B23" s="921"/>
      <c r="C23" s="922">
        <v>80116</v>
      </c>
      <c r="D23" s="923">
        <v>0</v>
      </c>
      <c r="E23" s="924">
        <v>2100</v>
      </c>
      <c r="F23" s="924">
        <v>2100</v>
      </c>
      <c r="G23" s="925">
        <v>0</v>
      </c>
    </row>
    <row r="24" spans="1:7" s="926" customFormat="1" ht="30" customHeight="1">
      <c r="A24" s="927"/>
      <c r="B24" s="928"/>
      <c r="C24" s="922">
        <v>80140</v>
      </c>
      <c r="D24" s="923">
        <v>0</v>
      </c>
      <c r="E24" s="924">
        <v>16000</v>
      </c>
      <c r="F24" s="924">
        <v>16000</v>
      </c>
      <c r="G24" s="925">
        <v>0</v>
      </c>
    </row>
    <row r="25" spans="1:7" s="917" customFormat="1" ht="46.5" customHeight="1">
      <c r="A25" s="918" t="s">
        <v>1323</v>
      </c>
      <c r="B25" s="919" t="s">
        <v>1324</v>
      </c>
      <c r="C25" s="913" t="s">
        <v>488</v>
      </c>
      <c r="D25" s="915">
        <f>D26+D27</f>
        <v>0</v>
      </c>
      <c r="E25" s="915">
        <f>E26+E27</f>
        <v>51250</v>
      </c>
      <c r="F25" s="915">
        <f>F26+F27</f>
        <v>51250</v>
      </c>
      <c r="G25" s="915">
        <f>G26+G27</f>
        <v>0</v>
      </c>
    </row>
    <row r="26" spans="1:7" s="926" customFormat="1" ht="30" customHeight="1">
      <c r="A26" s="920"/>
      <c r="B26" s="921"/>
      <c r="C26" s="922">
        <v>80116</v>
      </c>
      <c r="D26" s="923">
        <v>0</v>
      </c>
      <c r="E26" s="924">
        <v>6250</v>
      </c>
      <c r="F26" s="924">
        <v>6250</v>
      </c>
      <c r="G26" s="925">
        <v>0</v>
      </c>
    </row>
    <row r="27" spans="1:7" s="926" customFormat="1" ht="30" customHeight="1">
      <c r="A27" s="927"/>
      <c r="B27" s="928"/>
      <c r="C27" s="922">
        <v>80140</v>
      </c>
      <c r="D27" s="923">
        <v>0</v>
      </c>
      <c r="E27" s="924">
        <v>45000</v>
      </c>
      <c r="F27" s="924">
        <v>45000</v>
      </c>
      <c r="G27" s="925">
        <v>0</v>
      </c>
    </row>
    <row r="28" spans="1:7" s="917" customFormat="1" ht="46.5" customHeight="1">
      <c r="A28" s="911" t="s">
        <v>1325</v>
      </c>
      <c r="B28" s="912" t="s">
        <v>1326</v>
      </c>
      <c r="C28" s="913">
        <v>80147</v>
      </c>
      <c r="D28" s="914">
        <v>0</v>
      </c>
      <c r="E28" s="915">
        <v>19000</v>
      </c>
      <c r="F28" s="915">
        <v>19000</v>
      </c>
      <c r="G28" s="916">
        <f>D28+E28-F28</f>
        <v>0</v>
      </c>
    </row>
    <row r="29" spans="1:7" s="936" customFormat="1" ht="46.5" customHeight="1">
      <c r="A29" s="932"/>
      <c r="B29" s="933" t="s">
        <v>564</v>
      </c>
      <c r="C29" s="934"/>
      <c r="D29" s="935">
        <f>D12+D13+D14+D15+D18+D28+D19+D20+D21+D22+D25</f>
        <v>0</v>
      </c>
      <c r="E29" s="935">
        <f>E12+E13+E14+E15+E18+E28+E19+E20+E21+E22+E25</f>
        <v>2394790</v>
      </c>
      <c r="F29" s="935">
        <f>F12+F13+F14+F15+F18+F28+F19+F20+F21+F22+F25</f>
        <v>2394790</v>
      </c>
      <c r="G29" s="935">
        <f>G12+G13+G14+G15+G18+G28+G19+G20+G21+G22+G25</f>
        <v>0</v>
      </c>
    </row>
  </sheetData>
  <sheetProtection password="C25B" sheet="1" objects="1" scenarios="1"/>
  <mergeCells count="2">
    <mergeCell ref="A6:G6"/>
    <mergeCell ref="A7:G7"/>
  </mergeCells>
  <printOptions horizontalCentered="1"/>
  <pageMargins left="0.78740157480314965" right="0.78740157480314965" top="0.98425196850393704" bottom="0.74803149606299213" header="0.51181102362204722" footer="0.51181102362204722"/>
  <pageSetup paperSize="9" scale="71" fitToHeight="2" orientation="portrait" r:id="rId1"/>
  <headerFooter alignWithMargins="0"/>
  <rowBreaks count="1" manualBreakCount="1">
    <brk id="19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8"/>
  <sheetViews>
    <sheetView view="pageBreakPreview" zoomScaleNormal="100" zoomScaleSheetLayoutView="100" workbookViewId="0">
      <selection activeCell="B15" sqref="B15"/>
    </sheetView>
  </sheetViews>
  <sheetFormatPr defaultColWidth="9" defaultRowHeight="15"/>
  <cols>
    <col min="1" max="1" width="10.125" style="204" customWidth="1"/>
    <col min="2" max="2" width="9.375" style="205" customWidth="1"/>
    <col min="3" max="3" width="62.5" style="219" customWidth="1"/>
    <col min="4" max="4" width="15.125" style="220" customWidth="1"/>
    <col min="5" max="16384" width="9" style="206"/>
  </cols>
  <sheetData>
    <row r="1" spans="1:4" s="284" customFormat="1">
      <c r="A1" s="282"/>
      <c r="B1" s="283"/>
      <c r="C1" s="966" t="s">
        <v>1328</v>
      </c>
      <c r="D1" s="966"/>
    </row>
    <row r="2" spans="1:4" s="284" customFormat="1">
      <c r="A2" s="282"/>
      <c r="B2" s="283"/>
      <c r="C2" s="966" t="s">
        <v>1329</v>
      </c>
      <c r="D2" s="966"/>
    </row>
    <row r="3" spans="1:4" s="284" customFormat="1">
      <c r="A3" s="282"/>
      <c r="B3" s="283"/>
      <c r="C3" s="966" t="s">
        <v>1330</v>
      </c>
      <c r="D3" s="966"/>
    </row>
    <row r="4" spans="1:4" ht="6.75" customHeight="1">
      <c r="C4" s="207"/>
      <c r="D4" s="208"/>
    </row>
    <row r="5" spans="1:4" ht="18.75">
      <c r="A5" s="967" t="s">
        <v>128</v>
      </c>
      <c r="B5" s="967"/>
      <c r="C5" s="967"/>
      <c r="D5" s="967"/>
    </row>
    <row r="6" spans="1:4" ht="18.75">
      <c r="A6" s="967" t="s">
        <v>271</v>
      </c>
      <c r="B6" s="967"/>
      <c r="C6" s="967"/>
      <c r="D6" s="967"/>
    </row>
    <row r="7" spans="1:4" s="284" customFormat="1" ht="15" customHeight="1">
      <c r="A7" s="285"/>
      <c r="B7" s="285"/>
      <c r="C7" s="285"/>
      <c r="D7" s="286" t="s">
        <v>15</v>
      </c>
    </row>
    <row r="8" spans="1:4" s="212" customFormat="1" ht="30">
      <c r="A8" s="209" t="s">
        <v>129</v>
      </c>
      <c r="B8" s="209" t="s">
        <v>130</v>
      </c>
      <c r="C8" s="210" t="s">
        <v>16</v>
      </c>
      <c r="D8" s="211" t="s">
        <v>131</v>
      </c>
    </row>
    <row r="9" spans="1:4" s="216" customFormat="1" ht="13.5" customHeight="1">
      <c r="A9" s="213" t="s">
        <v>18</v>
      </c>
      <c r="B9" s="213" t="s">
        <v>19</v>
      </c>
      <c r="C9" s="214">
        <v>3</v>
      </c>
      <c r="D9" s="215">
        <v>4</v>
      </c>
    </row>
    <row r="10" spans="1:4" s="216" customFormat="1" ht="19.5" customHeight="1">
      <c r="A10" s="213"/>
      <c r="B10" s="213"/>
      <c r="C10" s="217" t="s">
        <v>132</v>
      </c>
      <c r="D10" s="218">
        <f>D11+D24+D30+D33+D59+D64+D71+D81+D88+D110+D113+D123+D156+D177+D182+D193+D203+D210+D213+D232+D241</f>
        <v>1771748134</v>
      </c>
    </row>
    <row r="11" spans="1:4" s="255" customFormat="1">
      <c r="A11" s="256" t="s">
        <v>61</v>
      </c>
      <c r="B11" s="256" t="s">
        <v>133</v>
      </c>
      <c r="C11" s="221" t="s">
        <v>62</v>
      </c>
      <c r="D11" s="257">
        <f>D12+D19+D22</f>
        <v>15372000</v>
      </c>
    </row>
    <row r="12" spans="1:4" s="255" customFormat="1">
      <c r="A12" s="253" t="s">
        <v>63</v>
      </c>
      <c r="B12" s="253" t="s">
        <v>133</v>
      </c>
      <c r="C12" s="258" t="s">
        <v>134</v>
      </c>
      <c r="D12" s="254">
        <v>7860000</v>
      </c>
    </row>
    <row r="13" spans="1:4" s="219" customFormat="1" ht="61.5" customHeight="1">
      <c r="A13" s="251" t="s">
        <v>133</v>
      </c>
      <c r="B13" s="251">
        <v>2008</v>
      </c>
      <c r="C13" s="249" t="s">
        <v>135</v>
      </c>
      <c r="D13" s="248">
        <v>382000</v>
      </c>
    </row>
    <row r="14" spans="1:4" s="219" customFormat="1" ht="61.5" customHeight="1">
      <c r="A14" s="251" t="s">
        <v>133</v>
      </c>
      <c r="B14" s="251">
        <v>2009</v>
      </c>
      <c r="C14" s="249" t="s">
        <v>135</v>
      </c>
      <c r="D14" s="248">
        <v>218000</v>
      </c>
    </row>
    <row r="15" spans="1:4" s="219" customFormat="1" ht="61.5" customHeight="1">
      <c r="A15" s="251" t="s">
        <v>133</v>
      </c>
      <c r="B15" s="251">
        <v>2058</v>
      </c>
      <c r="C15" s="249" t="s">
        <v>136</v>
      </c>
      <c r="D15" s="248">
        <v>4609000</v>
      </c>
    </row>
    <row r="16" spans="1:4" s="219" customFormat="1" ht="61.5" customHeight="1">
      <c r="A16" s="251" t="s">
        <v>133</v>
      </c>
      <c r="B16" s="251">
        <v>2059</v>
      </c>
      <c r="C16" s="249" t="s">
        <v>136</v>
      </c>
      <c r="D16" s="248">
        <v>2636000</v>
      </c>
    </row>
    <row r="17" spans="1:4" s="219" customFormat="1" ht="61.5" customHeight="1">
      <c r="A17" s="251" t="s">
        <v>133</v>
      </c>
      <c r="B17" s="251">
        <v>6258</v>
      </c>
      <c r="C17" s="249" t="s">
        <v>192</v>
      </c>
      <c r="D17" s="248">
        <v>10000</v>
      </c>
    </row>
    <row r="18" spans="1:4" s="219" customFormat="1" ht="61.5" customHeight="1">
      <c r="A18" s="251" t="s">
        <v>133</v>
      </c>
      <c r="B18" s="251">
        <v>6259</v>
      </c>
      <c r="C18" s="249" t="s">
        <v>192</v>
      </c>
      <c r="D18" s="248">
        <v>5000</v>
      </c>
    </row>
    <row r="19" spans="1:4" s="255" customFormat="1" ht="17.25" customHeight="1">
      <c r="A19" s="253" t="s">
        <v>64</v>
      </c>
      <c r="B19" s="253" t="s">
        <v>133</v>
      </c>
      <c r="C19" s="258" t="s">
        <v>65</v>
      </c>
      <c r="D19" s="254">
        <v>7500000</v>
      </c>
    </row>
    <row r="20" spans="1:4" s="219" customFormat="1" ht="17.25" customHeight="1">
      <c r="A20" s="251" t="s">
        <v>133</v>
      </c>
      <c r="B20" s="251" t="s">
        <v>47</v>
      </c>
      <c r="C20" s="249" t="s">
        <v>48</v>
      </c>
      <c r="D20" s="248">
        <v>7490000</v>
      </c>
    </row>
    <row r="21" spans="1:4" s="219" customFormat="1" ht="17.25" customHeight="1">
      <c r="A21" s="251" t="s">
        <v>133</v>
      </c>
      <c r="B21" s="251" t="s">
        <v>137</v>
      </c>
      <c r="C21" s="249" t="s">
        <v>138</v>
      </c>
      <c r="D21" s="248">
        <v>10000</v>
      </c>
    </row>
    <row r="22" spans="1:4" s="255" customFormat="1" ht="17.25" customHeight="1">
      <c r="A22" s="253" t="s">
        <v>66</v>
      </c>
      <c r="B22" s="253" t="s">
        <v>133</v>
      </c>
      <c r="C22" s="258" t="s">
        <v>46</v>
      </c>
      <c r="D22" s="254">
        <v>12000</v>
      </c>
    </row>
    <row r="23" spans="1:4" s="219" customFormat="1" ht="17.25" customHeight="1">
      <c r="A23" s="251" t="s">
        <v>133</v>
      </c>
      <c r="B23" s="251" t="s">
        <v>4</v>
      </c>
      <c r="C23" s="249" t="s">
        <v>5</v>
      </c>
      <c r="D23" s="248">
        <v>12000</v>
      </c>
    </row>
    <row r="24" spans="1:4" s="219" customFormat="1" ht="17.25" customHeight="1">
      <c r="A24" s="256" t="s">
        <v>21</v>
      </c>
      <c r="B24" s="256" t="s">
        <v>133</v>
      </c>
      <c r="C24" s="222" t="s">
        <v>22</v>
      </c>
      <c r="D24" s="257">
        <f>D25+D28</f>
        <v>278000</v>
      </c>
    </row>
    <row r="25" spans="1:4" s="219" customFormat="1" ht="45">
      <c r="A25" s="253" t="s">
        <v>67</v>
      </c>
      <c r="B25" s="253" t="s">
        <v>133</v>
      </c>
      <c r="C25" s="258" t="s">
        <v>68</v>
      </c>
      <c r="D25" s="254">
        <v>200000</v>
      </c>
    </row>
    <row r="26" spans="1:4" s="219" customFormat="1" ht="62.25" customHeight="1">
      <c r="A26" s="251" t="s">
        <v>133</v>
      </c>
      <c r="B26" s="251">
        <v>2058</v>
      </c>
      <c r="C26" s="249" t="s">
        <v>136</v>
      </c>
      <c r="D26" s="248">
        <v>150000</v>
      </c>
    </row>
    <row r="27" spans="1:4" s="219" customFormat="1" ht="62.25" customHeight="1">
      <c r="A27" s="251" t="s">
        <v>133</v>
      </c>
      <c r="B27" s="251">
        <v>2059</v>
      </c>
      <c r="C27" s="249" t="s">
        <v>136</v>
      </c>
      <c r="D27" s="248">
        <v>50000</v>
      </c>
    </row>
    <row r="28" spans="1:4" s="219" customFormat="1" ht="17.25" customHeight="1">
      <c r="A28" s="253" t="s">
        <v>60</v>
      </c>
      <c r="B28" s="253" t="s">
        <v>133</v>
      </c>
      <c r="C28" s="258" t="s">
        <v>46</v>
      </c>
      <c r="D28" s="254">
        <v>78000</v>
      </c>
    </row>
    <row r="29" spans="1:4" s="219" customFormat="1" ht="45">
      <c r="A29" s="251" t="s">
        <v>133</v>
      </c>
      <c r="B29" s="251">
        <v>2210</v>
      </c>
      <c r="C29" s="249" t="s">
        <v>139</v>
      </c>
      <c r="D29" s="248">
        <v>78000</v>
      </c>
    </row>
    <row r="30" spans="1:4" s="255" customFormat="1" ht="20.25" customHeight="1">
      <c r="A30" s="256" t="s">
        <v>69</v>
      </c>
      <c r="B30" s="256" t="s">
        <v>133</v>
      </c>
      <c r="C30" s="222" t="s">
        <v>70</v>
      </c>
      <c r="D30" s="257">
        <f>D31</f>
        <v>74268</v>
      </c>
    </row>
    <row r="31" spans="1:4" s="255" customFormat="1" ht="20.25" customHeight="1">
      <c r="A31" s="256">
        <v>15095</v>
      </c>
      <c r="B31" s="256" t="s">
        <v>133</v>
      </c>
      <c r="C31" s="260" t="s">
        <v>46</v>
      </c>
      <c r="D31" s="257">
        <v>74268</v>
      </c>
    </row>
    <row r="32" spans="1:4" s="219" customFormat="1" ht="63.75" customHeight="1">
      <c r="A32" s="261" t="s">
        <v>133</v>
      </c>
      <c r="B32" s="261">
        <v>2058</v>
      </c>
      <c r="C32" s="262" t="s">
        <v>136</v>
      </c>
      <c r="D32" s="263">
        <v>74268</v>
      </c>
    </row>
    <row r="33" spans="1:4" s="255" customFormat="1" ht="19.5" customHeight="1">
      <c r="A33" s="256" t="s">
        <v>23</v>
      </c>
      <c r="B33" s="256" t="s">
        <v>133</v>
      </c>
      <c r="C33" s="222" t="s">
        <v>24</v>
      </c>
      <c r="D33" s="257">
        <f>D34+D37+D39+D56</f>
        <v>71644231</v>
      </c>
    </row>
    <row r="34" spans="1:4" s="255" customFormat="1" ht="19.5" customHeight="1">
      <c r="A34" s="253">
        <v>60001</v>
      </c>
      <c r="B34" s="253" t="s">
        <v>133</v>
      </c>
      <c r="C34" s="258" t="s">
        <v>71</v>
      </c>
      <c r="D34" s="254">
        <f>SUM(D35:D36)</f>
        <v>9077775</v>
      </c>
    </row>
    <row r="35" spans="1:4" s="219" customFormat="1" ht="48" customHeight="1">
      <c r="A35" s="251" t="s">
        <v>133</v>
      </c>
      <c r="B35" s="251" t="s">
        <v>141</v>
      </c>
      <c r="C35" s="249" t="s">
        <v>142</v>
      </c>
      <c r="D35" s="248">
        <v>2202775</v>
      </c>
    </row>
    <row r="36" spans="1:4" s="219" customFormat="1" ht="47.25" customHeight="1">
      <c r="A36" s="251" t="s">
        <v>133</v>
      </c>
      <c r="B36" s="251">
        <v>6260</v>
      </c>
      <c r="C36" s="249" t="s">
        <v>283</v>
      </c>
      <c r="D36" s="248">
        <v>6875000</v>
      </c>
    </row>
    <row r="37" spans="1:4" s="255" customFormat="1" ht="20.25" customHeight="1">
      <c r="A37" s="253">
        <v>60003</v>
      </c>
      <c r="B37" s="253" t="s">
        <v>133</v>
      </c>
      <c r="C37" s="258" t="s">
        <v>49</v>
      </c>
      <c r="D37" s="254">
        <f>D38</f>
        <v>36443000</v>
      </c>
    </row>
    <row r="38" spans="1:4" s="219" customFormat="1" ht="45">
      <c r="A38" s="251" t="s">
        <v>133</v>
      </c>
      <c r="B38" s="251">
        <v>2210</v>
      </c>
      <c r="C38" s="249" t="s">
        <v>139</v>
      </c>
      <c r="D38" s="248">
        <v>36443000</v>
      </c>
    </row>
    <row r="39" spans="1:4" s="255" customFormat="1" ht="19.5" customHeight="1">
      <c r="A39" s="253">
        <v>60013</v>
      </c>
      <c r="B39" s="253" t="s">
        <v>133</v>
      </c>
      <c r="C39" s="258" t="s">
        <v>72</v>
      </c>
      <c r="D39" s="254">
        <f>SUM(D40:D55)</f>
        <v>25820706</v>
      </c>
    </row>
    <row r="40" spans="1:4" s="219" customFormat="1" ht="18.75" customHeight="1">
      <c r="A40" s="251" t="s">
        <v>133</v>
      </c>
      <c r="B40" s="251" t="s">
        <v>145</v>
      </c>
      <c r="C40" s="249" t="s">
        <v>146</v>
      </c>
      <c r="D40" s="248">
        <v>900</v>
      </c>
    </row>
    <row r="41" spans="1:4" s="219" customFormat="1" ht="18.75" customHeight="1">
      <c r="A41" s="251" t="s">
        <v>133</v>
      </c>
      <c r="B41" s="251" t="s">
        <v>47</v>
      </c>
      <c r="C41" s="249" t="s">
        <v>48</v>
      </c>
      <c r="D41" s="248">
        <v>5100000</v>
      </c>
    </row>
    <row r="42" spans="1:4" s="219" customFormat="1" ht="45">
      <c r="A42" s="251" t="s">
        <v>133</v>
      </c>
      <c r="B42" s="251" t="s">
        <v>141</v>
      </c>
      <c r="C42" s="249" t="s">
        <v>142</v>
      </c>
      <c r="D42" s="248">
        <v>24800</v>
      </c>
    </row>
    <row r="43" spans="1:4" s="219" customFormat="1" ht="19.5" customHeight="1">
      <c r="A43" s="251" t="s">
        <v>133</v>
      </c>
      <c r="B43" s="251" t="s">
        <v>147</v>
      </c>
      <c r="C43" s="249" t="s">
        <v>148</v>
      </c>
      <c r="D43" s="248">
        <v>35000</v>
      </c>
    </row>
    <row r="44" spans="1:4" s="219" customFormat="1" ht="19.5" customHeight="1">
      <c r="A44" s="251" t="s">
        <v>133</v>
      </c>
      <c r="B44" s="251" t="s">
        <v>137</v>
      </c>
      <c r="C44" s="249" t="s">
        <v>138</v>
      </c>
      <c r="D44" s="248">
        <v>500</v>
      </c>
    </row>
    <row r="45" spans="1:4" s="219" customFormat="1" ht="19.5" customHeight="1">
      <c r="A45" s="251" t="s">
        <v>133</v>
      </c>
      <c r="B45" s="251" t="s">
        <v>296</v>
      </c>
      <c r="C45" s="249" t="s">
        <v>291</v>
      </c>
      <c r="D45" s="248">
        <v>50000</v>
      </c>
    </row>
    <row r="46" spans="1:4" s="219" customFormat="1" ht="19.5" customHeight="1">
      <c r="A46" s="251" t="s">
        <v>133</v>
      </c>
      <c r="B46" s="251" t="s">
        <v>149</v>
      </c>
      <c r="C46" s="249" t="s">
        <v>150</v>
      </c>
      <c r="D46" s="248">
        <v>3000</v>
      </c>
    </row>
    <row r="47" spans="1:4" s="219" customFormat="1" ht="19.5" customHeight="1">
      <c r="A47" s="251" t="s">
        <v>133</v>
      </c>
      <c r="B47" s="251" t="s">
        <v>151</v>
      </c>
      <c r="C47" s="249" t="s">
        <v>152</v>
      </c>
      <c r="D47" s="248">
        <v>50000</v>
      </c>
    </row>
    <row r="48" spans="1:4" s="219" customFormat="1" ht="19.5" customHeight="1">
      <c r="A48" s="251" t="s">
        <v>133</v>
      </c>
      <c r="B48" s="251" t="s">
        <v>4</v>
      </c>
      <c r="C48" s="249" t="s">
        <v>5</v>
      </c>
      <c r="D48" s="248">
        <v>58880</v>
      </c>
    </row>
    <row r="49" spans="1:4" s="219" customFormat="1" ht="48.75" customHeight="1">
      <c r="A49" s="251" t="s">
        <v>133</v>
      </c>
      <c r="B49" s="251">
        <v>6300</v>
      </c>
      <c r="C49" s="249" t="s">
        <v>153</v>
      </c>
      <c r="D49" s="248">
        <v>5697974</v>
      </c>
    </row>
    <row r="50" spans="1:4" s="219" customFormat="1" ht="48.75" customHeight="1">
      <c r="A50" s="251" t="s">
        <v>133</v>
      </c>
      <c r="B50" s="251">
        <v>6309</v>
      </c>
      <c r="C50" s="249" t="s">
        <v>153</v>
      </c>
      <c r="D50" s="248">
        <v>5648819</v>
      </c>
    </row>
    <row r="51" spans="1:4" s="219" customFormat="1" ht="48.75" customHeight="1">
      <c r="A51" s="251" t="s">
        <v>133</v>
      </c>
      <c r="B51" s="251">
        <v>6350</v>
      </c>
      <c r="C51" s="249" t="s">
        <v>154</v>
      </c>
      <c r="D51" s="248">
        <v>6997221</v>
      </c>
    </row>
    <row r="52" spans="1:4" s="219" customFormat="1" ht="33.950000000000003" customHeight="1">
      <c r="A52" s="251" t="s">
        <v>133</v>
      </c>
      <c r="B52" s="251">
        <v>6610</v>
      </c>
      <c r="C52" s="249" t="s">
        <v>155</v>
      </c>
      <c r="D52" s="248">
        <v>529521</v>
      </c>
    </row>
    <row r="53" spans="1:4" s="219" customFormat="1" ht="33.950000000000003" customHeight="1">
      <c r="A53" s="251" t="s">
        <v>133</v>
      </c>
      <c r="B53" s="251">
        <v>6619</v>
      </c>
      <c r="C53" s="249" t="s">
        <v>155</v>
      </c>
      <c r="D53" s="248">
        <v>1132225</v>
      </c>
    </row>
    <row r="54" spans="1:4" s="219" customFormat="1" ht="44.25" customHeight="1">
      <c r="A54" s="251" t="s">
        <v>133</v>
      </c>
      <c r="B54" s="251">
        <v>6620</v>
      </c>
      <c r="C54" s="249" t="s">
        <v>156</v>
      </c>
      <c r="D54" s="248">
        <v>264760</v>
      </c>
    </row>
    <row r="55" spans="1:4" s="219" customFormat="1" ht="48.75" customHeight="1">
      <c r="A55" s="251" t="s">
        <v>133</v>
      </c>
      <c r="B55" s="251">
        <v>6629</v>
      </c>
      <c r="C55" s="249" t="s">
        <v>156</v>
      </c>
      <c r="D55" s="248">
        <v>227106</v>
      </c>
    </row>
    <row r="56" spans="1:4" s="255" customFormat="1" ht="18" customHeight="1">
      <c r="A56" s="253">
        <v>60095</v>
      </c>
      <c r="B56" s="253" t="s">
        <v>133</v>
      </c>
      <c r="C56" s="258" t="s">
        <v>46</v>
      </c>
      <c r="D56" s="254">
        <f>SUM(D57:D58)</f>
        <v>302750</v>
      </c>
    </row>
    <row r="57" spans="1:4" s="219" customFormat="1" ht="48" customHeight="1">
      <c r="A57" s="251" t="s">
        <v>133</v>
      </c>
      <c r="B57" s="251">
        <v>2210</v>
      </c>
      <c r="C57" s="249" t="s">
        <v>139</v>
      </c>
      <c r="D57" s="248">
        <v>299000</v>
      </c>
    </row>
    <row r="58" spans="1:4" s="219" customFormat="1" ht="33.75" customHeight="1">
      <c r="A58" s="252" t="s">
        <v>133</v>
      </c>
      <c r="B58" s="252">
        <v>2360</v>
      </c>
      <c r="C58" s="259" t="s">
        <v>157</v>
      </c>
      <c r="D58" s="250">
        <v>3750</v>
      </c>
    </row>
    <row r="59" spans="1:4" s="255" customFormat="1" ht="19.5" customHeight="1">
      <c r="A59" s="256" t="s">
        <v>55</v>
      </c>
      <c r="B59" s="256" t="s">
        <v>133</v>
      </c>
      <c r="C59" s="223" t="s">
        <v>56</v>
      </c>
      <c r="D59" s="257">
        <f>D60</f>
        <v>575986</v>
      </c>
    </row>
    <row r="60" spans="1:4" s="255" customFormat="1" ht="19.5" customHeight="1">
      <c r="A60" s="256">
        <v>63095</v>
      </c>
      <c r="B60" s="256" t="s">
        <v>133</v>
      </c>
      <c r="C60" s="260" t="s">
        <v>46</v>
      </c>
      <c r="D60" s="257">
        <f>SUM(D61:D63)</f>
        <v>575986</v>
      </c>
    </row>
    <row r="61" spans="1:4" s="219" customFormat="1" ht="63" customHeight="1">
      <c r="A61" s="267" t="s">
        <v>133</v>
      </c>
      <c r="B61" s="267">
        <v>2058</v>
      </c>
      <c r="C61" s="268" t="s">
        <v>136</v>
      </c>
      <c r="D61" s="269">
        <v>386536</v>
      </c>
    </row>
    <row r="62" spans="1:4" s="219" customFormat="1" ht="45.75" customHeight="1">
      <c r="A62" s="251" t="s">
        <v>133</v>
      </c>
      <c r="B62" s="251">
        <v>2210</v>
      </c>
      <c r="C62" s="249" t="s">
        <v>139</v>
      </c>
      <c r="D62" s="248">
        <v>189000</v>
      </c>
    </row>
    <row r="63" spans="1:4" s="219" customFormat="1" ht="33.75" customHeight="1">
      <c r="A63" s="251" t="s">
        <v>133</v>
      </c>
      <c r="B63" s="251">
        <v>2360</v>
      </c>
      <c r="C63" s="249" t="s">
        <v>157</v>
      </c>
      <c r="D63" s="248">
        <v>450</v>
      </c>
    </row>
    <row r="64" spans="1:4" s="255" customFormat="1" ht="18.75" customHeight="1">
      <c r="A64" s="256" t="s">
        <v>25</v>
      </c>
      <c r="B64" s="256" t="s">
        <v>133</v>
      </c>
      <c r="C64" s="222" t="s">
        <v>26</v>
      </c>
      <c r="D64" s="257">
        <f>D65</f>
        <v>1265000</v>
      </c>
    </row>
    <row r="65" spans="1:4" s="255" customFormat="1" ht="18.75" customHeight="1">
      <c r="A65" s="253">
        <v>70005</v>
      </c>
      <c r="B65" s="253" t="s">
        <v>133</v>
      </c>
      <c r="C65" s="258" t="s">
        <v>73</v>
      </c>
      <c r="D65" s="254">
        <f>SUM(D66:D70)</f>
        <v>1265000</v>
      </c>
    </row>
    <row r="66" spans="1:4" s="219" customFormat="1" ht="18.75" customHeight="1">
      <c r="A66" s="251" t="s">
        <v>133</v>
      </c>
      <c r="B66" s="251" t="s">
        <v>158</v>
      </c>
      <c r="C66" s="249" t="s">
        <v>159</v>
      </c>
      <c r="D66" s="248">
        <v>225000</v>
      </c>
    </row>
    <row r="67" spans="1:4" s="219" customFormat="1" ht="18.75" customHeight="1">
      <c r="A67" s="251" t="s">
        <v>133</v>
      </c>
      <c r="B67" s="251" t="s">
        <v>160</v>
      </c>
      <c r="C67" s="249" t="s">
        <v>161</v>
      </c>
      <c r="D67" s="248">
        <v>120500</v>
      </c>
    </row>
    <row r="68" spans="1:4" s="219" customFormat="1" ht="49.5" customHeight="1">
      <c r="A68" s="251" t="s">
        <v>133</v>
      </c>
      <c r="B68" s="251" t="s">
        <v>141</v>
      </c>
      <c r="C68" s="249" t="s">
        <v>142</v>
      </c>
      <c r="D68" s="248">
        <v>700000</v>
      </c>
    </row>
    <row r="69" spans="1:4" s="219" customFormat="1" ht="18" customHeight="1">
      <c r="A69" s="251" t="s">
        <v>133</v>
      </c>
      <c r="B69" s="251" t="s">
        <v>162</v>
      </c>
      <c r="C69" s="249" t="s">
        <v>163</v>
      </c>
      <c r="D69" s="248">
        <v>9500</v>
      </c>
    </row>
    <row r="70" spans="1:4" s="219" customFormat="1" ht="34.5" customHeight="1">
      <c r="A70" s="251" t="s">
        <v>133</v>
      </c>
      <c r="B70" s="251" t="s">
        <v>164</v>
      </c>
      <c r="C70" s="249" t="s">
        <v>165</v>
      </c>
      <c r="D70" s="248">
        <v>210000</v>
      </c>
    </row>
    <row r="71" spans="1:4" s="255" customFormat="1" ht="20.25" customHeight="1">
      <c r="A71" s="256" t="s">
        <v>27</v>
      </c>
      <c r="B71" s="256" t="s">
        <v>133</v>
      </c>
      <c r="C71" s="222" t="s">
        <v>28</v>
      </c>
      <c r="D71" s="257">
        <f>D72+D75+D78</f>
        <v>460050</v>
      </c>
    </row>
    <row r="72" spans="1:4" s="255" customFormat="1" ht="20.25" customHeight="1">
      <c r="A72" s="253">
        <v>71003</v>
      </c>
      <c r="B72" s="253" t="s">
        <v>133</v>
      </c>
      <c r="C72" s="258" t="s">
        <v>74</v>
      </c>
      <c r="D72" s="254">
        <f>SUM(D73:D74)</f>
        <v>2300</v>
      </c>
    </row>
    <row r="73" spans="1:4" s="219" customFormat="1" ht="20.25" customHeight="1">
      <c r="A73" s="251" t="s">
        <v>133</v>
      </c>
      <c r="B73" s="251" t="s">
        <v>149</v>
      </c>
      <c r="C73" s="249" t="s">
        <v>150</v>
      </c>
      <c r="D73" s="248">
        <v>2200</v>
      </c>
    </row>
    <row r="74" spans="1:4" s="219" customFormat="1" ht="20.25" customHeight="1">
      <c r="A74" s="251" t="s">
        <v>133</v>
      </c>
      <c r="B74" s="251" t="s">
        <v>4</v>
      </c>
      <c r="C74" s="249" t="s">
        <v>5</v>
      </c>
      <c r="D74" s="248">
        <v>100</v>
      </c>
    </row>
    <row r="75" spans="1:4" s="255" customFormat="1" ht="20.25" customHeight="1">
      <c r="A75" s="253">
        <v>71005</v>
      </c>
      <c r="B75" s="253" t="s">
        <v>133</v>
      </c>
      <c r="C75" s="258" t="s">
        <v>50</v>
      </c>
      <c r="D75" s="254">
        <f>SUM(D76:D77)</f>
        <v>287750</v>
      </c>
    </row>
    <row r="76" spans="1:4" s="219" customFormat="1" ht="50.25" customHeight="1">
      <c r="A76" s="251" t="s">
        <v>133</v>
      </c>
      <c r="B76" s="251">
        <v>2210</v>
      </c>
      <c r="C76" s="249" t="s">
        <v>139</v>
      </c>
      <c r="D76" s="248">
        <v>287000</v>
      </c>
    </row>
    <row r="77" spans="1:4" s="219" customFormat="1" ht="35.25" customHeight="1">
      <c r="A77" s="251" t="s">
        <v>133</v>
      </c>
      <c r="B77" s="251">
        <v>2360</v>
      </c>
      <c r="C77" s="249" t="s">
        <v>157</v>
      </c>
      <c r="D77" s="248">
        <v>750</v>
      </c>
    </row>
    <row r="78" spans="1:4" s="255" customFormat="1" ht="19.5" customHeight="1">
      <c r="A78" s="253">
        <v>71012</v>
      </c>
      <c r="B78" s="253" t="s">
        <v>133</v>
      </c>
      <c r="C78" s="258" t="s">
        <v>51</v>
      </c>
      <c r="D78" s="254">
        <f>SUM(D79:D80)</f>
        <v>170000</v>
      </c>
    </row>
    <row r="79" spans="1:4" s="219" customFormat="1" ht="19.5" customHeight="1">
      <c r="A79" s="251" t="s">
        <v>133</v>
      </c>
      <c r="B79" s="251" t="s">
        <v>47</v>
      </c>
      <c r="C79" s="249" t="s">
        <v>48</v>
      </c>
      <c r="D79" s="248">
        <v>20000</v>
      </c>
    </row>
    <row r="80" spans="1:4" s="219" customFormat="1" ht="51.75" customHeight="1">
      <c r="A80" s="251" t="s">
        <v>133</v>
      </c>
      <c r="B80" s="251">
        <v>2210</v>
      </c>
      <c r="C80" s="249" t="s">
        <v>139</v>
      </c>
      <c r="D80" s="248">
        <v>150000</v>
      </c>
    </row>
    <row r="81" spans="1:4" s="255" customFormat="1" ht="22.5" customHeight="1">
      <c r="A81" s="256" t="s">
        <v>75</v>
      </c>
      <c r="B81" s="256" t="s">
        <v>133</v>
      </c>
      <c r="C81" s="222" t="s">
        <v>76</v>
      </c>
      <c r="D81" s="257">
        <f>D82</f>
        <v>115633</v>
      </c>
    </row>
    <row r="82" spans="1:4" s="255" customFormat="1" ht="22.5" customHeight="1">
      <c r="A82" s="253">
        <v>72095</v>
      </c>
      <c r="B82" s="253" t="s">
        <v>133</v>
      </c>
      <c r="C82" s="258" t="s">
        <v>46</v>
      </c>
      <c r="D82" s="254">
        <f>SUM(D83:D87)</f>
        <v>115633</v>
      </c>
    </row>
    <row r="83" spans="1:4" s="219" customFormat="1" ht="34.5" customHeight="1">
      <c r="A83" s="251" t="s">
        <v>133</v>
      </c>
      <c r="B83" s="251">
        <v>2319</v>
      </c>
      <c r="C83" s="249" t="s">
        <v>166</v>
      </c>
      <c r="D83" s="248">
        <v>63933</v>
      </c>
    </row>
    <row r="84" spans="1:4" s="219" customFormat="1" ht="33.75" customHeight="1">
      <c r="A84" s="251" t="s">
        <v>133</v>
      </c>
      <c r="B84" s="251">
        <v>2329</v>
      </c>
      <c r="C84" s="249" t="s">
        <v>167</v>
      </c>
      <c r="D84" s="248">
        <v>13490</v>
      </c>
    </row>
    <row r="85" spans="1:4" s="219" customFormat="1" ht="47.25" customHeight="1">
      <c r="A85" s="251" t="s">
        <v>133</v>
      </c>
      <c r="B85" s="251">
        <v>2469</v>
      </c>
      <c r="C85" s="249" t="s">
        <v>140</v>
      </c>
      <c r="D85" s="248">
        <v>710</v>
      </c>
    </row>
    <row r="86" spans="1:4" s="219" customFormat="1" ht="50.25" customHeight="1">
      <c r="A86" s="251" t="s">
        <v>133</v>
      </c>
      <c r="B86" s="251">
        <v>6289</v>
      </c>
      <c r="C86" s="249" t="s">
        <v>168</v>
      </c>
      <c r="D86" s="248">
        <v>31500</v>
      </c>
    </row>
    <row r="87" spans="1:4" s="219" customFormat="1" ht="49.5" customHeight="1">
      <c r="A87" s="252" t="s">
        <v>133</v>
      </c>
      <c r="B87" s="252">
        <v>6299</v>
      </c>
      <c r="C87" s="259" t="s">
        <v>297</v>
      </c>
      <c r="D87" s="250">
        <v>6000</v>
      </c>
    </row>
    <row r="88" spans="1:4" s="255" customFormat="1" ht="18" customHeight="1">
      <c r="A88" s="256" t="s">
        <v>29</v>
      </c>
      <c r="B88" s="256" t="s">
        <v>133</v>
      </c>
      <c r="C88" s="222" t="s">
        <v>30</v>
      </c>
      <c r="D88" s="257">
        <f>D89+D101+D103+D105+D107</f>
        <v>1736032</v>
      </c>
    </row>
    <row r="89" spans="1:4" s="255" customFormat="1" ht="18" customHeight="1">
      <c r="A89" s="253">
        <v>75018</v>
      </c>
      <c r="B89" s="253" t="s">
        <v>133</v>
      </c>
      <c r="C89" s="258" t="s">
        <v>77</v>
      </c>
      <c r="D89" s="254">
        <f>SUM(D90:D100)</f>
        <v>393796</v>
      </c>
    </row>
    <row r="90" spans="1:4" s="219" customFormat="1" ht="18" customHeight="1">
      <c r="A90" s="252" t="s">
        <v>133</v>
      </c>
      <c r="B90" s="252" t="s">
        <v>47</v>
      </c>
      <c r="C90" s="259" t="s">
        <v>48</v>
      </c>
      <c r="D90" s="250">
        <v>650</v>
      </c>
    </row>
    <row r="91" spans="1:4" s="219" customFormat="1" ht="45">
      <c r="A91" s="267" t="s">
        <v>133</v>
      </c>
      <c r="B91" s="267" t="s">
        <v>141</v>
      </c>
      <c r="C91" s="268" t="s">
        <v>142</v>
      </c>
      <c r="D91" s="269">
        <v>75000</v>
      </c>
    </row>
    <row r="92" spans="1:4" s="219" customFormat="1" ht="17.25" customHeight="1">
      <c r="A92" s="251" t="s">
        <v>133</v>
      </c>
      <c r="B92" s="251" t="s">
        <v>169</v>
      </c>
      <c r="C92" s="249" t="s">
        <v>170</v>
      </c>
      <c r="D92" s="248">
        <v>80000</v>
      </c>
    </row>
    <row r="93" spans="1:4" s="219" customFormat="1" ht="17.25" customHeight="1">
      <c r="A93" s="251" t="s">
        <v>133</v>
      </c>
      <c r="B93" s="251" t="s">
        <v>149</v>
      </c>
      <c r="C93" s="249" t="s">
        <v>150</v>
      </c>
      <c r="D93" s="248">
        <v>1000</v>
      </c>
    </row>
    <row r="94" spans="1:4" s="219" customFormat="1" ht="17.25" customHeight="1">
      <c r="A94" s="251" t="s">
        <v>133</v>
      </c>
      <c r="B94" s="251" t="s">
        <v>151</v>
      </c>
      <c r="C94" s="249" t="s">
        <v>152</v>
      </c>
      <c r="D94" s="248">
        <v>23000</v>
      </c>
    </row>
    <row r="95" spans="1:4" s="219" customFormat="1" ht="17.25" customHeight="1">
      <c r="A95" s="251" t="s">
        <v>133</v>
      </c>
      <c r="B95" s="251" t="s">
        <v>4</v>
      </c>
      <c r="C95" s="249" t="s">
        <v>5</v>
      </c>
      <c r="D95" s="248">
        <v>36120</v>
      </c>
    </row>
    <row r="96" spans="1:4" s="219" customFormat="1" ht="62.25" customHeight="1">
      <c r="A96" s="251" t="s">
        <v>133</v>
      </c>
      <c r="B96" s="251">
        <v>2057</v>
      </c>
      <c r="C96" s="249" t="s">
        <v>136</v>
      </c>
      <c r="D96" s="248">
        <v>70593</v>
      </c>
    </row>
    <row r="97" spans="1:4" s="219" customFormat="1" ht="62.25" customHeight="1">
      <c r="A97" s="251" t="s">
        <v>133</v>
      </c>
      <c r="B97" s="251">
        <v>2059</v>
      </c>
      <c r="C97" s="249" t="s">
        <v>136</v>
      </c>
      <c r="D97" s="248">
        <v>13167</v>
      </c>
    </row>
    <row r="98" spans="1:4" s="219" customFormat="1" ht="33.75" customHeight="1">
      <c r="A98" s="251" t="s">
        <v>133</v>
      </c>
      <c r="B98" s="251">
        <v>2230</v>
      </c>
      <c r="C98" s="249" t="s">
        <v>171</v>
      </c>
      <c r="D98" s="248">
        <v>85000</v>
      </c>
    </row>
    <row r="99" spans="1:4" s="219" customFormat="1" ht="62.25" customHeight="1">
      <c r="A99" s="251" t="s">
        <v>133</v>
      </c>
      <c r="B99" s="251">
        <v>6257</v>
      </c>
      <c r="C99" s="249" t="s">
        <v>192</v>
      </c>
      <c r="D99" s="248">
        <v>7809</v>
      </c>
    </row>
    <row r="100" spans="1:4" s="219" customFormat="1" ht="62.25" customHeight="1">
      <c r="A100" s="251" t="s">
        <v>133</v>
      </c>
      <c r="B100" s="251">
        <v>6259</v>
      </c>
      <c r="C100" s="249" t="s">
        <v>192</v>
      </c>
      <c r="D100" s="248">
        <v>1457</v>
      </c>
    </row>
    <row r="101" spans="1:4" s="255" customFormat="1" ht="18" customHeight="1">
      <c r="A101" s="253">
        <v>75046</v>
      </c>
      <c r="B101" s="253" t="s">
        <v>133</v>
      </c>
      <c r="C101" s="258" t="s">
        <v>172</v>
      </c>
      <c r="D101" s="254">
        <f>D102</f>
        <v>450</v>
      </c>
    </row>
    <row r="102" spans="1:4" s="219" customFormat="1" ht="33" customHeight="1">
      <c r="A102" s="251" t="s">
        <v>133</v>
      </c>
      <c r="B102" s="251">
        <v>2360</v>
      </c>
      <c r="C102" s="249" t="s">
        <v>157</v>
      </c>
      <c r="D102" s="248">
        <v>450</v>
      </c>
    </row>
    <row r="103" spans="1:4" s="255" customFormat="1" ht="20.25" customHeight="1">
      <c r="A103" s="253">
        <v>75075</v>
      </c>
      <c r="B103" s="253" t="s">
        <v>133</v>
      </c>
      <c r="C103" s="258" t="s">
        <v>78</v>
      </c>
      <c r="D103" s="254">
        <f>D104</f>
        <v>489786</v>
      </c>
    </row>
    <row r="104" spans="1:4" s="219" customFormat="1" ht="32.25" customHeight="1">
      <c r="A104" s="251" t="s">
        <v>133</v>
      </c>
      <c r="B104" s="251">
        <v>2319</v>
      </c>
      <c r="C104" s="249" t="s">
        <v>166</v>
      </c>
      <c r="D104" s="248">
        <v>489786</v>
      </c>
    </row>
    <row r="105" spans="1:4" s="255" customFormat="1" ht="21.75" customHeight="1">
      <c r="A105" s="253">
        <v>75084</v>
      </c>
      <c r="B105" s="253" t="s">
        <v>133</v>
      </c>
      <c r="C105" s="258" t="s">
        <v>173</v>
      </c>
      <c r="D105" s="254">
        <f>D106</f>
        <v>202000</v>
      </c>
    </row>
    <row r="106" spans="1:4" s="219" customFormat="1" ht="45">
      <c r="A106" s="251" t="s">
        <v>133</v>
      </c>
      <c r="B106" s="251">
        <v>2210</v>
      </c>
      <c r="C106" s="249" t="s">
        <v>139</v>
      </c>
      <c r="D106" s="248">
        <v>202000</v>
      </c>
    </row>
    <row r="107" spans="1:4" s="255" customFormat="1" ht="18.75" customHeight="1">
      <c r="A107" s="253">
        <v>75095</v>
      </c>
      <c r="B107" s="253" t="s">
        <v>133</v>
      </c>
      <c r="C107" s="258" t="s">
        <v>46</v>
      </c>
      <c r="D107" s="254">
        <f>D108+D109</f>
        <v>650000</v>
      </c>
    </row>
    <row r="108" spans="1:4" s="219" customFormat="1" ht="66" customHeight="1">
      <c r="A108" s="251" t="s">
        <v>133</v>
      </c>
      <c r="B108" s="251">
        <v>2058</v>
      </c>
      <c r="C108" s="249" t="s">
        <v>136</v>
      </c>
      <c r="D108" s="248">
        <v>552500</v>
      </c>
    </row>
    <row r="109" spans="1:4" s="219" customFormat="1" ht="66" customHeight="1">
      <c r="A109" s="251" t="s">
        <v>133</v>
      </c>
      <c r="B109" s="251">
        <v>2059</v>
      </c>
      <c r="C109" s="249" t="s">
        <v>136</v>
      </c>
      <c r="D109" s="248">
        <v>97500</v>
      </c>
    </row>
    <row r="110" spans="1:4" s="255" customFormat="1" ht="15.75" customHeight="1">
      <c r="A110" s="256" t="s">
        <v>31</v>
      </c>
      <c r="B110" s="256" t="s">
        <v>133</v>
      </c>
      <c r="C110" s="222" t="s">
        <v>32</v>
      </c>
      <c r="D110" s="257">
        <f>D111</f>
        <v>2000</v>
      </c>
    </row>
    <row r="111" spans="1:4" s="255" customFormat="1" ht="19.5" customHeight="1">
      <c r="A111" s="253">
        <v>75212</v>
      </c>
      <c r="B111" s="253" t="s">
        <v>133</v>
      </c>
      <c r="C111" s="258" t="s">
        <v>59</v>
      </c>
      <c r="D111" s="254">
        <f>D112</f>
        <v>2000</v>
      </c>
    </row>
    <row r="112" spans="1:4" s="219" customFormat="1" ht="47.25" customHeight="1">
      <c r="A112" s="251" t="s">
        <v>133</v>
      </c>
      <c r="B112" s="251">
        <v>2210</v>
      </c>
      <c r="C112" s="249" t="s">
        <v>139</v>
      </c>
      <c r="D112" s="248">
        <v>2000</v>
      </c>
    </row>
    <row r="113" spans="1:4" s="255" customFormat="1" ht="45.75" customHeight="1">
      <c r="A113" s="256" t="s">
        <v>122</v>
      </c>
      <c r="B113" s="256" t="s">
        <v>133</v>
      </c>
      <c r="C113" s="222" t="s">
        <v>123</v>
      </c>
      <c r="D113" s="257">
        <f>D114+D120</f>
        <v>642626794</v>
      </c>
    </row>
    <row r="114" spans="1:4" s="255" customFormat="1" ht="30">
      <c r="A114" s="264">
        <v>75618</v>
      </c>
      <c r="B114" s="264" t="s">
        <v>133</v>
      </c>
      <c r="C114" s="265" t="s">
        <v>174</v>
      </c>
      <c r="D114" s="266">
        <f>SUM(D115:D119)</f>
        <v>1096700</v>
      </c>
    </row>
    <row r="115" spans="1:4" s="219" customFormat="1" ht="16.5" customHeight="1">
      <c r="A115" s="251" t="s">
        <v>133</v>
      </c>
      <c r="B115" s="251" t="s">
        <v>269</v>
      </c>
      <c r="C115" s="249" t="s">
        <v>267</v>
      </c>
      <c r="D115" s="248">
        <v>176000</v>
      </c>
    </row>
    <row r="116" spans="1:4" s="219" customFormat="1" ht="16.5" customHeight="1">
      <c r="A116" s="251" t="s">
        <v>133</v>
      </c>
      <c r="B116" s="251" t="s">
        <v>175</v>
      </c>
      <c r="C116" s="249" t="s">
        <v>176</v>
      </c>
      <c r="D116" s="248">
        <v>870000</v>
      </c>
    </row>
    <row r="117" spans="1:4" s="219" customFormat="1" ht="30">
      <c r="A117" s="252" t="s">
        <v>133</v>
      </c>
      <c r="B117" s="252" t="s">
        <v>177</v>
      </c>
      <c r="C117" s="259" t="s">
        <v>178</v>
      </c>
      <c r="D117" s="250">
        <v>700</v>
      </c>
    </row>
    <row r="118" spans="1:4" s="219" customFormat="1" ht="30">
      <c r="A118" s="267" t="s">
        <v>133</v>
      </c>
      <c r="B118" s="267" t="s">
        <v>143</v>
      </c>
      <c r="C118" s="268" t="s">
        <v>144</v>
      </c>
      <c r="D118" s="269">
        <v>20000</v>
      </c>
    </row>
    <row r="119" spans="1:4" s="219" customFormat="1" ht="16.5" customHeight="1">
      <c r="A119" s="251" t="s">
        <v>133</v>
      </c>
      <c r="B119" s="251" t="s">
        <v>47</v>
      </c>
      <c r="C119" s="249" t="s">
        <v>48</v>
      </c>
      <c r="D119" s="248">
        <v>30000</v>
      </c>
    </row>
    <row r="120" spans="1:4" s="255" customFormat="1" ht="16.5" customHeight="1">
      <c r="A120" s="253">
        <v>75623</v>
      </c>
      <c r="B120" s="253" t="s">
        <v>133</v>
      </c>
      <c r="C120" s="258" t="s">
        <v>179</v>
      </c>
      <c r="D120" s="254">
        <f>SUM(D121:D122)</f>
        <v>641530094</v>
      </c>
    </row>
    <row r="121" spans="1:4" s="219" customFormat="1" ht="16.5" customHeight="1">
      <c r="A121" s="251" t="s">
        <v>133</v>
      </c>
      <c r="B121" s="251" t="s">
        <v>180</v>
      </c>
      <c r="C121" s="249" t="s">
        <v>181</v>
      </c>
      <c r="D121" s="248">
        <v>72463170</v>
      </c>
    </row>
    <row r="122" spans="1:4" s="219" customFormat="1" ht="16.5" customHeight="1">
      <c r="A122" s="251" t="s">
        <v>133</v>
      </c>
      <c r="B122" s="251" t="s">
        <v>182</v>
      </c>
      <c r="C122" s="249" t="s">
        <v>183</v>
      </c>
      <c r="D122" s="248">
        <v>569066924</v>
      </c>
    </row>
    <row r="123" spans="1:4" s="255" customFormat="1" ht="16.5" customHeight="1">
      <c r="A123" s="256" t="s">
        <v>79</v>
      </c>
      <c r="B123" s="256" t="s">
        <v>133</v>
      </c>
      <c r="C123" s="222" t="s">
        <v>80</v>
      </c>
      <c r="D123" s="257">
        <f>D124+D126+D128+D130+D132+D141+D149+D152</f>
        <v>984347445</v>
      </c>
    </row>
    <row r="124" spans="1:4" s="255" customFormat="1" ht="16.5" customHeight="1">
      <c r="A124" s="253">
        <v>75801</v>
      </c>
      <c r="B124" s="253" t="s">
        <v>133</v>
      </c>
      <c r="C124" s="258" t="s">
        <v>184</v>
      </c>
      <c r="D124" s="254">
        <f>D125</f>
        <v>80420233</v>
      </c>
    </row>
    <row r="125" spans="1:4" s="219" customFormat="1" ht="16.5" customHeight="1">
      <c r="A125" s="251" t="s">
        <v>133</v>
      </c>
      <c r="B125" s="251">
        <v>2920</v>
      </c>
      <c r="C125" s="249" t="s">
        <v>185</v>
      </c>
      <c r="D125" s="248">
        <v>80420233</v>
      </c>
    </row>
    <row r="126" spans="1:4" s="255" customFormat="1" ht="16.5" customHeight="1">
      <c r="A126" s="253">
        <v>75804</v>
      </c>
      <c r="B126" s="253" t="s">
        <v>133</v>
      </c>
      <c r="C126" s="258" t="s">
        <v>186</v>
      </c>
      <c r="D126" s="254">
        <f>D127</f>
        <v>240642425</v>
      </c>
    </row>
    <row r="127" spans="1:4" s="219" customFormat="1" ht="16.5" customHeight="1">
      <c r="A127" s="251" t="s">
        <v>133</v>
      </c>
      <c r="B127" s="251">
        <v>2920</v>
      </c>
      <c r="C127" s="249" t="s">
        <v>185</v>
      </c>
      <c r="D127" s="248">
        <v>240642425</v>
      </c>
    </row>
    <row r="128" spans="1:4" s="255" customFormat="1" ht="16.5" customHeight="1">
      <c r="A128" s="253">
        <v>75819</v>
      </c>
      <c r="B128" s="253" t="s">
        <v>133</v>
      </c>
      <c r="C128" s="258" t="s">
        <v>187</v>
      </c>
      <c r="D128" s="254">
        <f>D129</f>
        <v>22999689</v>
      </c>
    </row>
    <row r="129" spans="1:4" s="219" customFormat="1" ht="16.5" customHeight="1">
      <c r="A129" s="251" t="s">
        <v>133</v>
      </c>
      <c r="B129" s="251">
        <v>2770</v>
      </c>
      <c r="C129" s="249" t="s">
        <v>188</v>
      </c>
      <c r="D129" s="248">
        <v>22999689</v>
      </c>
    </row>
    <row r="130" spans="1:4" s="255" customFormat="1" ht="16.5" customHeight="1">
      <c r="A130" s="253">
        <v>75833</v>
      </c>
      <c r="B130" s="253" t="s">
        <v>133</v>
      </c>
      <c r="C130" s="258" t="s">
        <v>189</v>
      </c>
      <c r="D130" s="254">
        <f>D131</f>
        <v>146142815</v>
      </c>
    </row>
    <row r="131" spans="1:4" s="219" customFormat="1" ht="16.5" customHeight="1">
      <c r="A131" s="251" t="s">
        <v>133</v>
      </c>
      <c r="B131" s="251">
        <v>2920</v>
      </c>
      <c r="C131" s="249" t="s">
        <v>185</v>
      </c>
      <c r="D131" s="248">
        <v>146142815</v>
      </c>
    </row>
    <row r="132" spans="1:4" s="255" customFormat="1" ht="33" customHeight="1">
      <c r="A132" s="253">
        <v>75863</v>
      </c>
      <c r="B132" s="253" t="s">
        <v>133</v>
      </c>
      <c r="C132" s="258" t="s">
        <v>190</v>
      </c>
      <c r="D132" s="254">
        <f>SUM(D133:D140)</f>
        <v>373540857</v>
      </c>
    </row>
    <row r="133" spans="1:4" s="219" customFormat="1" ht="64.5" customHeight="1">
      <c r="A133" s="251" t="s">
        <v>133</v>
      </c>
      <c r="B133" s="251">
        <v>2007</v>
      </c>
      <c r="C133" s="249" t="s">
        <v>135</v>
      </c>
      <c r="D133" s="248">
        <v>2672127</v>
      </c>
    </row>
    <row r="134" spans="1:4" s="219" customFormat="1" ht="64.5" customHeight="1">
      <c r="A134" s="251" t="s">
        <v>133</v>
      </c>
      <c r="B134" s="251">
        <v>2009</v>
      </c>
      <c r="C134" s="249" t="s">
        <v>135</v>
      </c>
      <c r="D134" s="248">
        <v>112903</v>
      </c>
    </row>
    <row r="135" spans="1:4" s="219" customFormat="1" ht="64.5" customHeight="1">
      <c r="A135" s="251" t="s">
        <v>133</v>
      </c>
      <c r="B135" s="251">
        <v>2057</v>
      </c>
      <c r="C135" s="249" t="s">
        <v>136</v>
      </c>
      <c r="D135" s="248">
        <v>43328133</v>
      </c>
    </row>
    <row r="136" spans="1:4" s="219" customFormat="1" ht="64.5" customHeight="1">
      <c r="A136" s="251" t="s">
        <v>133</v>
      </c>
      <c r="B136" s="251">
        <v>2059</v>
      </c>
      <c r="C136" s="249" t="s">
        <v>136</v>
      </c>
      <c r="D136" s="248">
        <v>3626747</v>
      </c>
    </row>
    <row r="137" spans="1:4" s="219" customFormat="1" ht="64.5" customHeight="1">
      <c r="A137" s="251" t="s">
        <v>133</v>
      </c>
      <c r="B137" s="251">
        <v>6207</v>
      </c>
      <c r="C137" s="249" t="s">
        <v>191</v>
      </c>
      <c r="D137" s="248">
        <v>29464904</v>
      </c>
    </row>
    <row r="138" spans="1:4" s="219" customFormat="1" ht="64.5" customHeight="1">
      <c r="A138" s="251" t="s">
        <v>133</v>
      </c>
      <c r="B138" s="251">
        <v>6209</v>
      </c>
      <c r="C138" s="249" t="s">
        <v>191</v>
      </c>
      <c r="D138" s="248">
        <v>9148091</v>
      </c>
    </row>
    <row r="139" spans="1:4" s="219" customFormat="1" ht="64.5" customHeight="1">
      <c r="A139" s="251" t="s">
        <v>133</v>
      </c>
      <c r="B139" s="251">
        <v>6257</v>
      </c>
      <c r="C139" s="249" t="s">
        <v>192</v>
      </c>
      <c r="D139" s="248">
        <v>265721693</v>
      </c>
    </row>
    <row r="140" spans="1:4" s="219" customFormat="1" ht="64.5" customHeight="1">
      <c r="A140" s="251" t="s">
        <v>133</v>
      </c>
      <c r="B140" s="251">
        <v>6259</v>
      </c>
      <c r="C140" s="249" t="s">
        <v>192</v>
      </c>
      <c r="D140" s="248">
        <v>19466259</v>
      </c>
    </row>
    <row r="141" spans="1:4" s="255" customFormat="1" ht="33" customHeight="1">
      <c r="A141" s="253">
        <v>75864</v>
      </c>
      <c r="B141" s="253" t="s">
        <v>133</v>
      </c>
      <c r="C141" s="258" t="s">
        <v>193</v>
      </c>
      <c r="D141" s="254">
        <f>SUM(D142:D148)</f>
        <v>112538426</v>
      </c>
    </row>
    <row r="142" spans="1:4" s="219" customFormat="1" ht="61.5" customHeight="1">
      <c r="A142" s="251" t="s">
        <v>133</v>
      </c>
      <c r="B142" s="251">
        <v>2007</v>
      </c>
      <c r="C142" s="249" t="s">
        <v>135</v>
      </c>
      <c r="D142" s="248">
        <v>21599234</v>
      </c>
    </row>
    <row r="143" spans="1:4" s="219" customFormat="1" ht="61.5" customHeight="1">
      <c r="A143" s="252" t="s">
        <v>133</v>
      </c>
      <c r="B143" s="252">
        <v>2009</v>
      </c>
      <c r="C143" s="259" t="s">
        <v>135</v>
      </c>
      <c r="D143" s="250">
        <v>9425616</v>
      </c>
    </row>
    <row r="144" spans="1:4" s="219" customFormat="1" ht="61.5" customHeight="1">
      <c r="A144" s="267" t="s">
        <v>133</v>
      </c>
      <c r="B144" s="267">
        <v>2057</v>
      </c>
      <c r="C144" s="268" t="s">
        <v>136</v>
      </c>
      <c r="D144" s="269">
        <v>17352192</v>
      </c>
    </row>
    <row r="145" spans="1:4" s="219" customFormat="1" ht="61.5" customHeight="1">
      <c r="A145" s="251" t="s">
        <v>133</v>
      </c>
      <c r="B145" s="251">
        <v>2058</v>
      </c>
      <c r="C145" s="249" t="s">
        <v>136</v>
      </c>
      <c r="D145" s="248">
        <v>52822000</v>
      </c>
    </row>
    <row r="146" spans="1:4" s="219" customFormat="1" ht="61.5" customHeight="1">
      <c r="A146" s="251" t="s">
        <v>133</v>
      </c>
      <c r="B146" s="251">
        <v>2059</v>
      </c>
      <c r="C146" s="249" t="s">
        <v>136</v>
      </c>
      <c r="D146" s="248">
        <v>1039384</v>
      </c>
    </row>
    <row r="147" spans="1:4" s="219" customFormat="1" ht="61.5" customHeight="1">
      <c r="A147" s="251" t="s">
        <v>133</v>
      </c>
      <c r="B147" s="251">
        <v>6209</v>
      </c>
      <c r="C147" s="249" t="s">
        <v>191</v>
      </c>
      <c r="D147" s="248">
        <v>100000</v>
      </c>
    </row>
    <row r="148" spans="1:4" s="219" customFormat="1" ht="61.5" customHeight="1">
      <c r="A148" s="251" t="s">
        <v>133</v>
      </c>
      <c r="B148" s="251">
        <v>6258</v>
      </c>
      <c r="C148" s="249" t="s">
        <v>192</v>
      </c>
      <c r="D148" s="248">
        <v>10200000</v>
      </c>
    </row>
    <row r="149" spans="1:4" s="255" customFormat="1" ht="34.5" customHeight="1">
      <c r="A149" s="253">
        <v>75865</v>
      </c>
      <c r="B149" s="253" t="s">
        <v>133</v>
      </c>
      <c r="C149" s="258" t="s">
        <v>292</v>
      </c>
      <c r="D149" s="254">
        <f>SUM(D150:D151)</f>
        <v>938000</v>
      </c>
    </row>
    <row r="150" spans="1:4" s="219" customFormat="1" ht="63.75" customHeight="1">
      <c r="A150" s="251" t="s">
        <v>133</v>
      </c>
      <c r="B150" s="251">
        <v>2009</v>
      </c>
      <c r="C150" s="249" t="s">
        <v>135</v>
      </c>
      <c r="D150" s="248">
        <v>328000</v>
      </c>
    </row>
    <row r="151" spans="1:4" s="219" customFormat="1" ht="63.75" customHeight="1">
      <c r="A151" s="251" t="s">
        <v>133</v>
      </c>
      <c r="B151" s="251">
        <v>6209</v>
      </c>
      <c r="C151" s="249" t="s">
        <v>191</v>
      </c>
      <c r="D151" s="248">
        <v>610000</v>
      </c>
    </row>
    <row r="152" spans="1:4" s="255" customFormat="1" ht="30">
      <c r="A152" s="253">
        <v>75866</v>
      </c>
      <c r="B152" s="253" t="s">
        <v>133</v>
      </c>
      <c r="C152" s="258" t="s">
        <v>293</v>
      </c>
      <c r="D152" s="254">
        <f>SUM(D153:D155)</f>
        <v>7125000</v>
      </c>
    </row>
    <row r="153" spans="1:4" s="219" customFormat="1" ht="63.75" customHeight="1">
      <c r="A153" s="251" t="s">
        <v>133</v>
      </c>
      <c r="B153" s="251">
        <v>2009</v>
      </c>
      <c r="C153" s="249" t="s">
        <v>135</v>
      </c>
      <c r="D153" s="248">
        <v>858000</v>
      </c>
    </row>
    <row r="154" spans="1:4" s="219" customFormat="1" ht="63.75" customHeight="1">
      <c r="A154" s="251" t="s">
        <v>133</v>
      </c>
      <c r="B154" s="251">
        <v>2058</v>
      </c>
      <c r="C154" s="249" t="s">
        <v>136</v>
      </c>
      <c r="D154" s="248">
        <v>6116000</v>
      </c>
    </row>
    <row r="155" spans="1:4" s="219" customFormat="1" ht="63.75" customHeight="1">
      <c r="A155" s="251" t="s">
        <v>133</v>
      </c>
      <c r="B155" s="251">
        <v>6209</v>
      </c>
      <c r="C155" s="249" t="s">
        <v>191</v>
      </c>
      <c r="D155" s="248">
        <v>151000</v>
      </c>
    </row>
    <row r="156" spans="1:4" s="255" customFormat="1" ht="16.5" customHeight="1">
      <c r="A156" s="256" t="s">
        <v>33</v>
      </c>
      <c r="B156" s="256" t="s">
        <v>133</v>
      </c>
      <c r="C156" s="222" t="s">
        <v>34</v>
      </c>
      <c r="D156" s="257">
        <f>D157+D159+D161+D163+D165+D172+D175</f>
        <v>2034065</v>
      </c>
    </row>
    <row r="157" spans="1:4" s="255" customFormat="1" ht="16.5" customHeight="1">
      <c r="A157" s="253">
        <v>80102</v>
      </c>
      <c r="B157" s="253" t="s">
        <v>133</v>
      </c>
      <c r="C157" s="258" t="s">
        <v>81</v>
      </c>
      <c r="D157" s="254">
        <f>D158</f>
        <v>6400</v>
      </c>
    </row>
    <row r="158" spans="1:4" s="219" customFormat="1" ht="16.5" customHeight="1">
      <c r="A158" s="251" t="s">
        <v>133</v>
      </c>
      <c r="B158" s="251" t="s">
        <v>4</v>
      </c>
      <c r="C158" s="249" t="s">
        <v>5</v>
      </c>
      <c r="D158" s="248">
        <v>6400</v>
      </c>
    </row>
    <row r="159" spans="1:4" s="255" customFormat="1" ht="16.5" customHeight="1">
      <c r="A159" s="253">
        <v>80116</v>
      </c>
      <c r="B159" s="253" t="s">
        <v>133</v>
      </c>
      <c r="C159" s="258" t="s">
        <v>82</v>
      </c>
      <c r="D159" s="254">
        <f>D160</f>
        <v>1170</v>
      </c>
    </row>
    <row r="160" spans="1:4" s="219" customFormat="1" ht="16.5" customHeight="1">
      <c r="A160" s="251" t="s">
        <v>133</v>
      </c>
      <c r="B160" s="251" t="s">
        <v>4</v>
      </c>
      <c r="C160" s="249" t="s">
        <v>5</v>
      </c>
      <c r="D160" s="248">
        <v>1170</v>
      </c>
    </row>
    <row r="161" spans="1:4" s="255" customFormat="1" ht="16.5" customHeight="1">
      <c r="A161" s="253">
        <v>80121</v>
      </c>
      <c r="B161" s="253" t="s">
        <v>133</v>
      </c>
      <c r="C161" s="258" t="s">
        <v>83</v>
      </c>
      <c r="D161" s="254">
        <f>D162</f>
        <v>325</v>
      </c>
    </row>
    <row r="162" spans="1:4" s="219" customFormat="1" ht="16.5" customHeight="1">
      <c r="A162" s="251" t="s">
        <v>133</v>
      </c>
      <c r="B162" s="251" t="s">
        <v>4</v>
      </c>
      <c r="C162" s="249" t="s">
        <v>5</v>
      </c>
      <c r="D162" s="248">
        <v>325</v>
      </c>
    </row>
    <row r="163" spans="1:4" s="255" customFormat="1" ht="16.5" customHeight="1">
      <c r="A163" s="253">
        <v>80134</v>
      </c>
      <c r="B163" s="253" t="s">
        <v>133</v>
      </c>
      <c r="C163" s="258" t="s">
        <v>84</v>
      </c>
      <c r="D163" s="254">
        <f>D164</f>
        <v>1300</v>
      </c>
    </row>
    <row r="164" spans="1:4" s="219" customFormat="1" ht="16.5" customHeight="1">
      <c r="A164" s="251" t="s">
        <v>133</v>
      </c>
      <c r="B164" s="251" t="s">
        <v>4</v>
      </c>
      <c r="C164" s="249" t="s">
        <v>5</v>
      </c>
      <c r="D164" s="248">
        <v>1300</v>
      </c>
    </row>
    <row r="165" spans="1:4" s="255" customFormat="1" ht="16.5" customHeight="1">
      <c r="A165" s="253">
        <v>80140</v>
      </c>
      <c r="B165" s="253" t="s">
        <v>133</v>
      </c>
      <c r="C165" s="258" t="s">
        <v>85</v>
      </c>
      <c r="D165" s="254">
        <f>SUM(D166:D171)</f>
        <v>1642190</v>
      </c>
    </row>
    <row r="166" spans="1:4" s="219" customFormat="1" ht="16.5" customHeight="1">
      <c r="A166" s="251" t="s">
        <v>133</v>
      </c>
      <c r="B166" s="251" t="s">
        <v>47</v>
      </c>
      <c r="C166" s="249" t="s">
        <v>48</v>
      </c>
      <c r="D166" s="248">
        <v>100</v>
      </c>
    </row>
    <row r="167" spans="1:4" s="219" customFormat="1" ht="16.5" customHeight="1">
      <c r="A167" s="251" t="s">
        <v>133</v>
      </c>
      <c r="B167" s="251" t="s">
        <v>169</v>
      </c>
      <c r="C167" s="249" t="s">
        <v>170</v>
      </c>
      <c r="D167" s="248">
        <v>791170</v>
      </c>
    </row>
    <row r="168" spans="1:4" s="219" customFormat="1" ht="16.5" customHeight="1">
      <c r="A168" s="251" t="s">
        <v>133</v>
      </c>
      <c r="B168" s="251" t="s">
        <v>296</v>
      </c>
      <c r="C168" s="249" t="s">
        <v>291</v>
      </c>
      <c r="D168" s="248">
        <v>320</v>
      </c>
    </row>
    <row r="169" spans="1:4" s="219" customFormat="1" ht="16.5" customHeight="1">
      <c r="A169" s="252" t="s">
        <v>133</v>
      </c>
      <c r="B169" s="252" t="s">
        <v>4</v>
      </c>
      <c r="C169" s="259" t="s">
        <v>5</v>
      </c>
      <c r="D169" s="250">
        <v>600</v>
      </c>
    </row>
    <row r="170" spans="1:4" s="219" customFormat="1" ht="33" customHeight="1">
      <c r="A170" s="267" t="s">
        <v>133</v>
      </c>
      <c r="B170" s="267">
        <v>2310</v>
      </c>
      <c r="C170" s="268" t="s">
        <v>166</v>
      </c>
      <c r="D170" s="269">
        <v>120000</v>
      </c>
    </row>
    <row r="171" spans="1:4" s="219" customFormat="1" ht="35.25" customHeight="1">
      <c r="A171" s="251" t="s">
        <v>133</v>
      </c>
      <c r="B171" s="251">
        <v>2320</v>
      </c>
      <c r="C171" s="249" t="s">
        <v>167</v>
      </c>
      <c r="D171" s="248">
        <v>730000</v>
      </c>
    </row>
    <row r="172" spans="1:4" s="255" customFormat="1" ht="16.5" customHeight="1">
      <c r="A172" s="253">
        <v>80146</v>
      </c>
      <c r="B172" s="253" t="s">
        <v>133</v>
      </c>
      <c r="C172" s="258" t="s">
        <v>86</v>
      </c>
      <c r="D172" s="254">
        <f>SUM(D173:D174)</f>
        <v>381280</v>
      </c>
    </row>
    <row r="173" spans="1:4" s="219" customFormat="1" ht="16.5" customHeight="1">
      <c r="A173" s="251" t="s">
        <v>133</v>
      </c>
      <c r="B173" s="251" t="s">
        <v>4</v>
      </c>
      <c r="C173" s="249" t="s">
        <v>5</v>
      </c>
      <c r="D173" s="248">
        <v>2280</v>
      </c>
    </row>
    <row r="174" spans="1:4" s="219" customFormat="1" ht="45">
      <c r="A174" s="251" t="s">
        <v>133</v>
      </c>
      <c r="B174" s="251">
        <v>2220</v>
      </c>
      <c r="C174" s="249" t="s">
        <v>194</v>
      </c>
      <c r="D174" s="248">
        <v>379000</v>
      </c>
    </row>
    <row r="175" spans="1:4" s="255" customFormat="1" ht="17.25" customHeight="1">
      <c r="A175" s="253">
        <v>80147</v>
      </c>
      <c r="B175" s="253" t="s">
        <v>133</v>
      </c>
      <c r="C175" s="258" t="s">
        <v>87</v>
      </c>
      <c r="D175" s="254">
        <f>D176</f>
        <v>1400</v>
      </c>
    </row>
    <row r="176" spans="1:4" s="219" customFormat="1" ht="17.25" customHeight="1">
      <c r="A176" s="251" t="s">
        <v>133</v>
      </c>
      <c r="B176" s="251" t="s">
        <v>4</v>
      </c>
      <c r="C176" s="249" t="s">
        <v>5</v>
      </c>
      <c r="D176" s="248">
        <v>1400</v>
      </c>
    </row>
    <row r="177" spans="1:4" s="255" customFormat="1" ht="17.25" customHeight="1">
      <c r="A177" s="256" t="s">
        <v>35</v>
      </c>
      <c r="B177" s="256" t="s">
        <v>133</v>
      </c>
      <c r="C177" s="222" t="s">
        <v>36</v>
      </c>
      <c r="D177" s="257">
        <f>D178+D180</f>
        <v>13749000</v>
      </c>
    </row>
    <row r="178" spans="1:4" s="255" customFormat="1" ht="17.25" customHeight="1">
      <c r="A178" s="253">
        <v>85157</v>
      </c>
      <c r="B178" s="253" t="s">
        <v>133</v>
      </c>
      <c r="C178" s="258" t="s">
        <v>268</v>
      </c>
      <c r="D178" s="254">
        <f>D179</f>
        <v>13729000</v>
      </c>
    </row>
    <row r="179" spans="1:4" s="219" customFormat="1" ht="48.75" customHeight="1">
      <c r="A179" s="251" t="s">
        <v>133</v>
      </c>
      <c r="B179" s="251">
        <v>2210</v>
      </c>
      <c r="C179" s="249" t="s">
        <v>139</v>
      </c>
      <c r="D179" s="248">
        <v>13729000</v>
      </c>
    </row>
    <row r="180" spans="1:4" s="255" customFormat="1" ht="19.5" customHeight="1">
      <c r="A180" s="253">
        <v>85195</v>
      </c>
      <c r="B180" s="253" t="s">
        <v>133</v>
      </c>
      <c r="C180" s="258" t="s">
        <v>46</v>
      </c>
      <c r="D180" s="254">
        <f>D181</f>
        <v>20000</v>
      </c>
    </row>
    <row r="181" spans="1:4" s="219" customFormat="1" ht="50.25" customHeight="1">
      <c r="A181" s="251" t="s">
        <v>133</v>
      </c>
      <c r="B181" s="251">
        <v>2210</v>
      </c>
      <c r="C181" s="249" t="s">
        <v>139</v>
      </c>
      <c r="D181" s="248">
        <v>20000</v>
      </c>
    </row>
    <row r="182" spans="1:4" s="255" customFormat="1" ht="20.25" customHeight="1">
      <c r="A182" s="256" t="s">
        <v>105</v>
      </c>
      <c r="B182" s="256" t="s">
        <v>133</v>
      </c>
      <c r="C182" s="224" t="s">
        <v>88</v>
      </c>
      <c r="D182" s="257">
        <f>D183+D186+D188</f>
        <v>4595610</v>
      </c>
    </row>
    <row r="183" spans="1:4" s="255" customFormat="1" ht="20.25" customHeight="1">
      <c r="A183" s="253">
        <v>85205</v>
      </c>
      <c r="B183" s="253" t="s">
        <v>133</v>
      </c>
      <c r="C183" s="258" t="s">
        <v>89</v>
      </c>
      <c r="D183" s="254">
        <f>D184+D185</f>
        <v>178000</v>
      </c>
    </row>
    <row r="184" spans="1:4" s="219" customFormat="1" ht="33" customHeight="1">
      <c r="A184" s="251" t="s">
        <v>133</v>
      </c>
      <c r="B184" s="251">
        <v>2230</v>
      </c>
      <c r="C184" s="249" t="s">
        <v>171</v>
      </c>
      <c r="D184" s="248">
        <v>100000</v>
      </c>
    </row>
    <row r="185" spans="1:4" s="219" customFormat="1" ht="46.5" customHeight="1">
      <c r="A185" s="251" t="s">
        <v>133</v>
      </c>
      <c r="B185" s="251">
        <v>2900</v>
      </c>
      <c r="C185" s="249" t="s">
        <v>195</v>
      </c>
      <c r="D185" s="248">
        <v>78000</v>
      </c>
    </row>
    <row r="186" spans="1:4" s="255" customFormat="1" ht="18" customHeight="1">
      <c r="A186" s="253">
        <v>85217</v>
      </c>
      <c r="B186" s="253" t="s">
        <v>133</v>
      </c>
      <c r="C186" s="258" t="s">
        <v>90</v>
      </c>
      <c r="D186" s="254">
        <f>D187</f>
        <v>5000</v>
      </c>
    </row>
    <row r="187" spans="1:4" s="219" customFormat="1" ht="18" customHeight="1">
      <c r="A187" s="251" t="s">
        <v>133</v>
      </c>
      <c r="B187" s="251" t="s">
        <v>4</v>
      </c>
      <c r="C187" s="249" t="s">
        <v>5</v>
      </c>
      <c r="D187" s="248">
        <v>5000</v>
      </c>
    </row>
    <row r="188" spans="1:4" s="255" customFormat="1" ht="18" customHeight="1">
      <c r="A188" s="253">
        <v>85295</v>
      </c>
      <c r="B188" s="253" t="s">
        <v>133</v>
      </c>
      <c r="C188" s="258" t="s">
        <v>46</v>
      </c>
      <c r="D188" s="254">
        <f>SUM(D189:D192)</f>
        <v>4412610</v>
      </c>
    </row>
    <row r="189" spans="1:4" s="219" customFormat="1" ht="63.75" customHeight="1">
      <c r="A189" s="251" t="s">
        <v>133</v>
      </c>
      <c r="B189" s="251">
        <v>2007</v>
      </c>
      <c r="C189" s="249" t="s">
        <v>135</v>
      </c>
      <c r="D189" s="248">
        <v>2126420</v>
      </c>
    </row>
    <row r="190" spans="1:4" s="219" customFormat="1" ht="63.75" customHeight="1">
      <c r="A190" s="251" t="s">
        <v>133</v>
      </c>
      <c r="B190" s="251">
        <v>2009</v>
      </c>
      <c r="C190" s="249" t="s">
        <v>135</v>
      </c>
      <c r="D190" s="248">
        <v>339519</v>
      </c>
    </row>
    <row r="191" spans="1:4" s="219" customFormat="1" ht="63.75" customHeight="1">
      <c r="A191" s="251" t="s">
        <v>133</v>
      </c>
      <c r="B191" s="251">
        <v>2057</v>
      </c>
      <c r="C191" s="249" t="s">
        <v>136</v>
      </c>
      <c r="D191" s="248">
        <v>1646814</v>
      </c>
    </row>
    <row r="192" spans="1:4" s="219" customFormat="1" ht="63.75" customHeight="1">
      <c r="A192" s="251" t="s">
        <v>133</v>
      </c>
      <c r="B192" s="251">
        <v>2059</v>
      </c>
      <c r="C192" s="249" t="s">
        <v>136</v>
      </c>
      <c r="D192" s="248">
        <v>299857</v>
      </c>
    </row>
    <row r="193" spans="1:4" s="255" customFormat="1" ht="19.5" customHeight="1">
      <c r="A193" s="256" t="s">
        <v>37</v>
      </c>
      <c r="B193" s="256" t="s">
        <v>133</v>
      </c>
      <c r="C193" s="222" t="s">
        <v>42</v>
      </c>
      <c r="D193" s="257">
        <f>D194+D196+D198</f>
        <v>4802250</v>
      </c>
    </row>
    <row r="194" spans="1:4" s="255" customFormat="1" ht="19.5" customHeight="1">
      <c r="A194" s="253">
        <v>85324</v>
      </c>
      <c r="B194" s="253" t="s">
        <v>133</v>
      </c>
      <c r="C194" s="258" t="s">
        <v>91</v>
      </c>
      <c r="D194" s="254">
        <f>D195</f>
        <v>391750</v>
      </c>
    </row>
    <row r="195" spans="1:4" s="219" customFormat="1" ht="19.5" customHeight="1">
      <c r="A195" s="251" t="s">
        <v>133</v>
      </c>
      <c r="B195" s="251" t="s">
        <v>4</v>
      </c>
      <c r="C195" s="249" t="s">
        <v>5</v>
      </c>
      <c r="D195" s="248">
        <v>391750</v>
      </c>
    </row>
    <row r="196" spans="1:4" s="255" customFormat="1" ht="19.5" customHeight="1">
      <c r="A196" s="253">
        <v>85325</v>
      </c>
      <c r="B196" s="253" t="s">
        <v>133</v>
      </c>
      <c r="C196" s="258" t="s">
        <v>92</v>
      </c>
      <c r="D196" s="254">
        <f>D197</f>
        <v>1580000</v>
      </c>
    </row>
    <row r="197" spans="1:4" s="219" customFormat="1" ht="19.5" customHeight="1">
      <c r="A197" s="251" t="s">
        <v>133</v>
      </c>
      <c r="B197" s="251" t="s">
        <v>4</v>
      </c>
      <c r="C197" s="249" t="s">
        <v>5</v>
      </c>
      <c r="D197" s="248">
        <v>1580000</v>
      </c>
    </row>
    <row r="198" spans="1:4" s="255" customFormat="1" ht="19.5" customHeight="1">
      <c r="A198" s="253">
        <v>85332</v>
      </c>
      <c r="B198" s="253" t="s">
        <v>133</v>
      </c>
      <c r="C198" s="258" t="s">
        <v>43</v>
      </c>
      <c r="D198" s="254">
        <f>SUM(D199:D202)</f>
        <v>2830500</v>
      </c>
    </row>
    <row r="199" spans="1:4" s="219" customFormat="1" ht="19.5" customHeight="1">
      <c r="A199" s="252" t="s">
        <v>133</v>
      </c>
      <c r="B199" s="252" t="s">
        <v>4</v>
      </c>
      <c r="C199" s="259" t="s">
        <v>5</v>
      </c>
      <c r="D199" s="250">
        <v>3500</v>
      </c>
    </row>
    <row r="200" spans="1:4" s="219" customFormat="1" ht="61.5" customHeight="1">
      <c r="A200" s="267" t="s">
        <v>133</v>
      </c>
      <c r="B200" s="267">
        <v>2009</v>
      </c>
      <c r="C200" s="268" t="s">
        <v>135</v>
      </c>
      <c r="D200" s="269">
        <v>213000</v>
      </c>
    </row>
    <row r="201" spans="1:4" s="219" customFormat="1" ht="63.75" customHeight="1">
      <c r="A201" s="251" t="s">
        <v>133</v>
      </c>
      <c r="B201" s="251">
        <v>2058</v>
      </c>
      <c r="C201" s="249" t="s">
        <v>136</v>
      </c>
      <c r="D201" s="248">
        <v>2613000</v>
      </c>
    </row>
    <row r="202" spans="1:4" s="219" customFormat="1" ht="50.25" customHeight="1">
      <c r="A202" s="251" t="s">
        <v>133</v>
      </c>
      <c r="B202" s="251">
        <v>2210</v>
      </c>
      <c r="C202" s="249" t="s">
        <v>139</v>
      </c>
      <c r="D202" s="248">
        <v>1000</v>
      </c>
    </row>
    <row r="203" spans="1:4" s="255" customFormat="1" ht="17.25" customHeight="1">
      <c r="A203" s="256" t="s">
        <v>7</v>
      </c>
      <c r="B203" s="256" t="s">
        <v>133</v>
      </c>
      <c r="C203" s="222" t="s">
        <v>8</v>
      </c>
      <c r="D203" s="257">
        <f>D204+D206+D208</f>
        <v>5040</v>
      </c>
    </row>
    <row r="204" spans="1:4" s="255" customFormat="1" ht="17.25" customHeight="1">
      <c r="A204" s="253">
        <v>85403</v>
      </c>
      <c r="B204" s="253" t="s">
        <v>133</v>
      </c>
      <c r="C204" s="258" t="s">
        <v>93</v>
      </c>
      <c r="D204" s="254">
        <f>D205</f>
        <v>4600</v>
      </c>
    </row>
    <row r="205" spans="1:4" s="219" customFormat="1" ht="17.25" customHeight="1">
      <c r="A205" s="251" t="s">
        <v>133</v>
      </c>
      <c r="B205" s="251" t="s">
        <v>4</v>
      </c>
      <c r="C205" s="249" t="s">
        <v>5</v>
      </c>
      <c r="D205" s="248">
        <v>4600</v>
      </c>
    </row>
    <row r="206" spans="1:4" s="255" customFormat="1" ht="17.25" customHeight="1">
      <c r="A206" s="253">
        <v>85404</v>
      </c>
      <c r="B206" s="253" t="s">
        <v>133</v>
      </c>
      <c r="C206" s="258" t="s">
        <v>94</v>
      </c>
      <c r="D206" s="254">
        <f>D207</f>
        <v>60</v>
      </c>
    </row>
    <row r="207" spans="1:4" s="219" customFormat="1" ht="17.25" customHeight="1">
      <c r="A207" s="251" t="s">
        <v>133</v>
      </c>
      <c r="B207" s="251" t="s">
        <v>4</v>
      </c>
      <c r="C207" s="249" t="s">
        <v>5</v>
      </c>
      <c r="D207" s="248">
        <v>60</v>
      </c>
    </row>
    <row r="208" spans="1:4" s="255" customFormat="1" ht="17.25" customHeight="1">
      <c r="A208" s="253">
        <v>85407</v>
      </c>
      <c r="B208" s="253" t="s">
        <v>133</v>
      </c>
      <c r="C208" s="258" t="s">
        <v>95</v>
      </c>
      <c r="D208" s="254">
        <f>D209</f>
        <v>380</v>
      </c>
    </row>
    <row r="209" spans="1:4" s="219" customFormat="1" ht="17.25" customHeight="1">
      <c r="A209" s="251" t="s">
        <v>133</v>
      </c>
      <c r="B209" s="251" t="s">
        <v>4</v>
      </c>
      <c r="C209" s="249" t="s">
        <v>5</v>
      </c>
      <c r="D209" s="248">
        <v>380</v>
      </c>
    </row>
    <row r="210" spans="1:4" s="255" customFormat="1" ht="17.25" customHeight="1">
      <c r="A210" s="256" t="s">
        <v>52</v>
      </c>
      <c r="B210" s="256" t="s">
        <v>133</v>
      </c>
      <c r="C210" s="222" t="s">
        <v>53</v>
      </c>
      <c r="D210" s="257">
        <f>D211</f>
        <v>3489000</v>
      </c>
    </row>
    <row r="211" spans="1:4" s="255" customFormat="1" ht="17.25" customHeight="1">
      <c r="A211" s="253">
        <v>85509</v>
      </c>
      <c r="B211" s="253" t="s">
        <v>133</v>
      </c>
      <c r="C211" s="258" t="s">
        <v>54</v>
      </c>
      <c r="D211" s="254">
        <f>D212</f>
        <v>3489000</v>
      </c>
    </row>
    <row r="212" spans="1:4" s="219" customFormat="1" ht="46.5" customHeight="1">
      <c r="A212" s="251" t="s">
        <v>133</v>
      </c>
      <c r="B212" s="251">
        <v>2210</v>
      </c>
      <c r="C212" s="249" t="s">
        <v>139</v>
      </c>
      <c r="D212" s="248">
        <v>3489000</v>
      </c>
    </row>
    <row r="213" spans="1:4" s="255" customFormat="1" ht="18.75" customHeight="1">
      <c r="A213" s="256" t="s">
        <v>38</v>
      </c>
      <c r="B213" s="256" t="s">
        <v>133</v>
      </c>
      <c r="C213" s="222" t="s">
        <v>39</v>
      </c>
      <c r="D213" s="257">
        <f>D214+D216+D219+D221+D223+D225+D227+D229</f>
        <v>2372090</v>
      </c>
    </row>
    <row r="214" spans="1:4" s="255" customFormat="1" ht="18.75" customHeight="1">
      <c r="A214" s="253">
        <v>90002</v>
      </c>
      <c r="B214" s="253" t="s">
        <v>133</v>
      </c>
      <c r="C214" s="258" t="s">
        <v>103</v>
      </c>
      <c r="D214" s="254">
        <f>D215</f>
        <v>2000</v>
      </c>
    </row>
    <row r="215" spans="1:4" s="219" customFormat="1" ht="45">
      <c r="A215" s="251" t="s">
        <v>133</v>
      </c>
      <c r="B215" s="251">
        <v>2210</v>
      </c>
      <c r="C215" s="249" t="s">
        <v>139</v>
      </c>
      <c r="D215" s="248">
        <v>2000</v>
      </c>
    </row>
    <row r="216" spans="1:4" s="255" customFormat="1" ht="16.5" customHeight="1">
      <c r="A216" s="253">
        <v>90005</v>
      </c>
      <c r="B216" s="253" t="s">
        <v>133</v>
      </c>
      <c r="C216" s="258" t="s">
        <v>44</v>
      </c>
      <c r="D216" s="254">
        <f>D217+D218</f>
        <v>287000</v>
      </c>
    </row>
    <row r="217" spans="1:4" s="219" customFormat="1" ht="48.75" customHeight="1">
      <c r="A217" s="251" t="s">
        <v>133</v>
      </c>
      <c r="B217" s="251">
        <v>2210</v>
      </c>
      <c r="C217" s="249" t="s">
        <v>139</v>
      </c>
      <c r="D217" s="248">
        <v>137000</v>
      </c>
    </row>
    <row r="218" spans="1:4" s="219" customFormat="1" ht="48.75" customHeight="1">
      <c r="A218" s="251" t="s">
        <v>133</v>
      </c>
      <c r="B218" s="251">
        <v>2460</v>
      </c>
      <c r="C218" s="249" t="s">
        <v>140</v>
      </c>
      <c r="D218" s="248">
        <v>150000</v>
      </c>
    </row>
    <row r="219" spans="1:4" s="255" customFormat="1" ht="18" customHeight="1">
      <c r="A219" s="253">
        <v>90007</v>
      </c>
      <c r="B219" s="253" t="s">
        <v>133</v>
      </c>
      <c r="C219" s="258" t="s">
        <v>45</v>
      </c>
      <c r="D219" s="254">
        <f>D220</f>
        <v>59000</v>
      </c>
    </row>
    <row r="220" spans="1:4" s="219" customFormat="1" ht="48.75" customHeight="1">
      <c r="A220" s="251" t="s">
        <v>133</v>
      </c>
      <c r="B220" s="251">
        <v>2210</v>
      </c>
      <c r="C220" s="249" t="s">
        <v>139</v>
      </c>
      <c r="D220" s="248">
        <v>59000</v>
      </c>
    </row>
    <row r="221" spans="1:4" s="255" customFormat="1" ht="30">
      <c r="A221" s="253">
        <v>90019</v>
      </c>
      <c r="B221" s="253" t="s">
        <v>133</v>
      </c>
      <c r="C221" s="258" t="s">
        <v>96</v>
      </c>
      <c r="D221" s="254">
        <f>D222</f>
        <v>910000</v>
      </c>
    </row>
    <row r="222" spans="1:4" s="219" customFormat="1" ht="18" customHeight="1">
      <c r="A222" s="251" t="s">
        <v>133</v>
      </c>
      <c r="B222" s="251" t="s">
        <v>47</v>
      </c>
      <c r="C222" s="249" t="s">
        <v>48</v>
      </c>
      <c r="D222" s="248">
        <v>910000</v>
      </c>
    </row>
    <row r="223" spans="1:4" s="255" customFormat="1" ht="18" customHeight="1">
      <c r="A223" s="253">
        <v>90020</v>
      </c>
      <c r="B223" s="253" t="s">
        <v>133</v>
      </c>
      <c r="C223" s="258" t="s">
        <v>97</v>
      </c>
      <c r="D223" s="254">
        <f>D224</f>
        <v>47500</v>
      </c>
    </row>
    <row r="224" spans="1:4" s="219" customFormat="1" ht="18" customHeight="1">
      <c r="A224" s="251" t="s">
        <v>133</v>
      </c>
      <c r="B224" s="251" t="s">
        <v>196</v>
      </c>
      <c r="C224" s="249" t="s">
        <v>197</v>
      </c>
      <c r="D224" s="248">
        <v>47500</v>
      </c>
    </row>
    <row r="225" spans="1:4" s="255" customFormat="1" ht="18" customHeight="1">
      <c r="A225" s="253">
        <v>90024</v>
      </c>
      <c r="B225" s="253" t="s">
        <v>133</v>
      </c>
      <c r="C225" s="258" t="s">
        <v>198</v>
      </c>
      <c r="D225" s="254">
        <f>D226</f>
        <v>1905</v>
      </c>
    </row>
    <row r="226" spans="1:4" s="219" customFormat="1" ht="18" customHeight="1">
      <c r="A226" s="251" t="s">
        <v>133</v>
      </c>
      <c r="B226" s="251" t="s">
        <v>47</v>
      </c>
      <c r="C226" s="249" t="s">
        <v>48</v>
      </c>
      <c r="D226" s="248">
        <v>1905</v>
      </c>
    </row>
    <row r="227" spans="1:4" s="255" customFormat="1" ht="18" customHeight="1">
      <c r="A227" s="253">
        <v>90026</v>
      </c>
      <c r="B227" s="253" t="s">
        <v>133</v>
      </c>
      <c r="C227" s="258" t="s">
        <v>98</v>
      </c>
      <c r="D227" s="254">
        <f>D228</f>
        <v>100610</v>
      </c>
    </row>
    <row r="228" spans="1:4" s="219" customFormat="1" ht="18" customHeight="1">
      <c r="A228" s="251" t="s">
        <v>133</v>
      </c>
      <c r="B228" s="251" t="s">
        <v>199</v>
      </c>
      <c r="C228" s="249" t="s">
        <v>200</v>
      </c>
      <c r="D228" s="248">
        <v>100610</v>
      </c>
    </row>
    <row r="229" spans="1:4" s="255" customFormat="1" ht="18" customHeight="1">
      <c r="A229" s="253">
        <v>90095</v>
      </c>
      <c r="B229" s="253" t="s">
        <v>133</v>
      </c>
      <c r="C229" s="258" t="s">
        <v>46</v>
      </c>
      <c r="D229" s="254">
        <f>SUM(D230:D231)</f>
        <v>964075</v>
      </c>
    </row>
    <row r="230" spans="1:4" s="219" customFormat="1" ht="18" customHeight="1">
      <c r="A230" s="251" t="s">
        <v>133</v>
      </c>
      <c r="B230" s="251" t="s">
        <v>47</v>
      </c>
      <c r="C230" s="249" t="s">
        <v>48</v>
      </c>
      <c r="D230" s="248">
        <v>261075</v>
      </c>
    </row>
    <row r="231" spans="1:4" s="219" customFormat="1" ht="47.25" customHeight="1">
      <c r="A231" s="251" t="s">
        <v>133</v>
      </c>
      <c r="B231" s="251">
        <v>2210</v>
      </c>
      <c r="C231" s="249" t="s">
        <v>139</v>
      </c>
      <c r="D231" s="248">
        <v>703000</v>
      </c>
    </row>
    <row r="232" spans="1:4" s="255" customFormat="1" ht="20.25" customHeight="1">
      <c r="A232" s="256" t="s">
        <v>40</v>
      </c>
      <c r="B232" s="256" t="s">
        <v>133</v>
      </c>
      <c r="C232" s="222" t="s">
        <v>41</v>
      </c>
      <c r="D232" s="257">
        <f>D233+D235+D237+D239</f>
        <v>19781520</v>
      </c>
    </row>
    <row r="233" spans="1:4" s="255" customFormat="1">
      <c r="A233" s="270">
        <v>92105</v>
      </c>
      <c r="B233" s="270" t="s">
        <v>133</v>
      </c>
      <c r="C233" s="271" t="s">
        <v>294</v>
      </c>
      <c r="D233" s="272">
        <f>D234</f>
        <v>470000</v>
      </c>
    </row>
    <row r="234" spans="1:4" s="219" customFormat="1" ht="45">
      <c r="A234" s="267" t="s">
        <v>133</v>
      </c>
      <c r="B234" s="267">
        <v>2710</v>
      </c>
      <c r="C234" s="268" t="s">
        <v>295</v>
      </c>
      <c r="D234" s="269">
        <v>470000</v>
      </c>
    </row>
    <row r="235" spans="1:4" s="255" customFormat="1">
      <c r="A235" s="253">
        <v>92106</v>
      </c>
      <c r="B235" s="253" t="s">
        <v>133</v>
      </c>
      <c r="C235" s="258" t="s">
        <v>218</v>
      </c>
      <c r="D235" s="254">
        <f>D236</f>
        <v>15430851</v>
      </c>
    </row>
    <row r="236" spans="1:4" s="219" customFormat="1" ht="45">
      <c r="A236" s="251" t="s">
        <v>133</v>
      </c>
      <c r="B236" s="251">
        <v>6300</v>
      </c>
      <c r="C236" s="249" t="s">
        <v>153</v>
      </c>
      <c r="D236" s="248">
        <v>15430851</v>
      </c>
    </row>
    <row r="237" spans="1:4" s="255" customFormat="1">
      <c r="A237" s="253">
        <v>92109</v>
      </c>
      <c r="B237" s="253" t="s">
        <v>133</v>
      </c>
      <c r="C237" s="258" t="s">
        <v>99</v>
      </c>
      <c r="D237" s="254">
        <f>D238</f>
        <v>80669</v>
      </c>
    </row>
    <row r="238" spans="1:4" s="219" customFormat="1" ht="36" customHeight="1">
      <c r="A238" s="251" t="s">
        <v>133</v>
      </c>
      <c r="B238" s="251">
        <v>2310</v>
      </c>
      <c r="C238" s="249" t="s">
        <v>166</v>
      </c>
      <c r="D238" s="248">
        <v>80669</v>
      </c>
    </row>
    <row r="239" spans="1:4" s="255" customFormat="1">
      <c r="A239" s="253">
        <v>92116</v>
      </c>
      <c r="B239" s="253" t="s">
        <v>133</v>
      </c>
      <c r="C239" s="258" t="s">
        <v>100</v>
      </c>
      <c r="D239" s="254">
        <f>D240</f>
        <v>3800000</v>
      </c>
    </row>
    <row r="240" spans="1:4" s="219" customFormat="1" ht="35.25" customHeight="1">
      <c r="A240" s="251" t="s">
        <v>133</v>
      </c>
      <c r="B240" s="251">
        <v>2310</v>
      </c>
      <c r="C240" s="249" t="s">
        <v>166</v>
      </c>
      <c r="D240" s="248">
        <v>3800000</v>
      </c>
    </row>
    <row r="241" spans="1:4" s="255" customFormat="1" ht="34.5" customHeight="1">
      <c r="A241" s="256" t="s">
        <v>125</v>
      </c>
      <c r="B241" s="256" t="s">
        <v>133</v>
      </c>
      <c r="C241" s="222" t="s">
        <v>101</v>
      </c>
      <c r="D241" s="257">
        <f>D242</f>
        <v>2422120</v>
      </c>
    </row>
    <row r="242" spans="1:4" s="255" customFormat="1" ht="21.75" customHeight="1">
      <c r="A242" s="253">
        <v>92502</v>
      </c>
      <c r="B242" s="253" t="s">
        <v>133</v>
      </c>
      <c r="C242" s="258" t="s">
        <v>102</v>
      </c>
      <c r="D242" s="254">
        <f>SUM(D243:D246)</f>
        <v>2422120</v>
      </c>
    </row>
    <row r="243" spans="1:4" s="219" customFormat="1" ht="21.75" customHeight="1">
      <c r="A243" s="251" t="s">
        <v>133</v>
      </c>
      <c r="B243" s="251" t="s">
        <v>4</v>
      </c>
      <c r="C243" s="249" t="s">
        <v>5</v>
      </c>
      <c r="D243" s="248">
        <v>106000</v>
      </c>
    </row>
    <row r="244" spans="1:4" s="219" customFormat="1" ht="64.5" customHeight="1">
      <c r="A244" s="251" t="s">
        <v>133</v>
      </c>
      <c r="B244" s="251">
        <v>2057</v>
      </c>
      <c r="C244" s="249" t="s">
        <v>136</v>
      </c>
      <c r="D244" s="248">
        <v>128348</v>
      </c>
    </row>
    <row r="245" spans="1:4" s="219" customFormat="1" ht="64.5" customHeight="1">
      <c r="A245" s="251" t="s">
        <v>133</v>
      </c>
      <c r="B245" s="251">
        <v>2059</v>
      </c>
      <c r="C245" s="249" t="s">
        <v>136</v>
      </c>
      <c r="D245" s="248">
        <v>7772</v>
      </c>
    </row>
    <row r="246" spans="1:4" s="219" customFormat="1" ht="38.25" customHeight="1">
      <c r="A246" s="252" t="s">
        <v>133</v>
      </c>
      <c r="B246" s="252">
        <v>2230</v>
      </c>
      <c r="C246" s="259" t="s">
        <v>171</v>
      </c>
      <c r="D246" s="250">
        <v>2180000</v>
      </c>
    </row>
    <row r="247" spans="1:4">
      <c r="A247" s="273"/>
      <c r="B247" s="274"/>
      <c r="C247" s="275"/>
      <c r="D247" s="276"/>
    </row>
    <row r="248" spans="1:4">
      <c r="A248" s="277"/>
      <c r="B248" s="278"/>
      <c r="C248" s="279"/>
      <c r="D248" s="280"/>
    </row>
    <row r="249" spans="1:4">
      <c r="A249" s="277"/>
      <c r="B249" s="278"/>
      <c r="C249" s="279"/>
      <c r="D249" s="280"/>
    </row>
    <row r="250" spans="1:4">
      <c r="A250" s="277"/>
      <c r="B250" s="278"/>
      <c r="C250" s="279"/>
      <c r="D250" s="280"/>
    </row>
    <row r="251" spans="1:4">
      <c r="A251" s="277"/>
      <c r="B251" s="278"/>
      <c r="C251" s="279"/>
      <c r="D251" s="280"/>
    </row>
    <row r="252" spans="1:4">
      <c r="A252" s="277"/>
      <c r="B252" s="278"/>
      <c r="C252" s="279"/>
      <c r="D252" s="280"/>
    </row>
    <row r="253" spans="1:4">
      <c r="A253" s="277"/>
      <c r="B253" s="278"/>
      <c r="C253" s="279"/>
      <c r="D253" s="280"/>
    </row>
    <row r="254" spans="1:4">
      <c r="A254" s="277"/>
      <c r="B254" s="278"/>
      <c r="C254" s="279"/>
      <c r="D254" s="280"/>
    </row>
    <row r="255" spans="1:4">
      <c r="A255" s="277"/>
      <c r="B255" s="278"/>
      <c r="C255" s="279"/>
      <c r="D255" s="280"/>
    </row>
    <row r="256" spans="1:4">
      <c r="A256" s="277"/>
      <c r="B256" s="278"/>
      <c r="C256" s="279"/>
      <c r="D256" s="280"/>
    </row>
    <row r="257" spans="1:4">
      <c r="A257" s="277"/>
      <c r="B257" s="278"/>
      <c r="C257" s="279"/>
      <c r="D257" s="280"/>
    </row>
    <row r="258" spans="1:4">
      <c r="A258" s="277"/>
      <c r="B258" s="278"/>
      <c r="C258" s="279"/>
      <c r="D258" s="280"/>
    </row>
  </sheetData>
  <sheetProtection password="C25B" sheet="1" objects="1" scenarios="1"/>
  <mergeCells count="5">
    <mergeCell ref="C1:D1"/>
    <mergeCell ref="C2:D2"/>
    <mergeCell ref="C3:D3"/>
    <mergeCell ref="A5:D5"/>
    <mergeCell ref="A6:D6"/>
  </mergeCells>
  <printOptions horizontalCentered="1"/>
  <pageMargins left="0.98425196850393704" right="0.98425196850393704" top="0.98425196850393704" bottom="0.74803149606299213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0"/>
  <sheetViews>
    <sheetView view="pageBreakPreview" zoomScaleNormal="100" zoomScaleSheetLayoutView="100" workbookViewId="0">
      <selection activeCell="B20" sqref="B20"/>
    </sheetView>
  </sheetViews>
  <sheetFormatPr defaultRowHeight="12.75"/>
  <cols>
    <col min="1" max="1" width="7" style="287" customWidth="1"/>
    <col min="2" max="2" width="33.875" style="288" customWidth="1"/>
    <col min="3" max="3" width="14.5" style="347" customWidth="1"/>
    <col min="4" max="4" width="12.75" style="289" customWidth="1"/>
    <col min="5" max="6" width="13.25" style="289" customWidth="1"/>
    <col min="7" max="7" width="12.75" style="289" customWidth="1"/>
    <col min="8" max="8" width="11.875" style="289" customWidth="1"/>
    <col min="9" max="9" width="11.25" style="289" customWidth="1"/>
    <col min="10" max="10" width="14.25" style="289" customWidth="1"/>
    <col min="11" max="11" width="13.25" style="289" customWidth="1"/>
    <col min="12" max="12" width="12.375" style="289" customWidth="1"/>
    <col min="13" max="13" width="13.25" style="289" customWidth="1"/>
    <col min="14" max="14" width="14.5" style="289" customWidth="1"/>
    <col min="15" max="15" width="12.75" style="289" customWidth="1"/>
    <col min="16" max="256" width="9" style="288"/>
    <col min="257" max="257" width="7" style="288" customWidth="1"/>
    <col min="258" max="258" width="33.875" style="288" customWidth="1"/>
    <col min="259" max="259" width="14.5" style="288" customWidth="1"/>
    <col min="260" max="260" width="12.75" style="288" customWidth="1"/>
    <col min="261" max="262" width="13.25" style="288" customWidth="1"/>
    <col min="263" max="263" width="12.75" style="288" customWidth="1"/>
    <col min="264" max="264" width="11.875" style="288" customWidth="1"/>
    <col min="265" max="265" width="11.25" style="288" customWidth="1"/>
    <col min="266" max="266" width="14.25" style="288" customWidth="1"/>
    <col min="267" max="267" width="13.25" style="288" customWidth="1"/>
    <col min="268" max="268" width="12.375" style="288" customWidth="1"/>
    <col min="269" max="269" width="13.25" style="288" customWidth="1"/>
    <col min="270" max="270" width="14.5" style="288" customWidth="1"/>
    <col min="271" max="271" width="12.75" style="288" customWidth="1"/>
    <col min="272" max="512" width="9" style="288"/>
    <col min="513" max="513" width="7" style="288" customWidth="1"/>
    <col min="514" max="514" width="33.875" style="288" customWidth="1"/>
    <col min="515" max="515" width="14.5" style="288" customWidth="1"/>
    <col min="516" max="516" width="12.75" style="288" customWidth="1"/>
    <col min="517" max="518" width="13.25" style="288" customWidth="1"/>
    <col min="519" max="519" width="12.75" style="288" customWidth="1"/>
    <col min="520" max="520" width="11.875" style="288" customWidth="1"/>
    <col min="521" max="521" width="11.25" style="288" customWidth="1"/>
    <col min="522" max="522" width="14.25" style="288" customWidth="1"/>
    <col min="523" max="523" width="13.25" style="288" customWidth="1"/>
    <col min="524" max="524" width="12.375" style="288" customWidth="1"/>
    <col min="525" max="525" width="13.25" style="288" customWidth="1"/>
    <col min="526" max="526" width="14.5" style="288" customWidth="1"/>
    <col min="527" max="527" width="12.75" style="288" customWidth="1"/>
    <col min="528" max="768" width="9" style="288"/>
    <col min="769" max="769" width="7" style="288" customWidth="1"/>
    <col min="770" max="770" width="33.875" style="288" customWidth="1"/>
    <col min="771" max="771" width="14.5" style="288" customWidth="1"/>
    <col min="772" max="772" width="12.75" style="288" customWidth="1"/>
    <col min="773" max="774" width="13.25" style="288" customWidth="1"/>
    <col min="775" max="775" width="12.75" style="288" customWidth="1"/>
    <col min="776" max="776" width="11.875" style="288" customWidth="1"/>
    <col min="777" max="777" width="11.25" style="288" customWidth="1"/>
    <col min="778" max="778" width="14.25" style="288" customWidth="1"/>
    <col min="779" max="779" width="13.25" style="288" customWidth="1"/>
    <col min="780" max="780" width="12.375" style="288" customWidth="1"/>
    <col min="781" max="781" width="13.25" style="288" customWidth="1"/>
    <col min="782" max="782" width="14.5" style="288" customWidth="1"/>
    <col min="783" max="783" width="12.75" style="288" customWidth="1"/>
    <col min="784" max="1024" width="9" style="288"/>
    <col min="1025" max="1025" width="7" style="288" customWidth="1"/>
    <col min="1026" max="1026" width="33.875" style="288" customWidth="1"/>
    <col min="1027" max="1027" width="14.5" style="288" customWidth="1"/>
    <col min="1028" max="1028" width="12.75" style="288" customWidth="1"/>
    <col min="1029" max="1030" width="13.25" style="288" customWidth="1"/>
    <col min="1031" max="1031" width="12.75" style="288" customWidth="1"/>
    <col min="1032" max="1032" width="11.875" style="288" customWidth="1"/>
    <col min="1033" max="1033" width="11.25" style="288" customWidth="1"/>
    <col min="1034" max="1034" width="14.25" style="288" customWidth="1"/>
    <col min="1035" max="1035" width="13.25" style="288" customWidth="1"/>
    <col min="1036" max="1036" width="12.375" style="288" customWidth="1"/>
    <col min="1037" max="1037" width="13.25" style="288" customWidth="1"/>
    <col min="1038" max="1038" width="14.5" style="288" customWidth="1"/>
    <col min="1039" max="1039" width="12.75" style="288" customWidth="1"/>
    <col min="1040" max="1280" width="9" style="288"/>
    <col min="1281" max="1281" width="7" style="288" customWidth="1"/>
    <col min="1282" max="1282" width="33.875" style="288" customWidth="1"/>
    <col min="1283" max="1283" width="14.5" style="288" customWidth="1"/>
    <col min="1284" max="1284" width="12.75" style="288" customWidth="1"/>
    <col min="1285" max="1286" width="13.25" style="288" customWidth="1"/>
    <col min="1287" max="1287" width="12.75" style="288" customWidth="1"/>
    <col min="1288" max="1288" width="11.875" style="288" customWidth="1"/>
    <col min="1289" max="1289" width="11.25" style="288" customWidth="1"/>
    <col min="1290" max="1290" width="14.25" style="288" customWidth="1"/>
    <col min="1291" max="1291" width="13.25" style="288" customWidth="1"/>
    <col min="1292" max="1292" width="12.375" style="288" customWidth="1"/>
    <col min="1293" max="1293" width="13.25" style="288" customWidth="1"/>
    <col min="1294" max="1294" width="14.5" style="288" customWidth="1"/>
    <col min="1295" max="1295" width="12.75" style="288" customWidth="1"/>
    <col min="1296" max="1536" width="9" style="288"/>
    <col min="1537" max="1537" width="7" style="288" customWidth="1"/>
    <col min="1538" max="1538" width="33.875" style="288" customWidth="1"/>
    <col min="1539" max="1539" width="14.5" style="288" customWidth="1"/>
    <col min="1540" max="1540" width="12.75" style="288" customWidth="1"/>
    <col min="1541" max="1542" width="13.25" style="288" customWidth="1"/>
    <col min="1543" max="1543" width="12.75" style="288" customWidth="1"/>
    <col min="1544" max="1544" width="11.875" style="288" customWidth="1"/>
    <col min="1545" max="1545" width="11.25" style="288" customWidth="1"/>
    <col min="1546" max="1546" width="14.25" style="288" customWidth="1"/>
    <col min="1547" max="1547" width="13.25" style="288" customWidth="1"/>
    <col min="1548" max="1548" width="12.375" style="288" customWidth="1"/>
    <col min="1549" max="1549" width="13.25" style="288" customWidth="1"/>
    <col min="1550" max="1550" width="14.5" style="288" customWidth="1"/>
    <col min="1551" max="1551" width="12.75" style="288" customWidth="1"/>
    <col min="1552" max="1792" width="9" style="288"/>
    <col min="1793" max="1793" width="7" style="288" customWidth="1"/>
    <col min="1794" max="1794" width="33.875" style="288" customWidth="1"/>
    <col min="1795" max="1795" width="14.5" style="288" customWidth="1"/>
    <col min="1796" max="1796" width="12.75" style="288" customWidth="1"/>
    <col min="1797" max="1798" width="13.25" style="288" customWidth="1"/>
    <col min="1799" max="1799" width="12.75" style="288" customWidth="1"/>
    <col min="1800" max="1800" width="11.875" style="288" customWidth="1"/>
    <col min="1801" max="1801" width="11.25" style="288" customWidth="1"/>
    <col min="1802" max="1802" width="14.25" style="288" customWidth="1"/>
    <col min="1803" max="1803" width="13.25" style="288" customWidth="1"/>
    <col min="1804" max="1804" width="12.375" style="288" customWidth="1"/>
    <col min="1805" max="1805" width="13.25" style="288" customWidth="1"/>
    <col min="1806" max="1806" width="14.5" style="288" customWidth="1"/>
    <col min="1807" max="1807" width="12.75" style="288" customWidth="1"/>
    <col min="1808" max="2048" width="9" style="288"/>
    <col min="2049" max="2049" width="7" style="288" customWidth="1"/>
    <col min="2050" max="2050" width="33.875" style="288" customWidth="1"/>
    <col min="2051" max="2051" width="14.5" style="288" customWidth="1"/>
    <col min="2052" max="2052" width="12.75" style="288" customWidth="1"/>
    <col min="2053" max="2054" width="13.25" style="288" customWidth="1"/>
    <col min="2055" max="2055" width="12.75" style="288" customWidth="1"/>
    <col min="2056" max="2056" width="11.875" style="288" customWidth="1"/>
    <col min="2057" max="2057" width="11.25" style="288" customWidth="1"/>
    <col min="2058" max="2058" width="14.25" style="288" customWidth="1"/>
    <col min="2059" max="2059" width="13.25" style="288" customWidth="1"/>
    <col min="2060" max="2060" width="12.375" style="288" customWidth="1"/>
    <col min="2061" max="2061" width="13.25" style="288" customWidth="1"/>
    <col min="2062" max="2062" width="14.5" style="288" customWidth="1"/>
    <col min="2063" max="2063" width="12.75" style="288" customWidth="1"/>
    <col min="2064" max="2304" width="9" style="288"/>
    <col min="2305" max="2305" width="7" style="288" customWidth="1"/>
    <col min="2306" max="2306" width="33.875" style="288" customWidth="1"/>
    <col min="2307" max="2307" width="14.5" style="288" customWidth="1"/>
    <col min="2308" max="2308" width="12.75" style="288" customWidth="1"/>
    <col min="2309" max="2310" width="13.25" style="288" customWidth="1"/>
    <col min="2311" max="2311" width="12.75" style="288" customWidth="1"/>
    <col min="2312" max="2312" width="11.875" style="288" customWidth="1"/>
    <col min="2313" max="2313" width="11.25" style="288" customWidth="1"/>
    <col min="2314" max="2314" width="14.25" style="288" customWidth="1"/>
    <col min="2315" max="2315" width="13.25" style="288" customWidth="1"/>
    <col min="2316" max="2316" width="12.375" style="288" customWidth="1"/>
    <col min="2317" max="2317" width="13.25" style="288" customWidth="1"/>
    <col min="2318" max="2318" width="14.5" style="288" customWidth="1"/>
    <col min="2319" max="2319" width="12.75" style="288" customWidth="1"/>
    <col min="2320" max="2560" width="9" style="288"/>
    <col min="2561" max="2561" width="7" style="288" customWidth="1"/>
    <col min="2562" max="2562" width="33.875" style="288" customWidth="1"/>
    <col min="2563" max="2563" width="14.5" style="288" customWidth="1"/>
    <col min="2564" max="2564" width="12.75" style="288" customWidth="1"/>
    <col min="2565" max="2566" width="13.25" style="288" customWidth="1"/>
    <col min="2567" max="2567" width="12.75" style="288" customWidth="1"/>
    <col min="2568" max="2568" width="11.875" style="288" customWidth="1"/>
    <col min="2569" max="2569" width="11.25" style="288" customWidth="1"/>
    <col min="2570" max="2570" width="14.25" style="288" customWidth="1"/>
    <col min="2571" max="2571" width="13.25" style="288" customWidth="1"/>
    <col min="2572" max="2572" width="12.375" style="288" customWidth="1"/>
    <col min="2573" max="2573" width="13.25" style="288" customWidth="1"/>
    <col min="2574" max="2574" width="14.5" style="288" customWidth="1"/>
    <col min="2575" max="2575" width="12.75" style="288" customWidth="1"/>
    <col min="2576" max="2816" width="9" style="288"/>
    <col min="2817" max="2817" width="7" style="288" customWidth="1"/>
    <col min="2818" max="2818" width="33.875" style="288" customWidth="1"/>
    <col min="2819" max="2819" width="14.5" style="288" customWidth="1"/>
    <col min="2820" max="2820" width="12.75" style="288" customWidth="1"/>
    <col min="2821" max="2822" width="13.25" style="288" customWidth="1"/>
    <col min="2823" max="2823" width="12.75" style="288" customWidth="1"/>
    <col min="2824" max="2824" width="11.875" style="288" customWidth="1"/>
    <col min="2825" max="2825" width="11.25" style="288" customWidth="1"/>
    <col min="2826" max="2826" width="14.25" style="288" customWidth="1"/>
    <col min="2827" max="2827" width="13.25" style="288" customWidth="1"/>
    <col min="2828" max="2828" width="12.375" style="288" customWidth="1"/>
    <col min="2829" max="2829" width="13.25" style="288" customWidth="1"/>
    <col min="2830" max="2830" width="14.5" style="288" customWidth="1"/>
    <col min="2831" max="2831" width="12.75" style="288" customWidth="1"/>
    <col min="2832" max="3072" width="9" style="288"/>
    <col min="3073" max="3073" width="7" style="288" customWidth="1"/>
    <col min="3074" max="3074" width="33.875" style="288" customWidth="1"/>
    <col min="3075" max="3075" width="14.5" style="288" customWidth="1"/>
    <col min="3076" max="3076" width="12.75" style="288" customWidth="1"/>
    <col min="3077" max="3078" width="13.25" style="288" customWidth="1"/>
    <col min="3079" max="3079" width="12.75" style="288" customWidth="1"/>
    <col min="3080" max="3080" width="11.875" style="288" customWidth="1"/>
    <col min="3081" max="3081" width="11.25" style="288" customWidth="1"/>
    <col min="3082" max="3082" width="14.25" style="288" customWidth="1"/>
    <col min="3083" max="3083" width="13.25" style="288" customWidth="1"/>
    <col min="3084" max="3084" width="12.375" style="288" customWidth="1"/>
    <col min="3085" max="3085" width="13.25" style="288" customWidth="1"/>
    <col min="3086" max="3086" width="14.5" style="288" customWidth="1"/>
    <col min="3087" max="3087" width="12.75" style="288" customWidth="1"/>
    <col min="3088" max="3328" width="9" style="288"/>
    <col min="3329" max="3329" width="7" style="288" customWidth="1"/>
    <col min="3330" max="3330" width="33.875" style="288" customWidth="1"/>
    <col min="3331" max="3331" width="14.5" style="288" customWidth="1"/>
    <col min="3332" max="3332" width="12.75" style="288" customWidth="1"/>
    <col min="3333" max="3334" width="13.25" style="288" customWidth="1"/>
    <col min="3335" max="3335" width="12.75" style="288" customWidth="1"/>
    <col min="3336" max="3336" width="11.875" style="288" customWidth="1"/>
    <col min="3337" max="3337" width="11.25" style="288" customWidth="1"/>
    <col min="3338" max="3338" width="14.25" style="288" customWidth="1"/>
    <col min="3339" max="3339" width="13.25" style="288" customWidth="1"/>
    <col min="3340" max="3340" width="12.375" style="288" customWidth="1"/>
    <col min="3341" max="3341" width="13.25" style="288" customWidth="1"/>
    <col min="3342" max="3342" width="14.5" style="288" customWidth="1"/>
    <col min="3343" max="3343" width="12.75" style="288" customWidth="1"/>
    <col min="3344" max="3584" width="9" style="288"/>
    <col min="3585" max="3585" width="7" style="288" customWidth="1"/>
    <col min="3586" max="3586" width="33.875" style="288" customWidth="1"/>
    <col min="3587" max="3587" width="14.5" style="288" customWidth="1"/>
    <col min="3588" max="3588" width="12.75" style="288" customWidth="1"/>
    <col min="3589" max="3590" width="13.25" style="288" customWidth="1"/>
    <col min="3591" max="3591" width="12.75" style="288" customWidth="1"/>
    <col min="3592" max="3592" width="11.875" style="288" customWidth="1"/>
    <col min="3593" max="3593" width="11.25" style="288" customWidth="1"/>
    <col min="3594" max="3594" width="14.25" style="288" customWidth="1"/>
    <col min="3595" max="3595" width="13.25" style="288" customWidth="1"/>
    <col min="3596" max="3596" width="12.375" style="288" customWidth="1"/>
    <col min="3597" max="3597" width="13.25" style="288" customWidth="1"/>
    <col min="3598" max="3598" width="14.5" style="288" customWidth="1"/>
    <col min="3599" max="3599" width="12.75" style="288" customWidth="1"/>
    <col min="3600" max="3840" width="9" style="288"/>
    <col min="3841" max="3841" width="7" style="288" customWidth="1"/>
    <col min="3842" max="3842" width="33.875" style="288" customWidth="1"/>
    <col min="3843" max="3843" width="14.5" style="288" customWidth="1"/>
    <col min="3844" max="3844" width="12.75" style="288" customWidth="1"/>
    <col min="3845" max="3846" width="13.25" style="288" customWidth="1"/>
    <col min="3847" max="3847" width="12.75" style="288" customWidth="1"/>
    <col min="3848" max="3848" width="11.875" style="288" customWidth="1"/>
    <col min="3849" max="3849" width="11.25" style="288" customWidth="1"/>
    <col min="3850" max="3850" width="14.25" style="288" customWidth="1"/>
    <col min="3851" max="3851" width="13.25" style="288" customWidth="1"/>
    <col min="3852" max="3852" width="12.375" style="288" customWidth="1"/>
    <col min="3853" max="3853" width="13.25" style="288" customWidth="1"/>
    <col min="3854" max="3854" width="14.5" style="288" customWidth="1"/>
    <col min="3855" max="3855" width="12.75" style="288" customWidth="1"/>
    <col min="3856" max="4096" width="9" style="288"/>
    <col min="4097" max="4097" width="7" style="288" customWidth="1"/>
    <col min="4098" max="4098" width="33.875" style="288" customWidth="1"/>
    <col min="4099" max="4099" width="14.5" style="288" customWidth="1"/>
    <col min="4100" max="4100" width="12.75" style="288" customWidth="1"/>
    <col min="4101" max="4102" width="13.25" style="288" customWidth="1"/>
    <col min="4103" max="4103" width="12.75" style="288" customWidth="1"/>
    <col min="4104" max="4104" width="11.875" style="288" customWidth="1"/>
    <col min="4105" max="4105" width="11.25" style="288" customWidth="1"/>
    <col min="4106" max="4106" width="14.25" style="288" customWidth="1"/>
    <col min="4107" max="4107" width="13.25" style="288" customWidth="1"/>
    <col min="4108" max="4108" width="12.375" style="288" customWidth="1"/>
    <col min="4109" max="4109" width="13.25" style="288" customWidth="1"/>
    <col min="4110" max="4110" width="14.5" style="288" customWidth="1"/>
    <col min="4111" max="4111" width="12.75" style="288" customWidth="1"/>
    <col min="4112" max="4352" width="9" style="288"/>
    <col min="4353" max="4353" width="7" style="288" customWidth="1"/>
    <col min="4354" max="4354" width="33.875" style="288" customWidth="1"/>
    <col min="4355" max="4355" width="14.5" style="288" customWidth="1"/>
    <col min="4356" max="4356" width="12.75" style="288" customWidth="1"/>
    <col min="4357" max="4358" width="13.25" style="288" customWidth="1"/>
    <col min="4359" max="4359" width="12.75" style="288" customWidth="1"/>
    <col min="4360" max="4360" width="11.875" style="288" customWidth="1"/>
    <col min="4361" max="4361" width="11.25" style="288" customWidth="1"/>
    <col min="4362" max="4362" width="14.25" style="288" customWidth="1"/>
    <col min="4363" max="4363" width="13.25" style="288" customWidth="1"/>
    <col min="4364" max="4364" width="12.375" style="288" customWidth="1"/>
    <col min="4365" max="4365" width="13.25" style="288" customWidth="1"/>
    <col min="4366" max="4366" width="14.5" style="288" customWidth="1"/>
    <col min="4367" max="4367" width="12.75" style="288" customWidth="1"/>
    <col min="4368" max="4608" width="9" style="288"/>
    <col min="4609" max="4609" width="7" style="288" customWidth="1"/>
    <col min="4610" max="4610" width="33.875" style="288" customWidth="1"/>
    <col min="4611" max="4611" width="14.5" style="288" customWidth="1"/>
    <col min="4612" max="4612" width="12.75" style="288" customWidth="1"/>
    <col min="4613" max="4614" width="13.25" style="288" customWidth="1"/>
    <col min="4615" max="4615" width="12.75" style="288" customWidth="1"/>
    <col min="4616" max="4616" width="11.875" style="288" customWidth="1"/>
    <col min="4617" max="4617" width="11.25" style="288" customWidth="1"/>
    <col min="4618" max="4618" width="14.25" style="288" customWidth="1"/>
    <col min="4619" max="4619" width="13.25" style="288" customWidth="1"/>
    <col min="4620" max="4620" width="12.375" style="288" customWidth="1"/>
    <col min="4621" max="4621" width="13.25" style="288" customWidth="1"/>
    <col min="4622" max="4622" width="14.5" style="288" customWidth="1"/>
    <col min="4623" max="4623" width="12.75" style="288" customWidth="1"/>
    <col min="4624" max="4864" width="9" style="288"/>
    <col min="4865" max="4865" width="7" style="288" customWidth="1"/>
    <col min="4866" max="4866" width="33.875" style="288" customWidth="1"/>
    <col min="4867" max="4867" width="14.5" style="288" customWidth="1"/>
    <col min="4868" max="4868" width="12.75" style="288" customWidth="1"/>
    <col min="4869" max="4870" width="13.25" style="288" customWidth="1"/>
    <col min="4871" max="4871" width="12.75" style="288" customWidth="1"/>
    <col min="4872" max="4872" width="11.875" style="288" customWidth="1"/>
    <col min="4873" max="4873" width="11.25" style="288" customWidth="1"/>
    <col min="4874" max="4874" width="14.25" style="288" customWidth="1"/>
    <col min="4875" max="4875" width="13.25" style="288" customWidth="1"/>
    <col min="4876" max="4876" width="12.375" style="288" customWidth="1"/>
    <col min="4877" max="4877" width="13.25" style="288" customWidth="1"/>
    <col min="4878" max="4878" width="14.5" style="288" customWidth="1"/>
    <col min="4879" max="4879" width="12.75" style="288" customWidth="1"/>
    <col min="4880" max="5120" width="9" style="288"/>
    <col min="5121" max="5121" width="7" style="288" customWidth="1"/>
    <col min="5122" max="5122" width="33.875" style="288" customWidth="1"/>
    <col min="5123" max="5123" width="14.5" style="288" customWidth="1"/>
    <col min="5124" max="5124" width="12.75" style="288" customWidth="1"/>
    <col min="5125" max="5126" width="13.25" style="288" customWidth="1"/>
    <col min="5127" max="5127" width="12.75" style="288" customWidth="1"/>
    <col min="5128" max="5128" width="11.875" style="288" customWidth="1"/>
    <col min="5129" max="5129" width="11.25" style="288" customWidth="1"/>
    <col min="5130" max="5130" width="14.25" style="288" customWidth="1"/>
    <col min="5131" max="5131" width="13.25" style="288" customWidth="1"/>
    <col min="5132" max="5132" width="12.375" style="288" customWidth="1"/>
    <col min="5133" max="5133" width="13.25" style="288" customWidth="1"/>
    <col min="5134" max="5134" width="14.5" style="288" customWidth="1"/>
    <col min="5135" max="5135" width="12.75" style="288" customWidth="1"/>
    <col min="5136" max="5376" width="9" style="288"/>
    <col min="5377" max="5377" width="7" style="288" customWidth="1"/>
    <col min="5378" max="5378" width="33.875" style="288" customWidth="1"/>
    <col min="5379" max="5379" width="14.5" style="288" customWidth="1"/>
    <col min="5380" max="5380" width="12.75" style="288" customWidth="1"/>
    <col min="5381" max="5382" width="13.25" style="288" customWidth="1"/>
    <col min="5383" max="5383" width="12.75" style="288" customWidth="1"/>
    <col min="5384" max="5384" width="11.875" style="288" customWidth="1"/>
    <col min="5385" max="5385" width="11.25" style="288" customWidth="1"/>
    <col min="5386" max="5386" width="14.25" style="288" customWidth="1"/>
    <col min="5387" max="5387" width="13.25" style="288" customWidth="1"/>
    <col min="5388" max="5388" width="12.375" style="288" customWidth="1"/>
    <col min="5389" max="5389" width="13.25" style="288" customWidth="1"/>
    <col min="5390" max="5390" width="14.5" style="288" customWidth="1"/>
    <col min="5391" max="5391" width="12.75" style="288" customWidth="1"/>
    <col min="5392" max="5632" width="9" style="288"/>
    <col min="5633" max="5633" width="7" style="288" customWidth="1"/>
    <col min="5634" max="5634" width="33.875" style="288" customWidth="1"/>
    <col min="5635" max="5635" width="14.5" style="288" customWidth="1"/>
    <col min="5636" max="5636" width="12.75" style="288" customWidth="1"/>
    <col min="5637" max="5638" width="13.25" style="288" customWidth="1"/>
    <col min="5639" max="5639" width="12.75" style="288" customWidth="1"/>
    <col min="5640" max="5640" width="11.875" style="288" customWidth="1"/>
    <col min="5641" max="5641" width="11.25" style="288" customWidth="1"/>
    <col min="5642" max="5642" width="14.25" style="288" customWidth="1"/>
    <col min="5643" max="5643" width="13.25" style="288" customWidth="1"/>
    <col min="5644" max="5644" width="12.375" style="288" customWidth="1"/>
    <col min="5645" max="5645" width="13.25" style="288" customWidth="1"/>
    <col min="5646" max="5646" width="14.5" style="288" customWidth="1"/>
    <col min="5647" max="5647" width="12.75" style="288" customWidth="1"/>
    <col min="5648" max="5888" width="9" style="288"/>
    <col min="5889" max="5889" width="7" style="288" customWidth="1"/>
    <col min="5890" max="5890" width="33.875" style="288" customWidth="1"/>
    <col min="5891" max="5891" width="14.5" style="288" customWidth="1"/>
    <col min="5892" max="5892" width="12.75" style="288" customWidth="1"/>
    <col min="5893" max="5894" width="13.25" style="288" customWidth="1"/>
    <col min="5895" max="5895" width="12.75" style="288" customWidth="1"/>
    <col min="5896" max="5896" width="11.875" style="288" customWidth="1"/>
    <col min="5897" max="5897" width="11.25" style="288" customWidth="1"/>
    <col min="5898" max="5898" width="14.25" style="288" customWidth="1"/>
    <col min="5899" max="5899" width="13.25" style="288" customWidth="1"/>
    <col min="5900" max="5900" width="12.375" style="288" customWidth="1"/>
    <col min="5901" max="5901" width="13.25" style="288" customWidth="1"/>
    <col min="5902" max="5902" width="14.5" style="288" customWidth="1"/>
    <col min="5903" max="5903" width="12.75" style="288" customWidth="1"/>
    <col min="5904" max="6144" width="9" style="288"/>
    <col min="6145" max="6145" width="7" style="288" customWidth="1"/>
    <col min="6146" max="6146" width="33.875" style="288" customWidth="1"/>
    <col min="6147" max="6147" width="14.5" style="288" customWidth="1"/>
    <col min="6148" max="6148" width="12.75" style="288" customWidth="1"/>
    <col min="6149" max="6150" width="13.25" style="288" customWidth="1"/>
    <col min="6151" max="6151" width="12.75" style="288" customWidth="1"/>
    <col min="6152" max="6152" width="11.875" style="288" customWidth="1"/>
    <col min="6153" max="6153" width="11.25" style="288" customWidth="1"/>
    <col min="6154" max="6154" width="14.25" style="288" customWidth="1"/>
    <col min="6155" max="6155" width="13.25" style="288" customWidth="1"/>
    <col min="6156" max="6156" width="12.375" style="288" customWidth="1"/>
    <col min="6157" max="6157" width="13.25" style="288" customWidth="1"/>
    <col min="6158" max="6158" width="14.5" style="288" customWidth="1"/>
    <col min="6159" max="6159" width="12.75" style="288" customWidth="1"/>
    <col min="6160" max="6400" width="9" style="288"/>
    <col min="6401" max="6401" width="7" style="288" customWidth="1"/>
    <col min="6402" max="6402" width="33.875" style="288" customWidth="1"/>
    <col min="6403" max="6403" width="14.5" style="288" customWidth="1"/>
    <col min="6404" max="6404" width="12.75" style="288" customWidth="1"/>
    <col min="6405" max="6406" width="13.25" style="288" customWidth="1"/>
    <col min="6407" max="6407" width="12.75" style="288" customWidth="1"/>
    <col min="6408" max="6408" width="11.875" style="288" customWidth="1"/>
    <col min="6409" max="6409" width="11.25" style="288" customWidth="1"/>
    <col min="6410" max="6410" width="14.25" style="288" customWidth="1"/>
    <col min="6411" max="6411" width="13.25" style="288" customWidth="1"/>
    <col min="6412" max="6412" width="12.375" style="288" customWidth="1"/>
    <col min="6413" max="6413" width="13.25" style="288" customWidth="1"/>
    <col min="6414" max="6414" width="14.5" style="288" customWidth="1"/>
    <col min="6415" max="6415" width="12.75" style="288" customWidth="1"/>
    <col min="6416" max="6656" width="9" style="288"/>
    <col min="6657" max="6657" width="7" style="288" customWidth="1"/>
    <col min="6658" max="6658" width="33.875" style="288" customWidth="1"/>
    <col min="6659" max="6659" width="14.5" style="288" customWidth="1"/>
    <col min="6660" max="6660" width="12.75" style="288" customWidth="1"/>
    <col min="6661" max="6662" width="13.25" style="288" customWidth="1"/>
    <col min="6663" max="6663" width="12.75" style="288" customWidth="1"/>
    <col min="6664" max="6664" width="11.875" style="288" customWidth="1"/>
    <col min="6665" max="6665" width="11.25" style="288" customWidth="1"/>
    <col min="6666" max="6666" width="14.25" style="288" customWidth="1"/>
    <col min="6667" max="6667" width="13.25" style="288" customWidth="1"/>
    <col min="6668" max="6668" width="12.375" style="288" customWidth="1"/>
    <col min="6669" max="6669" width="13.25" style="288" customWidth="1"/>
    <col min="6670" max="6670" width="14.5" style="288" customWidth="1"/>
    <col min="6671" max="6671" width="12.75" style="288" customWidth="1"/>
    <col min="6672" max="6912" width="9" style="288"/>
    <col min="6913" max="6913" width="7" style="288" customWidth="1"/>
    <col min="6914" max="6914" width="33.875" style="288" customWidth="1"/>
    <col min="6915" max="6915" width="14.5" style="288" customWidth="1"/>
    <col min="6916" max="6916" width="12.75" style="288" customWidth="1"/>
    <col min="6917" max="6918" width="13.25" style="288" customWidth="1"/>
    <col min="6919" max="6919" width="12.75" style="288" customWidth="1"/>
    <col min="6920" max="6920" width="11.875" style="288" customWidth="1"/>
    <col min="6921" max="6921" width="11.25" style="288" customWidth="1"/>
    <col min="6922" max="6922" width="14.25" style="288" customWidth="1"/>
    <col min="6923" max="6923" width="13.25" style="288" customWidth="1"/>
    <col min="6924" max="6924" width="12.375" style="288" customWidth="1"/>
    <col min="6925" max="6925" width="13.25" style="288" customWidth="1"/>
    <col min="6926" max="6926" width="14.5" style="288" customWidth="1"/>
    <col min="6927" max="6927" width="12.75" style="288" customWidth="1"/>
    <col min="6928" max="7168" width="9" style="288"/>
    <col min="7169" max="7169" width="7" style="288" customWidth="1"/>
    <col min="7170" max="7170" width="33.875" style="288" customWidth="1"/>
    <col min="7171" max="7171" width="14.5" style="288" customWidth="1"/>
    <col min="7172" max="7172" width="12.75" style="288" customWidth="1"/>
    <col min="7173" max="7174" width="13.25" style="288" customWidth="1"/>
    <col min="7175" max="7175" width="12.75" style="288" customWidth="1"/>
    <col min="7176" max="7176" width="11.875" style="288" customWidth="1"/>
    <col min="7177" max="7177" width="11.25" style="288" customWidth="1"/>
    <col min="7178" max="7178" width="14.25" style="288" customWidth="1"/>
    <col min="7179" max="7179" width="13.25" style="288" customWidth="1"/>
    <col min="7180" max="7180" width="12.375" style="288" customWidth="1"/>
    <col min="7181" max="7181" width="13.25" style="288" customWidth="1"/>
    <col min="7182" max="7182" width="14.5" style="288" customWidth="1"/>
    <col min="7183" max="7183" width="12.75" style="288" customWidth="1"/>
    <col min="7184" max="7424" width="9" style="288"/>
    <col min="7425" max="7425" width="7" style="288" customWidth="1"/>
    <col min="7426" max="7426" width="33.875" style="288" customWidth="1"/>
    <col min="7427" max="7427" width="14.5" style="288" customWidth="1"/>
    <col min="7428" max="7428" width="12.75" style="288" customWidth="1"/>
    <col min="7429" max="7430" width="13.25" style="288" customWidth="1"/>
    <col min="7431" max="7431" width="12.75" style="288" customWidth="1"/>
    <col min="7432" max="7432" width="11.875" style="288" customWidth="1"/>
    <col min="7433" max="7433" width="11.25" style="288" customWidth="1"/>
    <col min="7434" max="7434" width="14.25" style="288" customWidth="1"/>
    <col min="7435" max="7435" width="13.25" style="288" customWidth="1"/>
    <col min="7436" max="7436" width="12.375" style="288" customWidth="1"/>
    <col min="7437" max="7437" width="13.25" style="288" customWidth="1"/>
    <col min="7438" max="7438" width="14.5" style="288" customWidth="1"/>
    <col min="7439" max="7439" width="12.75" style="288" customWidth="1"/>
    <col min="7440" max="7680" width="9" style="288"/>
    <col min="7681" max="7681" width="7" style="288" customWidth="1"/>
    <col min="7682" max="7682" width="33.875" style="288" customWidth="1"/>
    <col min="7683" max="7683" width="14.5" style="288" customWidth="1"/>
    <col min="7684" max="7684" width="12.75" style="288" customWidth="1"/>
    <col min="7685" max="7686" width="13.25" style="288" customWidth="1"/>
    <col min="7687" max="7687" width="12.75" style="288" customWidth="1"/>
    <col min="7688" max="7688" width="11.875" style="288" customWidth="1"/>
    <col min="7689" max="7689" width="11.25" style="288" customWidth="1"/>
    <col min="7690" max="7690" width="14.25" style="288" customWidth="1"/>
    <col min="7691" max="7691" width="13.25" style="288" customWidth="1"/>
    <col min="7692" max="7692" width="12.375" style="288" customWidth="1"/>
    <col min="7693" max="7693" width="13.25" style="288" customWidth="1"/>
    <col min="7694" max="7694" width="14.5" style="288" customWidth="1"/>
    <col min="7695" max="7695" width="12.75" style="288" customWidth="1"/>
    <col min="7696" max="7936" width="9" style="288"/>
    <col min="7937" max="7937" width="7" style="288" customWidth="1"/>
    <col min="7938" max="7938" width="33.875" style="288" customWidth="1"/>
    <col min="7939" max="7939" width="14.5" style="288" customWidth="1"/>
    <col min="7940" max="7940" width="12.75" style="288" customWidth="1"/>
    <col min="7941" max="7942" width="13.25" style="288" customWidth="1"/>
    <col min="7943" max="7943" width="12.75" style="288" customWidth="1"/>
    <col min="7944" max="7944" width="11.875" style="288" customWidth="1"/>
    <col min="7945" max="7945" width="11.25" style="288" customWidth="1"/>
    <col min="7946" max="7946" width="14.25" style="288" customWidth="1"/>
    <col min="7947" max="7947" width="13.25" style="288" customWidth="1"/>
    <col min="7948" max="7948" width="12.375" style="288" customWidth="1"/>
    <col min="7949" max="7949" width="13.25" style="288" customWidth="1"/>
    <col min="7950" max="7950" width="14.5" style="288" customWidth="1"/>
    <col min="7951" max="7951" width="12.75" style="288" customWidth="1"/>
    <col min="7952" max="8192" width="9" style="288"/>
    <col min="8193" max="8193" width="7" style="288" customWidth="1"/>
    <col min="8194" max="8194" width="33.875" style="288" customWidth="1"/>
    <col min="8195" max="8195" width="14.5" style="288" customWidth="1"/>
    <col min="8196" max="8196" width="12.75" style="288" customWidth="1"/>
    <col min="8197" max="8198" width="13.25" style="288" customWidth="1"/>
    <col min="8199" max="8199" width="12.75" style="288" customWidth="1"/>
    <col min="8200" max="8200" width="11.875" style="288" customWidth="1"/>
    <col min="8201" max="8201" width="11.25" style="288" customWidth="1"/>
    <col min="8202" max="8202" width="14.25" style="288" customWidth="1"/>
    <col min="8203" max="8203" width="13.25" style="288" customWidth="1"/>
    <col min="8204" max="8204" width="12.375" style="288" customWidth="1"/>
    <col min="8205" max="8205" width="13.25" style="288" customWidth="1"/>
    <col min="8206" max="8206" width="14.5" style="288" customWidth="1"/>
    <col min="8207" max="8207" width="12.75" style="288" customWidth="1"/>
    <col min="8208" max="8448" width="9" style="288"/>
    <col min="8449" max="8449" width="7" style="288" customWidth="1"/>
    <col min="8450" max="8450" width="33.875" style="288" customWidth="1"/>
    <col min="8451" max="8451" width="14.5" style="288" customWidth="1"/>
    <col min="8452" max="8452" width="12.75" style="288" customWidth="1"/>
    <col min="8453" max="8454" width="13.25" style="288" customWidth="1"/>
    <col min="8455" max="8455" width="12.75" style="288" customWidth="1"/>
    <col min="8456" max="8456" width="11.875" style="288" customWidth="1"/>
    <col min="8457" max="8457" width="11.25" style="288" customWidth="1"/>
    <col min="8458" max="8458" width="14.25" style="288" customWidth="1"/>
    <col min="8459" max="8459" width="13.25" style="288" customWidth="1"/>
    <col min="8460" max="8460" width="12.375" style="288" customWidth="1"/>
    <col min="8461" max="8461" width="13.25" style="288" customWidth="1"/>
    <col min="8462" max="8462" width="14.5" style="288" customWidth="1"/>
    <col min="8463" max="8463" width="12.75" style="288" customWidth="1"/>
    <col min="8464" max="8704" width="9" style="288"/>
    <col min="8705" max="8705" width="7" style="288" customWidth="1"/>
    <col min="8706" max="8706" width="33.875" style="288" customWidth="1"/>
    <col min="8707" max="8707" width="14.5" style="288" customWidth="1"/>
    <col min="8708" max="8708" width="12.75" style="288" customWidth="1"/>
    <col min="8709" max="8710" width="13.25" style="288" customWidth="1"/>
    <col min="8711" max="8711" width="12.75" style="288" customWidth="1"/>
    <col min="8712" max="8712" width="11.875" style="288" customWidth="1"/>
    <col min="8713" max="8713" width="11.25" style="288" customWidth="1"/>
    <col min="8714" max="8714" width="14.25" style="288" customWidth="1"/>
    <col min="8715" max="8715" width="13.25" style="288" customWidth="1"/>
    <col min="8716" max="8716" width="12.375" style="288" customWidth="1"/>
    <col min="8717" max="8717" width="13.25" style="288" customWidth="1"/>
    <col min="8718" max="8718" width="14.5" style="288" customWidth="1"/>
    <col min="8719" max="8719" width="12.75" style="288" customWidth="1"/>
    <col min="8720" max="8960" width="9" style="288"/>
    <col min="8961" max="8961" width="7" style="288" customWidth="1"/>
    <col min="8962" max="8962" width="33.875" style="288" customWidth="1"/>
    <col min="8963" max="8963" width="14.5" style="288" customWidth="1"/>
    <col min="8964" max="8964" width="12.75" style="288" customWidth="1"/>
    <col min="8965" max="8966" width="13.25" style="288" customWidth="1"/>
    <col min="8967" max="8967" width="12.75" style="288" customWidth="1"/>
    <col min="8968" max="8968" width="11.875" style="288" customWidth="1"/>
    <col min="8969" max="8969" width="11.25" style="288" customWidth="1"/>
    <col min="8970" max="8970" width="14.25" style="288" customWidth="1"/>
    <col min="8971" max="8971" width="13.25" style="288" customWidth="1"/>
    <col min="8972" max="8972" width="12.375" style="288" customWidth="1"/>
    <col min="8973" max="8973" width="13.25" style="288" customWidth="1"/>
    <col min="8974" max="8974" width="14.5" style="288" customWidth="1"/>
    <col min="8975" max="8975" width="12.75" style="288" customWidth="1"/>
    <col min="8976" max="9216" width="9" style="288"/>
    <col min="9217" max="9217" width="7" style="288" customWidth="1"/>
    <col min="9218" max="9218" width="33.875" style="288" customWidth="1"/>
    <col min="9219" max="9219" width="14.5" style="288" customWidth="1"/>
    <col min="9220" max="9220" width="12.75" style="288" customWidth="1"/>
    <col min="9221" max="9222" width="13.25" style="288" customWidth="1"/>
    <col min="9223" max="9223" width="12.75" style="288" customWidth="1"/>
    <col min="9224" max="9224" width="11.875" style="288" customWidth="1"/>
    <col min="9225" max="9225" width="11.25" style="288" customWidth="1"/>
    <col min="9226" max="9226" width="14.25" style="288" customWidth="1"/>
    <col min="9227" max="9227" width="13.25" style="288" customWidth="1"/>
    <col min="9228" max="9228" width="12.375" style="288" customWidth="1"/>
    <col min="9229" max="9229" width="13.25" style="288" customWidth="1"/>
    <col min="9230" max="9230" width="14.5" style="288" customWidth="1"/>
    <col min="9231" max="9231" width="12.75" style="288" customWidth="1"/>
    <col min="9232" max="9472" width="9" style="288"/>
    <col min="9473" max="9473" width="7" style="288" customWidth="1"/>
    <col min="9474" max="9474" width="33.875" style="288" customWidth="1"/>
    <col min="9475" max="9475" width="14.5" style="288" customWidth="1"/>
    <col min="9476" max="9476" width="12.75" style="288" customWidth="1"/>
    <col min="9477" max="9478" width="13.25" style="288" customWidth="1"/>
    <col min="9479" max="9479" width="12.75" style="288" customWidth="1"/>
    <col min="9480" max="9480" width="11.875" style="288" customWidth="1"/>
    <col min="9481" max="9481" width="11.25" style="288" customWidth="1"/>
    <col min="9482" max="9482" width="14.25" style="288" customWidth="1"/>
    <col min="9483" max="9483" width="13.25" style="288" customWidth="1"/>
    <col min="9484" max="9484" width="12.375" style="288" customWidth="1"/>
    <col min="9485" max="9485" width="13.25" style="288" customWidth="1"/>
    <col min="9486" max="9486" width="14.5" style="288" customWidth="1"/>
    <col min="9487" max="9487" width="12.75" style="288" customWidth="1"/>
    <col min="9488" max="9728" width="9" style="288"/>
    <col min="9729" max="9729" width="7" style="288" customWidth="1"/>
    <col min="9730" max="9730" width="33.875" style="288" customWidth="1"/>
    <col min="9731" max="9731" width="14.5" style="288" customWidth="1"/>
    <col min="9732" max="9732" width="12.75" style="288" customWidth="1"/>
    <col min="9733" max="9734" width="13.25" style="288" customWidth="1"/>
    <col min="9735" max="9735" width="12.75" style="288" customWidth="1"/>
    <col min="9736" max="9736" width="11.875" style="288" customWidth="1"/>
    <col min="9737" max="9737" width="11.25" style="288" customWidth="1"/>
    <col min="9738" max="9738" width="14.25" style="288" customWidth="1"/>
    <col min="9739" max="9739" width="13.25" style="288" customWidth="1"/>
    <col min="9740" max="9740" width="12.375" style="288" customWidth="1"/>
    <col min="9741" max="9741" width="13.25" style="288" customWidth="1"/>
    <col min="9742" max="9742" width="14.5" style="288" customWidth="1"/>
    <col min="9743" max="9743" width="12.75" style="288" customWidth="1"/>
    <col min="9744" max="9984" width="9" style="288"/>
    <col min="9985" max="9985" width="7" style="288" customWidth="1"/>
    <col min="9986" max="9986" width="33.875" style="288" customWidth="1"/>
    <col min="9987" max="9987" width="14.5" style="288" customWidth="1"/>
    <col min="9988" max="9988" width="12.75" style="288" customWidth="1"/>
    <col min="9989" max="9990" width="13.25" style="288" customWidth="1"/>
    <col min="9991" max="9991" width="12.75" style="288" customWidth="1"/>
    <col min="9992" max="9992" width="11.875" style="288" customWidth="1"/>
    <col min="9993" max="9993" width="11.25" style="288" customWidth="1"/>
    <col min="9994" max="9994" width="14.25" style="288" customWidth="1"/>
    <col min="9995" max="9995" width="13.25" style="288" customWidth="1"/>
    <col min="9996" max="9996" width="12.375" style="288" customWidth="1"/>
    <col min="9997" max="9997" width="13.25" style="288" customWidth="1"/>
    <col min="9998" max="9998" width="14.5" style="288" customWidth="1"/>
    <col min="9999" max="9999" width="12.75" style="288" customWidth="1"/>
    <col min="10000" max="10240" width="9" style="288"/>
    <col min="10241" max="10241" width="7" style="288" customWidth="1"/>
    <col min="10242" max="10242" width="33.875" style="288" customWidth="1"/>
    <col min="10243" max="10243" width="14.5" style="288" customWidth="1"/>
    <col min="10244" max="10244" width="12.75" style="288" customWidth="1"/>
    <col min="10245" max="10246" width="13.25" style="288" customWidth="1"/>
    <col min="10247" max="10247" width="12.75" style="288" customWidth="1"/>
    <col min="10248" max="10248" width="11.875" style="288" customWidth="1"/>
    <col min="10249" max="10249" width="11.25" style="288" customWidth="1"/>
    <col min="10250" max="10250" width="14.25" style="288" customWidth="1"/>
    <col min="10251" max="10251" width="13.25" style="288" customWidth="1"/>
    <col min="10252" max="10252" width="12.375" style="288" customWidth="1"/>
    <col min="10253" max="10253" width="13.25" style="288" customWidth="1"/>
    <col min="10254" max="10254" width="14.5" style="288" customWidth="1"/>
    <col min="10255" max="10255" width="12.75" style="288" customWidth="1"/>
    <col min="10256" max="10496" width="9" style="288"/>
    <col min="10497" max="10497" width="7" style="288" customWidth="1"/>
    <col min="10498" max="10498" width="33.875" style="288" customWidth="1"/>
    <col min="10499" max="10499" width="14.5" style="288" customWidth="1"/>
    <col min="10500" max="10500" width="12.75" style="288" customWidth="1"/>
    <col min="10501" max="10502" width="13.25" style="288" customWidth="1"/>
    <col min="10503" max="10503" width="12.75" style="288" customWidth="1"/>
    <col min="10504" max="10504" width="11.875" style="288" customWidth="1"/>
    <col min="10505" max="10505" width="11.25" style="288" customWidth="1"/>
    <col min="10506" max="10506" width="14.25" style="288" customWidth="1"/>
    <col min="10507" max="10507" width="13.25" style="288" customWidth="1"/>
    <col min="10508" max="10508" width="12.375" style="288" customWidth="1"/>
    <col min="10509" max="10509" width="13.25" style="288" customWidth="1"/>
    <col min="10510" max="10510" width="14.5" style="288" customWidth="1"/>
    <col min="10511" max="10511" width="12.75" style="288" customWidth="1"/>
    <col min="10512" max="10752" width="9" style="288"/>
    <col min="10753" max="10753" width="7" style="288" customWidth="1"/>
    <col min="10754" max="10754" width="33.875" style="288" customWidth="1"/>
    <col min="10755" max="10755" width="14.5" style="288" customWidth="1"/>
    <col min="10756" max="10756" width="12.75" style="288" customWidth="1"/>
    <col min="10757" max="10758" width="13.25" style="288" customWidth="1"/>
    <col min="10759" max="10759" width="12.75" style="288" customWidth="1"/>
    <col min="10760" max="10760" width="11.875" style="288" customWidth="1"/>
    <col min="10761" max="10761" width="11.25" style="288" customWidth="1"/>
    <col min="10762" max="10762" width="14.25" style="288" customWidth="1"/>
    <col min="10763" max="10763" width="13.25" style="288" customWidth="1"/>
    <col min="10764" max="10764" width="12.375" style="288" customWidth="1"/>
    <col min="10765" max="10765" width="13.25" style="288" customWidth="1"/>
    <col min="10766" max="10766" width="14.5" style="288" customWidth="1"/>
    <col min="10767" max="10767" width="12.75" style="288" customWidth="1"/>
    <col min="10768" max="11008" width="9" style="288"/>
    <col min="11009" max="11009" width="7" style="288" customWidth="1"/>
    <col min="11010" max="11010" width="33.875" style="288" customWidth="1"/>
    <col min="11011" max="11011" width="14.5" style="288" customWidth="1"/>
    <col min="11012" max="11012" width="12.75" style="288" customWidth="1"/>
    <col min="11013" max="11014" width="13.25" style="288" customWidth="1"/>
    <col min="11015" max="11015" width="12.75" style="288" customWidth="1"/>
    <col min="11016" max="11016" width="11.875" style="288" customWidth="1"/>
    <col min="11017" max="11017" width="11.25" style="288" customWidth="1"/>
    <col min="11018" max="11018" width="14.25" style="288" customWidth="1"/>
    <col min="11019" max="11019" width="13.25" style="288" customWidth="1"/>
    <col min="11020" max="11020" width="12.375" style="288" customWidth="1"/>
    <col min="11021" max="11021" width="13.25" style="288" customWidth="1"/>
    <col min="11022" max="11022" width="14.5" style="288" customWidth="1"/>
    <col min="11023" max="11023" width="12.75" style="288" customWidth="1"/>
    <col min="11024" max="11264" width="9" style="288"/>
    <col min="11265" max="11265" width="7" style="288" customWidth="1"/>
    <col min="11266" max="11266" width="33.875" style="288" customWidth="1"/>
    <col min="11267" max="11267" width="14.5" style="288" customWidth="1"/>
    <col min="11268" max="11268" width="12.75" style="288" customWidth="1"/>
    <col min="11269" max="11270" width="13.25" style="288" customWidth="1"/>
    <col min="11271" max="11271" width="12.75" style="288" customWidth="1"/>
    <col min="11272" max="11272" width="11.875" style="288" customWidth="1"/>
    <col min="11273" max="11273" width="11.25" style="288" customWidth="1"/>
    <col min="11274" max="11274" width="14.25" style="288" customWidth="1"/>
    <col min="11275" max="11275" width="13.25" style="288" customWidth="1"/>
    <col min="11276" max="11276" width="12.375" style="288" customWidth="1"/>
    <col min="11277" max="11277" width="13.25" style="288" customWidth="1"/>
    <col min="11278" max="11278" width="14.5" style="288" customWidth="1"/>
    <col min="11279" max="11279" width="12.75" style="288" customWidth="1"/>
    <col min="11280" max="11520" width="9" style="288"/>
    <col min="11521" max="11521" width="7" style="288" customWidth="1"/>
    <col min="11522" max="11522" width="33.875" style="288" customWidth="1"/>
    <col min="11523" max="11523" width="14.5" style="288" customWidth="1"/>
    <col min="11524" max="11524" width="12.75" style="288" customWidth="1"/>
    <col min="11525" max="11526" width="13.25" style="288" customWidth="1"/>
    <col min="11527" max="11527" width="12.75" style="288" customWidth="1"/>
    <col min="11528" max="11528" width="11.875" style="288" customWidth="1"/>
    <col min="11529" max="11529" width="11.25" style="288" customWidth="1"/>
    <col min="11530" max="11530" width="14.25" style="288" customWidth="1"/>
    <col min="11531" max="11531" width="13.25" style="288" customWidth="1"/>
    <col min="11532" max="11532" width="12.375" style="288" customWidth="1"/>
    <col min="11533" max="11533" width="13.25" style="288" customWidth="1"/>
    <col min="11534" max="11534" width="14.5" style="288" customWidth="1"/>
    <col min="11535" max="11535" width="12.75" style="288" customWidth="1"/>
    <col min="11536" max="11776" width="9" style="288"/>
    <col min="11777" max="11777" width="7" style="288" customWidth="1"/>
    <col min="11778" max="11778" width="33.875" style="288" customWidth="1"/>
    <col min="11779" max="11779" width="14.5" style="288" customWidth="1"/>
    <col min="11780" max="11780" width="12.75" style="288" customWidth="1"/>
    <col min="11781" max="11782" width="13.25" style="288" customWidth="1"/>
    <col min="11783" max="11783" width="12.75" style="288" customWidth="1"/>
    <col min="11784" max="11784" width="11.875" style="288" customWidth="1"/>
    <col min="11785" max="11785" width="11.25" style="288" customWidth="1"/>
    <col min="11786" max="11786" width="14.25" style="288" customWidth="1"/>
    <col min="11787" max="11787" width="13.25" style="288" customWidth="1"/>
    <col min="11788" max="11788" width="12.375" style="288" customWidth="1"/>
    <col min="11789" max="11789" width="13.25" style="288" customWidth="1"/>
    <col min="11790" max="11790" width="14.5" style="288" customWidth="1"/>
    <col min="11791" max="11791" width="12.75" style="288" customWidth="1"/>
    <col min="11792" max="12032" width="9" style="288"/>
    <col min="12033" max="12033" width="7" style="288" customWidth="1"/>
    <col min="12034" max="12034" width="33.875" style="288" customWidth="1"/>
    <col min="12035" max="12035" width="14.5" style="288" customWidth="1"/>
    <col min="12036" max="12036" width="12.75" style="288" customWidth="1"/>
    <col min="12037" max="12038" width="13.25" style="288" customWidth="1"/>
    <col min="12039" max="12039" width="12.75" style="288" customWidth="1"/>
    <col min="12040" max="12040" width="11.875" style="288" customWidth="1"/>
    <col min="12041" max="12041" width="11.25" style="288" customWidth="1"/>
    <col min="12042" max="12042" width="14.25" style="288" customWidth="1"/>
    <col min="12043" max="12043" width="13.25" style="288" customWidth="1"/>
    <col min="12044" max="12044" width="12.375" style="288" customWidth="1"/>
    <col min="12045" max="12045" width="13.25" style="288" customWidth="1"/>
    <col min="12046" max="12046" width="14.5" style="288" customWidth="1"/>
    <col min="12047" max="12047" width="12.75" style="288" customWidth="1"/>
    <col min="12048" max="12288" width="9" style="288"/>
    <col min="12289" max="12289" width="7" style="288" customWidth="1"/>
    <col min="12290" max="12290" width="33.875" style="288" customWidth="1"/>
    <col min="12291" max="12291" width="14.5" style="288" customWidth="1"/>
    <col min="12292" max="12292" width="12.75" style="288" customWidth="1"/>
    <col min="12293" max="12294" width="13.25" style="288" customWidth="1"/>
    <col min="12295" max="12295" width="12.75" style="288" customWidth="1"/>
    <col min="12296" max="12296" width="11.875" style="288" customWidth="1"/>
    <col min="12297" max="12297" width="11.25" style="288" customWidth="1"/>
    <col min="12298" max="12298" width="14.25" style="288" customWidth="1"/>
    <col min="12299" max="12299" width="13.25" style="288" customWidth="1"/>
    <col min="12300" max="12300" width="12.375" style="288" customWidth="1"/>
    <col min="12301" max="12301" width="13.25" style="288" customWidth="1"/>
    <col min="12302" max="12302" width="14.5" style="288" customWidth="1"/>
    <col min="12303" max="12303" width="12.75" style="288" customWidth="1"/>
    <col min="12304" max="12544" width="9" style="288"/>
    <col min="12545" max="12545" width="7" style="288" customWidth="1"/>
    <col min="12546" max="12546" width="33.875" style="288" customWidth="1"/>
    <col min="12547" max="12547" width="14.5" style="288" customWidth="1"/>
    <col min="12548" max="12548" width="12.75" style="288" customWidth="1"/>
    <col min="12549" max="12550" width="13.25" style="288" customWidth="1"/>
    <col min="12551" max="12551" width="12.75" style="288" customWidth="1"/>
    <col min="12552" max="12552" width="11.875" style="288" customWidth="1"/>
    <col min="12553" max="12553" width="11.25" style="288" customWidth="1"/>
    <col min="12554" max="12554" width="14.25" style="288" customWidth="1"/>
    <col min="12555" max="12555" width="13.25" style="288" customWidth="1"/>
    <col min="12556" max="12556" width="12.375" style="288" customWidth="1"/>
    <col min="12557" max="12557" width="13.25" style="288" customWidth="1"/>
    <col min="12558" max="12558" width="14.5" style="288" customWidth="1"/>
    <col min="12559" max="12559" width="12.75" style="288" customWidth="1"/>
    <col min="12560" max="12800" width="9" style="288"/>
    <col min="12801" max="12801" width="7" style="288" customWidth="1"/>
    <col min="12802" max="12802" width="33.875" style="288" customWidth="1"/>
    <col min="12803" max="12803" width="14.5" style="288" customWidth="1"/>
    <col min="12804" max="12804" width="12.75" style="288" customWidth="1"/>
    <col min="12805" max="12806" width="13.25" style="288" customWidth="1"/>
    <col min="12807" max="12807" width="12.75" style="288" customWidth="1"/>
    <col min="12808" max="12808" width="11.875" style="288" customWidth="1"/>
    <col min="12809" max="12809" width="11.25" style="288" customWidth="1"/>
    <col min="12810" max="12810" width="14.25" style="288" customWidth="1"/>
    <col min="12811" max="12811" width="13.25" style="288" customWidth="1"/>
    <col min="12812" max="12812" width="12.375" style="288" customWidth="1"/>
    <col min="12813" max="12813" width="13.25" style="288" customWidth="1"/>
    <col min="12814" max="12814" width="14.5" style="288" customWidth="1"/>
    <col min="12815" max="12815" width="12.75" style="288" customWidth="1"/>
    <col min="12816" max="13056" width="9" style="288"/>
    <col min="13057" max="13057" width="7" style="288" customWidth="1"/>
    <col min="13058" max="13058" width="33.875" style="288" customWidth="1"/>
    <col min="13059" max="13059" width="14.5" style="288" customWidth="1"/>
    <col min="13060" max="13060" width="12.75" style="288" customWidth="1"/>
    <col min="13061" max="13062" width="13.25" style="288" customWidth="1"/>
    <col min="13063" max="13063" width="12.75" style="288" customWidth="1"/>
    <col min="13064" max="13064" width="11.875" style="288" customWidth="1"/>
    <col min="13065" max="13065" width="11.25" style="288" customWidth="1"/>
    <col min="13066" max="13066" width="14.25" style="288" customWidth="1"/>
    <col min="13067" max="13067" width="13.25" style="288" customWidth="1"/>
    <col min="13068" max="13068" width="12.375" style="288" customWidth="1"/>
    <col min="13069" max="13069" width="13.25" style="288" customWidth="1"/>
    <col min="13070" max="13070" width="14.5" style="288" customWidth="1"/>
    <col min="13071" max="13071" width="12.75" style="288" customWidth="1"/>
    <col min="13072" max="13312" width="9" style="288"/>
    <col min="13313" max="13313" width="7" style="288" customWidth="1"/>
    <col min="13314" max="13314" width="33.875" style="288" customWidth="1"/>
    <col min="13315" max="13315" width="14.5" style="288" customWidth="1"/>
    <col min="13316" max="13316" width="12.75" style="288" customWidth="1"/>
    <col min="13317" max="13318" width="13.25" style="288" customWidth="1"/>
    <col min="13319" max="13319" width="12.75" style="288" customWidth="1"/>
    <col min="13320" max="13320" width="11.875" style="288" customWidth="1"/>
    <col min="13321" max="13321" width="11.25" style="288" customWidth="1"/>
    <col min="13322" max="13322" width="14.25" style="288" customWidth="1"/>
    <col min="13323" max="13323" width="13.25" style="288" customWidth="1"/>
    <col min="13324" max="13324" width="12.375" style="288" customWidth="1"/>
    <col min="13325" max="13325" width="13.25" style="288" customWidth="1"/>
    <col min="13326" max="13326" width="14.5" style="288" customWidth="1"/>
    <col min="13327" max="13327" width="12.75" style="288" customWidth="1"/>
    <col min="13328" max="13568" width="9" style="288"/>
    <col min="13569" max="13569" width="7" style="288" customWidth="1"/>
    <col min="13570" max="13570" width="33.875" style="288" customWidth="1"/>
    <col min="13571" max="13571" width="14.5" style="288" customWidth="1"/>
    <col min="13572" max="13572" width="12.75" style="288" customWidth="1"/>
    <col min="13573" max="13574" width="13.25" style="288" customWidth="1"/>
    <col min="13575" max="13575" width="12.75" style="288" customWidth="1"/>
    <col min="13576" max="13576" width="11.875" style="288" customWidth="1"/>
    <col min="13577" max="13577" width="11.25" style="288" customWidth="1"/>
    <col min="13578" max="13578" width="14.25" style="288" customWidth="1"/>
    <col min="13579" max="13579" width="13.25" style="288" customWidth="1"/>
    <col min="13580" max="13580" width="12.375" style="288" customWidth="1"/>
    <col min="13581" max="13581" width="13.25" style="288" customWidth="1"/>
    <col min="13582" max="13582" width="14.5" style="288" customWidth="1"/>
    <col min="13583" max="13583" width="12.75" style="288" customWidth="1"/>
    <col min="13584" max="13824" width="9" style="288"/>
    <col min="13825" max="13825" width="7" style="288" customWidth="1"/>
    <col min="13826" max="13826" width="33.875" style="288" customWidth="1"/>
    <col min="13827" max="13827" width="14.5" style="288" customWidth="1"/>
    <col min="13828" max="13828" width="12.75" style="288" customWidth="1"/>
    <col min="13829" max="13830" width="13.25" style="288" customWidth="1"/>
    <col min="13831" max="13831" width="12.75" style="288" customWidth="1"/>
    <col min="13832" max="13832" width="11.875" style="288" customWidth="1"/>
    <col min="13833" max="13833" width="11.25" style="288" customWidth="1"/>
    <col min="13834" max="13834" width="14.25" style="288" customWidth="1"/>
    <col min="13835" max="13835" width="13.25" style="288" customWidth="1"/>
    <col min="13836" max="13836" width="12.375" style="288" customWidth="1"/>
    <col min="13837" max="13837" width="13.25" style="288" customWidth="1"/>
    <col min="13838" max="13838" width="14.5" style="288" customWidth="1"/>
    <col min="13839" max="13839" width="12.75" style="288" customWidth="1"/>
    <col min="13840" max="14080" width="9" style="288"/>
    <col min="14081" max="14081" width="7" style="288" customWidth="1"/>
    <col min="14082" max="14082" width="33.875" style="288" customWidth="1"/>
    <col min="14083" max="14083" width="14.5" style="288" customWidth="1"/>
    <col min="14084" max="14084" width="12.75" style="288" customWidth="1"/>
    <col min="14085" max="14086" width="13.25" style="288" customWidth="1"/>
    <col min="14087" max="14087" width="12.75" style="288" customWidth="1"/>
    <col min="14088" max="14088" width="11.875" style="288" customWidth="1"/>
    <col min="14089" max="14089" width="11.25" style="288" customWidth="1"/>
    <col min="14090" max="14090" width="14.25" style="288" customWidth="1"/>
    <col min="14091" max="14091" width="13.25" style="288" customWidth="1"/>
    <col min="14092" max="14092" width="12.375" style="288" customWidth="1"/>
    <col min="14093" max="14093" width="13.25" style="288" customWidth="1"/>
    <col min="14094" max="14094" width="14.5" style="288" customWidth="1"/>
    <col min="14095" max="14095" width="12.75" style="288" customWidth="1"/>
    <col min="14096" max="14336" width="9" style="288"/>
    <col min="14337" max="14337" width="7" style="288" customWidth="1"/>
    <col min="14338" max="14338" width="33.875" style="288" customWidth="1"/>
    <col min="14339" max="14339" width="14.5" style="288" customWidth="1"/>
    <col min="14340" max="14340" width="12.75" style="288" customWidth="1"/>
    <col min="14341" max="14342" width="13.25" style="288" customWidth="1"/>
    <col min="14343" max="14343" width="12.75" style="288" customWidth="1"/>
    <col min="14344" max="14344" width="11.875" style="288" customWidth="1"/>
    <col min="14345" max="14345" width="11.25" style="288" customWidth="1"/>
    <col min="14346" max="14346" width="14.25" style="288" customWidth="1"/>
    <col min="14347" max="14347" width="13.25" style="288" customWidth="1"/>
    <col min="14348" max="14348" width="12.375" style="288" customWidth="1"/>
    <col min="14349" max="14349" width="13.25" style="288" customWidth="1"/>
    <col min="14350" max="14350" width="14.5" style="288" customWidth="1"/>
    <col min="14351" max="14351" width="12.75" style="288" customWidth="1"/>
    <col min="14352" max="14592" width="9" style="288"/>
    <col min="14593" max="14593" width="7" style="288" customWidth="1"/>
    <col min="14594" max="14594" width="33.875" style="288" customWidth="1"/>
    <col min="14595" max="14595" width="14.5" style="288" customWidth="1"/>
    <col min="14596" max="14596" width="12.75" style="288" customWidth="1"/>
    <col min="14597" max="14598" width="13.25" style="288" customWidth="1"/>
    <col min="14599" max="14599" width="12.75" style="288" customWidth="1"/>
    <col min="14600" max="14600" width="11.875" style="288" customWidth="1"/>
    <col min="14601" max="14601" width="11.25" style="288" customWidth="1"/>
    <col min="14602" max="14602" width="14.25" style="288" customWidth="1"/>
    <col min="14603" max="14603" width="13.25" style="288" customWidth="1"/>
    <col min="14604" max="14604" width="12.375" style="288" customWidth="1"/>
    <col min="14605" max="14605" width="13.25" style="288" customWidth="1"/>
    <col min="14606" max="14606" width="14.5" style="288" customWidth="1"/>
    <col min="14607" max="14607" width="12.75" style="288" customWidth="1"/>
    <col min="14608" max="14848" width="9" style="288"/>
    <col min="14849" max="14849" width="7" style="288" customWidth="1"/>
    <col min="14850" max="14850" width="33.875" style="288" customWidth="1"/>
    <col min="14851" max="14851" width="14.5" style="288" customWidth="1"/>
    <col min="14852" max="14852" width="12.75" style="288" customWidth="1"/>
    <col min="14853" max="14854" width="13.25" style="288" customWidth="1"/>
    <col min="14855" max="14855" width="12.75" style="288" customWidth="1"/>
    <col min="14856" max="14856" width="11.875" style="288" customWidth="1"/>
    <col min="14857" max="14857" width="11.25" style="288" customWidth="1"/>
    <col min="14858" max="14858" width="14.25" style="288" customWidth="1"/>
    <col min="14859" max="14859" width="13.25" style="288" customWidth="1"/>
    <col min="14860" max="14860" width="12.375" style="288" customWidth="1"/>
    <col min="14861" max="14861" width="13.25" style="288" customWidth="1"/>
    <col min="14862" max="14862" width="14.5" style="288" customWidth="1"/>
    <col min="14863" max="14863" width="12.75" style="288" customWidth="1"/>
    <col min="14864" max="15104" width="9" style="288"/>
    <col min="15105" max="15105" width="7" style="288" customWidth="1"/>
    <col min="15106" max="15106" width="33.875" style="288" customWidth="1"/>
    <col min="15107" max="15107" width="14.5" style="288" customWidth="1"/>
    <col min="15108" max="15108" width="12.75" style="288" customWidth="1"/>
    <col min="15109" max="15110" width="13.25" style="288" customWidth="1"/>
    <col min="15111" max="15111" width="12.75" style="288" customWidth="1"/>
    <col min="15112" max="15112" width="11.875" style="288" customWidth="1"/>
    <col min="15113" max="15113" width="11.25" style="288" customWidth="1"/>
    <col min="15114" max="15114" width="14.25" style="288" customWidth="1"/>
    <col min="15115" max="15115" width="13.25" style="288" customWidth="1"/>
    <col min="15116" max="15116" width="12.375" style="288" customWidth="1"/>
    <col min="15117" max="15117" width="13.25" style="288" customWidth="1"/>
    <col min="15118" max="15118" width="14.5" style="288" customWidth="1"/>
    <col min="15119" max="15119" width="12.75" style="288" customWidth="1"/>
    <col min="15120" max="15360" width="9" style="288"/>
    <col min="15361" max="15361" width="7" style="288" customWidth="1"/>
    <col min="15362" max="15362" width="33.875" style="288" customWidth="1"/>
    <col min="15363" max="15363" width="14.5" style="288" customWidth="1"/>
    <col min="15364" max="15364" width="12.75" style="288" customWidth="1"/>
    <col min="15365" max="15366" width="13.25" style="288" customWidth="1"/>
    <col min="15367" max="15367" width="12.75" style="288" customWidth="1"/>
    <col min="15368" max="15368" width="11.875" style="288" customWidth="1"/>
    <col min="15369" max="15369" width="11.25" style="288" customWidth="1"/>
    <col min="15370" max="15370" width="14.25" style="288" customWidth="1"/>
    <col min="15371" max="15371" width="13.25" style="288" customWidth="1"/>
    <col min="15372" max="15372" width="12.375" style="288" customWidth="1"/>
    <col min="15373" max="15373" width="13.25" style="288" customWidth="1"/>
    <col min="15374" max="15374" width="14.5" style="288" customWidth="1"/>
    <col min="15375" max="15375" width="12.75" style="288" customWidth="1"/>
    <col min="15376" max="15616" width="9" style="288"/>
    <col min="15617" max="15617" width="7" style="288" customWidth="1"/>
    <col min="15618" max="15618" width="33.875" style="288" customWidth="1"/>
    <col min="15619" max="15619" width="14.5" style="288" customWidth="1"/>
    <col min="15620" max="15620" width="12.75" style="288" customWidth="1"/>
    <col min="15621" max="15622" width="13.25" style="288" customWidth="1"/>
    <col min="15623" max="15623" width="12.75" style="288" customWidth="1"/>
    <col min="15624" max="15624" width="11.875" style="288" customWidth="1"/>
    <col min="15625" max="15625" width="11.25" style="288" customWidth="1"/>
    <col min="15626" max="15626" width="14.25" style="288" customWidth="1"/>
    <col min="15627" max="15627" width="13.25" style="288" customWidth="1"/>
    <col min="15628" max="15628" width="12.375" style="288" customWidth="1"/>
    <col min="15629" max="15629" width="13.25" style="288" customWidth="1"/>
    <col min="15630" max="15630" width="14.5" style="288" customWidth="1"/>
    <col min="15631" max="15631" width="12.75" style="288" customWidth="1"/>
    <col min="15632" max="15872" width="9" style="288"/>
    <col min="15873" max="15873" width="7" style="288" customWidth="1"/>
    <col min="15874" max="15874" width="33.875" style="288" customWidth="1"/>
    <col min="15875" max="15875" width="14.5" style="288" customWidth="1"/>
    <col min="15876" max="15876" width="12.75" style="288" customWidth="1"/>
    <col min="15877" max="15878" width="13.25" style="288" customWidth="1"/>
    <col min="15879" max="15879" width="12.75" style="288" customWidth="1"/>
    <col min="15880" max="15880" width="11.875" style="288" customWidth="1"/>
    <col min="15881" max="15881" width="11.25" style="288" customWidth="1"/>
    <col min="15882" max="15882" width="14.25" style="288" customWidth="1"/>
    <col min="15883" max="15883" width="13.25" style="288" customWidth="1"/>
    <col min="15884" max="15884" width="12.375" style="288" customWidth="1"/>
    <col min="15885" max="15885" width="13.25" style="288" customWidth="1"/>
    <col min="15886" max="15886" width="14.5" style="288" customWidth="1"/>
    <col min="15887" max="15887" width="12.75" style="288" customWidth="1"/>
    <col min="15888" max="16128" width="9" style="288"/>
    <col min="16129" max="16129" width="7" style="288" customWidth="1"/>
    <col min="16130" max="16130" width="33.875" style="288" customWidth="1"/>
    <col min="16131" max="16131" width="14.5" style="288" customWidth="1"/>
    <col min="16132" max="16132" width="12.75" style="288" customWidth="1"/>
    <col min="16133" max="16134" width="13.25" style="288" customWidth="1"/>
    <col min="16135" max="16135" width="12.75" style="288" customWidth="1"/>
    <col min="16136" max="16136" width="11.875" style="288" customWidth="1"/>
    <col min="16137" max="16137" width="11.25" style="288" customWidth="1"/>
    <col min="16138" max="16138" width="14.25" style="288" customWidth="1"/>
    <col min="16139" max="16139" width="13.25" style="288" customWidth="1"/>
    <col min="16140" max="16140" width="12.375" style="288" customWidth="1"/>
    <col min="16141" max="16141" width="13.25" style="288" customWidth="1"/>
    <col min="16142" max="16142" width="14.5" style="288" customWidth="1"/>
    <col min="16143" max="16143" width="12.75" style="288" customWidth="1"/>
    <col min="16144" max="16384" width="9" style="288"/>
  </cols>
  <sheetData>
    <row r="1" spans="1:20" s="338" customFormat="1">
      <c r="A1" s="575"/>
      <c r="C1" s="576"/>
      <c r="D1" s="576"/>
      <c r="E1" s="576"/>
      <c r="F1" s="576"/>
      <c r="G1" s="576"/>
      <c r="H1" s="576"/>
      <c r="I1" s="576"/>
      <c r="J1" s="576"/>
      <c r="K1" s="576"/>
      <c r="M1" s="576" t="s">
        <v>298</v>
      </c>
      <c r="N1" s="576"/>
      <c r="O1" s="576"/>
    </row>
    <row r="2" spans="1:20" s="338" customFormat="1">
      <c r="A2" s="575"/>
      <c r="C2" s="576"/>
      <c r="D2" s="576"/>
      <c r="E2" s="576"/>
      <c r="F2" s="576"/>
      <c r="G2" s="576"/>
      <c r="H2" s="576"/>
      <c r="I2" s="576"/>
      <c r="J2" s="576"/>
      <c r="K2" s="576"/>
      <c r="M2" s="576" t="s">
        <v>710</v>
      </c>
      <c r="N2" s="576"/>
      <c r="O2" s="576"/>
    </row>
    <row r="3" spans="1:20" s="338" customFormat="1">
      <c r="A3" s="575"/>
      <c r="C3" s="576"/>
      <c r="D3" s="576"/>
      <c r="E3" s="576"/>
      <c r="F3" s="576"/>
      <c r="G3" s="576"/>
      <c r="H3" s="576"/>
      <c r="I3" s="576"/>
      <c r="J3" s="576"/>
      <c r="K3" s="576"/>
      <c r="M3" s="576" t="s">
        <v>711</v>
      </c>
      <c r="N3" s="576"/>
      <c r="O3" s="576"/>
    </row>
    <row r="4" spans="1:20" s="290" customFormat="1" ht="18.75">
      <c r="A4" s="968" t="s">
        <v>299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</row>
    <row r="5" spans="1:20" s="290" customFormat="1" ht="18.75">
      <c r="A5" s="968" t="s">
        <v>271</v>
      </c>
      <c r="B5" s="968"/>
      <c r="C5" s="968"/>
      <c r="D5" s="968"/>
      <c r="E5" s="968"/>
      <c r="F5" s="968"/>
      <c r="G5" s="968"/>
      <c r="H5" s="968"/>
      <c r="I5" s="968"/>
      <c r="J5" s="968"/>
      <c r="K5" s="968"/>
      <c r="L5" s="968"/>
      <c r="M5" s="968"/>
      <c r="N5" s="968"/>
      <c r="O5" s="968"/>
    </row>
    <row r="6" spans="1:20">
      <c r="C6" s="289"/>
    </row>
    <row r="7" spans="1:20" s="338" customFormat="1">
      <c r="A7" s="575"/>
      <c r="C7" s="576"/>
      <c r="D7" s="576"/>
      <c r="E7" s="576"/>
      <c r="F7" s="576"/>
      <c r="G7" s="576"/>
      <c r="H7" s="576"/>
      <c r="I7" s="576"/>
      <c r="J7" s="576"/>
      <c r="K7" s="576"/>
      <c r="L7" s="576"/>
      <c r="N7" s="577" t="s">
        <v>15</v>
      </c>
      <c r="O7" s="576"/>
    </row>
    <row r="8" spans="1:20" s="291" customFormat="1" ht="16.5" customHeight="1">
      <c r="A8" s="969" t="s">
        <v>300</v>
      </c>
      <c r="B8" s="969" t="s">
        <v>16</v>
      </c>
      <c r="C8" s="970" t="s">
        <v>17</v>
      </c>
      <c r="D8" s="971" t="s">
        <v>301</v>
      </c>
      <c r="E8" s="971"/>
      <c r="F8" s="971"/>
      <c r="G8" s="971"/>
      <c r="H8" s="971"/>
      <c r="I8" s="971"/>
      <c r="J8" s="971"/>
      <c r="K8" s="971"/>
      <c r="L8" s="971"/>
      <c r="M8" s="971"/>
      <c r="N8" s="971"/>
      <c r="O8" s="971"/>
    </row>
    <row r="9" spans="1:20" s="291" customFormat="1" ht="14.25" customHeight="1">
      <c r="A9" s="969"/>
      <c r="B9" s="969"/>
      <c r="C9" s="970"/>
      <c r="D9" s="972" t="s">
        <v>302</v>
      </c>
      <c r="E9" s="973" t="s">
        <v>303</v>
      </c>
      <c r="F9" s="973"/>
      <c r="G9" s="973"/>
      <c r="H9" s="973"/>
      <c r="I9" s="973"/>
      <c r="J9" s="973"/>
      <c r="K9" s="973"/>
      <c r="L9" s="972" t="s">
        <v>304</v>
      </c>
      <c r="M9" s="973" t="s">
        <v>303</v>
      </c>
      <c r="N9" s="973"/>
      <c r="O9" s="973"/>
    </row>
    <row r="10" spans="1:20" s="291" customFormat="1" ht="14.25" customHeight="1">
      <c r="A10" s="969"/>
      <c r="B10" s="969"/>
      <c r="C10" s="970"/>
      <c r="D10" s="972"/>
      <c r="E10" s="972" t="s">
        <v>305</v>
      </c>
      <c r="F10" s="973" t="s">
        <v>303</v>
      </c>
      <c r="G10" s="973"/>
      <c r="H10" s="972" t="s">
        <v>306</v>
      </c>
      <c r="I10" s="972" t="s">
        <v>307</v>
      </c>
      <c r="J10" s="972" t="s">
        <v>308</v>
      </c>
      <c r="K10" s="972" t="s">
        <v>309</v>
      </c>
      <c r="L10" s="972"/>
      <c r="M10" s="972" t="s">
        <v>310</v>
      </c>
      <c r="N10" s="292" t="s">
        <v>303</v>
      </c>
      <c r="O10" s="972" t="s">
        <v>311</v>
      </c>
    </row>
    <row r="11" spans="1:20" s="291" customFormat="1" ht="69" customHeight="1">
      <c r="A11" s="969"/>
      <c r="B11" s="969"/>
      <c r="C11" s="970"/>
      <c r="D11" s="972"/>
      <c r="E11" s="972"/>
      <c r="F11" s="292" t="s">
        <v>312</v>
      </c>
      <c r="G11" s="292" t="s">
        <v>313</v>
      </c>
      <c r="H11" s="972"/>
      <c r="I11" s="972"/>
      <c r="J11" s="972"/>
      <c r="K11" s="972"/>
      <c r="L11" s="972"/>
      <c r="M11" s="972"/>
      <c r="N11" s="292" t="s">
        <v>308</v>
      </c>
      <c r="O11" s="972"/>
    </row>
    <row r="12" spans="1:20" s="296" customFormat="1">
      <c r="A12" s="293">
        <v>1</v>
      </c>
      <c r="B12" s="293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5">
        <v>8</v>
      </c>
      <c r="I12" s="295">
        <v>9</v>
      </c>
      <c r="J12" s="295">
        <v>10</v>
      </c>
      <c r="K12" s="295">
        <v>11</v>
      </c>
      <c r="L12" s="295">
        <v>12</v>
      </c>
      <c r="M12" s="295">
        <v>13</v>
      </c>
      <c r="N12" s="295">
        <v>14</v>
      </c>
      <c r="O12" s="295">
        <v>15</v>
      </c>
    </row>
    <row r="13" spans="1:20" s="301" customFormat="1" ht="9.9499999999999993" customHeight="1">
      <c r="A13" s="297"/>
      <c r="B13" s="298"/>
      <c r="C13" s="299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</row>
    <row r="14" spans="1:20" s="306" customFormat="1" ht="15.75">
      <c r="A14" s="302"/>
      <c r="B14" s="303" t="s">
        <v>314</v>
      </c>
      <c r="C14" s="304">
        <f t="shared" ref="C14:O14" si="0">C16+C21+C24+C27+C29+C39+C41+C44+C50+C54+C61+C63+C65+C68+C70+C84+C94+C100+C106+C115+C118+C129+C140+C142+C52</f>
        <v>1866748134</v>
      </c>
      <c r="D14" s="304">
        <f t="shared" si="0"/>
        <v>1038363916</v>
      </c>
      <c r="E14" s="304">
        <f t="shared" si="0"/>
        <v>381578409</v>
      </c>
      <c r="F14" s="304">
        <f t="shared" si="0"/>
        <v>197307975</v>
      </c>
      <c r="G14" s="304">
        <f t="shared" si="0"/>
        <v>184270434</v>
      </c>
      <c r="H14" s="304">
        <f t="shared" si="0"/>
        <v>375433330</v>
      </c>
      <c r="I14" s="304">
        <f t="shared" si="0"/>
        <v>3461619</v>
      </c>
      <c r="J14" s="304">
        <f t="shared" si="0"/>
        <v>189989912</v>
      </c>
      <c r="K14" s="304">
        <f t="shared" si="0"/>
        <v>87900646</v>
      </c>
      <c r="L14" s="304">
        <f t="shared" si="0"/>
        <v>828384218</v>
      </c>
      <c r="M14" s="304">
        <f t="shared" si="0"/>
        <v>771031846</v>
      </c>
      <c r="N14" s="304">
        <f t="shared" si="0"/>
        <v>379980421</v>
      </c>
      <c r="O14" s="304">
        <f t="shared" si="0"/>
        <v>57352372</v>
      </c>
      <c r="P14" s="305"/>
      <c r="Q14" s="305"/>
      <c r="R14" s="305"/>
      <c r="S14" s="305"/>
      <c r="T14" s="305"/>
    </row>
    <row r="15" spans="1:20" s="301" customFormat="1" ht="9.9499999999999993" customHeight="1">
      <c r="A15" s="307"/>
      <c r="B15" s="308"/>
      <c r="C15" s="29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10"/>
      <c r="Q15" s="310"/>
      <c r="R15" s="310"/>
      <c r="S15" s="310"/>
      <c r="T15" s="310"/>
    </row>
    <row r="16" spans="1:20" s="317" customFormat="1" ht="15" customHeight="1">
      <c r="A16" s="311" t="s">
        <v>61</v>
      </c>
      <c r="B16" s="312" t="s">
        <v>62</v>
      </c>
      <c r="C16" s="313">
        <f>C17+C18+C19+C20</f>
        <v>22723000</v>
      </c>
      <c r="D16" s="314">
        <f>D17+D18+D19+D20</f>
        <v>10579052</v>
      </c>
      <c r="E16" s="314">
        <f t="shared" ref="E16:O16" si="1">E17+E18+E19+E20</f>
        <v>1141552</v>
      </c>
      <c r="F16" s="314">
        <f t="shared" si="1"/>
        <v>305052</v>
      </c>
      <c r="G16" s="314">
        <f t="shared" si="1"/>
        <v>836500</v>
      </c>
      <c r="H16" s="314">
        <f t="shared" si="1"/>
        <v>1592500</v>
      </c>
      <c r="I16" s="314">
        <f t="shared" si="1"/>
        <v>0</v>
      </c>
      <c r="J16" s="314">
        <f t="shared" si="1"/>
        <v>7845000</v>
      </c>
      <c r="K16" s="314">
        <f t="shared" si="1"/>
        <v>0</v>
      </c>
      <c r="L16" s="314">
        <f t="shared" si="1"/>
        <v>12143948</v>
      </c>
      <c r="M16" s="314">
        <f t="shared" si="1"/>
        <v>12143948</v>
      </c>
      <c r="N16" s="314">
        <f t="shared" si="1"/>
        <v>15000</v>
      </c>
      <c r="O16" s="314">
        <f t="shared" si="1"/>
        <v>0</v>
      </c>
      <c r="P16" s="315"/>
      <c r="Q16" s="315"/>
      <c r="R16" s="316"/>
      <c r="S16" s="316"/>
      <c r="T16" s="316"/>
    </row>
    <row r="17" spans="1:20" s="338" customFormat="1" ht="12.75" customHeight="1">
      <c r="A17" s="578" t="s">
        <v>315</v>
      </c>
      <c r="B17" s="579" t="s">
        <v>316</v>
      </c>
      <c r="C17" s="334">
        <f>D17+L17</f>
        <v>1500000</v>
      </c>
      <c r="D17" s="335">
        <f>E17+H17+I17+J17+K17</f>
        <v>1500000</v>
      </c>
      <c r="E17" s="335">
        <f>F17+G17</f>
        <v>0</v>
      </c>
      <c r="F17" s="335">
        <v>0</v>
      </c>
      <c r="G17" s="335">
        <v>0</v>
      </c>
      <c r="H17" s="335">
        <v>1500000</v>
      </c>
      <c r="I17" s="335">
        <v>0</v>
      </c>
      <c r="J17" s="335">
        <v>0</v>
      </c>
      <c r="K17" s="335">
        <v>0</v>
      </c>
      <c r="L17" s="335">
        <f>M17+O17</f>
        <v>0</v>
      </c>
      <c r="M17" s="335">
        <v>0</v>
      </c>
      <c r="N17" s="335">
        <v>0</v>
      </c>
      <c r="O17" s="335">
        <v>0</v>
      </c>
      <c r="P17" s="336"/>
      <c r="Q17" s="336"/>
      <c r="R17" s="337"/>
      <c r="S17" s="337"/>
      <c r="T17" s="337"/>
    </row>
    <row r="18" spans="1:20" s="338" customFormat="1">
      <c r="A18" s="578" t="s">
        <v>63</v>
      </c>
      <c r="B18" s="579" t="s">
        <v>317</v>
      </c>
      <c r="C18" s="334">
        <f>D18+L18</f>
        <v>7875000</v>
      </c>
      <c r="D18" s="335">
        <f>E18+H18+I18+J18+K18</f>
        <v>7857500</v>
      </c>
      <c r="E18" s="335">
        <f>F18+G18</f>
        <v>0</v>
      </c>
      <c r="F18" s="335">
        <v>0</v>
      </c>
      <c r="G18" s="335">
        <v>0</v>
      </c>
      <c r="H18" s="335">
        <v>12500</v>
      </c>
      <c r="I18" s="335">
        <v>0</v>
      </c>
      <c r="J18" s="335">
        <f>5001000-15000+2859000</f>
        <v>7845000</v>
      </c>
      <c r="K18" s="335">
        <v>0</v>
      </c>
      <c r="L18" s="335">
        <f>M18+O18</f>
        <v>17500</v>
      </c>
      <c r="M18" s="335">
        <v>17500</v>
      </c>
      <c r="N18" s="335">
        <f>10000+5000</f>
        <v>15000</v>
      </c>
      <c r="O18" s="335">
        <v>0</v>
      </c>
      <c r="P18" s="336"/>
      <c r="Q18" s="336"/>
      <c r="R18" s="337"/>
      <c r="S18" s="337"/>
      <c r="T18" s="337"/>
    </row>
    <row r="19" spans="1:20" s="338" customFormat="1">
      <c r="A19" s="578" t="s">
        <v>64</v>
      </c>
      <c r="B19" s="579" t="s">
        <v>65</v>
      </c>
      <c r="C19" s="334">
        <f>D19+L19</f>
        <v>12500000</v>
      </c>
      <c r="D19" s="335">
        <f>E19+H19+I19+J19+K19</f>
        <v>373552</v>
      </c>
      <c r="E19" s="335">
        <f>F19+G19</f>
        <v>373552</v>
      </c>
      <c r="F19" s="335">
        <v>305052</v>
      </c>
      <c r="G19" s="335">
        <v>68500</v>
      </c>
      <c r="H19" s="335">
        <v>0</v>
      </c>
      <c r="I19" s="335">
        <v>0</v>
      </c>
      <c r="J19" s="335">
        <v>0</v>
      </c>
      <c r="K19" s="335">
        <v>0</v>
      </c>
      <c r="L19" s="335">
        <f>M19+O19</f>
        <v>12126448</v>
      </c>
      <c r="M19" s="335">
        <v>12126448</v>
      </c>
      <c r="N19" s="335">
        <v>0</v>
      </c>
      <c r="O19" s="335">
        <v>0</v>
      </c>
      <c r="P19" s="336"/>
      <c r="Q19" s="336"/>
      <c r="R19" s="337"/>
      <c r="S19" s="337"/>
      <c r="T19" s="337"/>
    </row>
    <row r="20" spans="1:20" s="338" customFormat="1">
      <c r="A20" s="578" t="s">
        <v>66</v>
      </c>
      <c r="B20" s="579" t="s">
        <v>46</v>
      </c>
      <c r="C20" s="334">
        <f>D20+L20</f>
        <v>848000</v>
      </c>
      <c r="D20" s="335">
        <f>E20+H20+I20+J20+K20</f>
        <v>848000</v>
      </c>
      <c r="E20" s="335">
        <f>F20+G20</f>
        <v>768000</v>
      </c>
      <c r="F20" s="335">
        <v>0</v>
      </c>
      <c r="G20" s="335">
        <v>768000</v>
      </c>
      <c r="H20" s="335">
        <v>80000</v>
      </c>
      <c r="I20" s="335">
        <v>0</v>
      </c>
      <c r="J20" s="335">
        <v>0</v>
      </c>
      <c r="K20" s="335">
        <v>0</v>
      </c>
      <c r="L20" s="335">
        <f>M20+O20</f>
        <v>0</v>
      </c>
      <c r="M20" s="335"/>
      <c r="N20" s="335"/>
      <c r="O20" s="335">
        <v>0</v>
      </c>
      <c r="P20" s="336"/>
      <c r="Q20" s="336"/>
      <c r="R20" s="337"/>
      <c r="S20" s="337"/>
      <c r="T20" s="337"/>
    </row>
    <row r="21" spans="1:20" s="325" customFormat="1" ht="15" customHeight="1">
      <c r="A21" s="311" t="s">
        <v>21</v>
      </c>
      <c r="B21" s="312" t="s">
        <v>22</v>
      </c>
      <c r="C21" s="321">
        <f>C22+C23</f>
        <v>466000</v>
      </c>
      <c r="D21" s="322">
        <f>D22+D23</f>
        <v>466000</v>
      </c>
      <c r="E21" s="322">
        <f t="shared" ref="E21:O21" si="2">E22+E23</f>
        <v>258000</v>
      </c>
      <c r="F21" s="322">
        <f t="shared" si="2"/>
        <v>228000</v>
      </c>
      <c r="G21" s="322">
        <f t="shared" si="2"/>
        <v>30000</v>
      </c>
      <c r="H21" s="322">
        <f t="shared" si="2"/>
        <v>8000</v>
      </c>
      <c r="I21" s="322">
        <f t="shared" si="2"/>
        <v>0</v>
      </c>
      <c r="J21" s="322">
        <f t="shared" si="2"/>
        <v>200000</v>
      </c>
      <c r="K21" s="322">
        <f t="shared" si="2"/>
        <v>0</v>
      </c>
      <c r="L21" s="322">
        <f t="shared" si="2"/>
        <v>0</v>
      </c>
      <c r="M21" s="322">
        <f t="shared" si="2"/>
        <v>0</v>
      </c>
      <c r="N21" s="322">
        <f t="shared" si="2"/>
        <v>0</v>
      </c>
      <c r="O21" s="322">
        <f t="shared" si="2"/>
        <v>0</v>
      </c>
      <c r="P21" s="323"/>
      <c r="Q21" s="323"/>
      <c r="R21" s="324"/>
      <c r="S21" s="324"/>
      <c r="T21" s="324"/>
    </row>
    <row r="22" spans="1:20" s="301" customFormat="1" ht="54.95" customHeight="1">
      <c r="A22" s="318" t="s">
        <v>67</v>
      </c>
      <c r="B22" s="326" t="s">
        <v>68</v>
      </c>
      <c r="C22" s="299">
        <f>D22+L22</f>
        <v>388000</v>
      </c>
      <c r="D22" s="309">
        <f>E22+H22+I22+J22+K22</f>
        <v>388000</v>
      </c>
      <c r="E22" s="309">
        <f>F22+G22</f>
        <v>180000</v>
      </c>
      <c r="F22" s="309">
        <v>150000</v>
      </c>
      <c r="G22" s="309">
        <v>30000</v>
      </c>
      <c r="H22" s="309">
        <v>8000</v>
      </c>
      <c r="I22" s="309">
        <v>0</v>
      </c>
      <c r="J22" s="309">
        <f>150000+50000</f>
        <v>200000</v>
      </c>
      <c r="K22" s="309">
        <v>0</v>
      </c>
      <c r="L22" s="309">
        <f>M22+O22</f>
        <v>0</v>
      </c>
      <c r="M22" s="309">
        <v>0</v>
      </c>
      <c r="N22" s="309">
        <v>0</v>
      </c>
      <c r="O22" s="309">
        <v>0</v>
      </c>
      <c r="P22" s="320"/>
      <c r="Q22" s="320"/>
      <c r="R22" s="310"/>
      <c r="S22" s="310"/>
      <c r="T22" s="310"/>
    </row>
    <row r="23" spans="1:20" s="338" customFormat="1">
      <c r="A23" s="580" t="s">
        <v>60</v>
      </c>
      <c r="B23" s="581" t="s">
        <v>46</v>
      </c>
      <c r="C23" s="334">
        <f>D23+L23</f>
        <v>78000</v>
      </c>
      <c r="D23" s="335">
        <f>E23+H23+I23+J23+K23</f>
        <v>78000</v>
      </c>
      <c r="E23" s="335">
        <f>F23+G23</f>
        <v>78000</v>
      </c>
      <c r="F23" s="335">
        <v>78000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  <c r="L23" s="335">
        <f>M23+O23</f>
        <v>0</v>
      </c>
      <c r="M23" s="335">
        <v>0</v>
      </c>
      <c r="N23" s="335">
        <v>0</v>
      </c>
      <c r="O23" s="335">
        <v>0</v>
      </c>
      <c r="P23" s="336"/>
      <c r="Q23" s="336"/>
      <c r="R23" s="337"/>
      <c r="S23" s="337"/>
      <c r="T23" s="337"/>
    </row>
    <row r="24" spans="1:20" s="329" customFormat="1" ht="15" customHeight="1">
      <c r="A24" s="311" t="s">
        <v>69</v>
      </c>
      <c r="B24" s="312" t="s">
        <v>70</v>
      </c>
      <c r="C24" s="313">
        <f>C25+C26</f>
        <v>14180235</v>
      </c>
      <c r="D24" s="314">
        <f t="shared" ref="D24:O24" si="3">D25+D26</f>
        <v>14180235</v>
      </c>
      <c r="E24" s="314">
        <f t="shared" si="3"/>
        <v>20000</v>
      </c>
      <c r="F24" s="314">
        <f t="shared" si="3"/>
        <v>5000</v>
      </c>
      <c r="G24" s="314">
        <f t="shared" si="3"/>
        <v>15000</v>
      </c>
      <c r="H24" s="314">
        <f t="shared" si="3"/>
        <v>0</v>
      </c>
      <c r="I24" s="314">
        <f t="shared" si="3"/>
        <v>0</v>
      </c>
      <c r="J24" s="314">
        <f t="shared" si="3"/>
        <v>14160235</v>
      </c>
      <c r="K24" s="314">
        <f t="shared" si="3"/>
        <v>0</v>
      </c>
      <c r="L24" s="314">
        <f t="shared" si="3"/>
        <v>0</v>
      </c>
      <c r="M24" s="314">
        <f t="shared" si="3"/>
        <v>0</v>
      </c>
      <c r="N24" s="314">
        <f t="shared" si="3"/>
        <v>0</v>
      </c>
      <c r="O24" s="314">
        <f t="shared" si="3"/>
        <v>0</v>
      </c>
      <c r="P24" s="327"/>
      <c r="Q24" s="327"/>
      <c r="R24" s="328"/>
      <c r="S24" s="328"/>
      <c r="T24" s="328"/>
    </row>
    <row r="25" spans="1:20" s="301" customFormat="1" ht="27" customHeight="1">
      <c r="A25" s="318" t="s">
        <v>318</v>
      </c>
      <c r="B25" s="326" t="s">
        <v>319</v>
      </c>
      <c r="C25" s="299">
        <f>D25+L25</f>
        <v>14152006</v>
      </c>
      <c r="D25" s="309">
        <f>E25+H25+I25+J25+K25</f>
        <v>14152006</v>
      </c>
      <c r="E25" s="309">
        <f>F25+G25</f>
        <v>20000</v>
      </c>
      <c r="F25" s="309">
        <v>5000</v>
      </c>
      <c r="G25" s="309">
        <v>15000</v>
      </c>
      <c r="H25" s="309">
        <v>0</v>
      </c>
      <c r="I25" s="309">
        <v>0</v>
      </c>
      <c r="J25" s="309">
        <f>2329278+11802728</f>
        <v>14132006</v>
      </c>
      <c r="K25" s="309">
        <v>0</v>
      </c>
      <c r="L25" s="309">
        <f>M25+O25</f>
        <v>0</v>
      </c>
      <c r="M25" s="309">
        <v>0</v>
      </c>
      <c r="N25" s="309">
        <v>0</v>
      </c>
      <c r="O25" s="309">
        <v>0</v>
      </c>
      <c r="P25" s="320"/>
      <c r="Q25" s="320"/>
      <c r="R25" s="310"/>
      <c r="S25" s="310"/>
      <c r="T25" s="310"/>
    </row>
    <row r="26" spans="1:20" s="338" customFormat="1">
      <c r="A26" s="578" t="s">
        <v>320</v>
      </c>
      <c r="B26" s="581" t="s">
        <v>46</v>
      </c>
      <c r="C26" s="334">
        <f>D26+L26</f>
        <v>28229</v>
      </c>
      <c r="D26" s="335">
        <f>E26+H26+I26+J26+K26</f>
        <v>28229</v>
      </c>
      <c r="E26" s="335">
        <f>F26+G26</f>
        <v>0</v>
      </c>
      <c r="F26" s="335">
        <v>0</v>
      </c>
      <c r="G26" s="335">
        <v>0</v>
      </c>
      <c r="H26" s="335">
        <v>0</v>
      </c>
      <c r="I26" s="335">
        <v>0</v>
      </c>
      <c r="J26" s="335">
        <f>23996+4233</f>
        <v>28229</v>
      </c>
      <c r="K26" s="335">
        <v>0</v>
      </c>
      <c r="L26" s="335">
        <f>M26+O26</f>
        <v>0</v>
      </c>
      <c r="M26" s="335">
        <v>0</v>
      </c>
      <c r="N26" s="335">
        <v>0</v>
      </c>
      <c r="O26" s="335">
        <v>0</v>
      </c>
      <c r="P26" s="336"/>
      <c r="Q26" s="336"/>
      <c r="R26" s="337"/>
      <c r="S26" s="337"/>
      <c r="T26" s="337"/>
    </row>
    <row r="27" spans="1:20" s="332" customFormat="1" ht="15" customHeight="1">
      <c r="A27" s="311" t="s">
        <v>321</v>
      </c>
      <c r="B27" s="312" t="s">
        <v>322</v>
      </c>
      <c r="C27" s="313">
        <f t="shared" ref="C27:O27" si="4">C28</f>
        <v>14124640</v>
      </c>
      <c r="D27" s="314">
        <f t="shared" si="4"/>
        <v>12912128</v>
      </c>
      <c r="E27" s="314">
        <f t="shared" si="4"/>
        <v>0</v>
      </c>
      <c r="F27" s="314">
        <f t="shared" si="4"/>
        <v>0</v>
      </c>
      <c r="G27" s="314">
        <f t="shared" si="4"/>
        <v>0</v>
      </c>
      <c r="H27" s="314">
        <f t="shared" si="4"/>
        <v>0</v>
      </c>
      <c r="I27" s="314">
        <f t="shared" si="4"/>
        <v>0</v>
      </c>
      <c r="J27" s="314">
        <f t="shared" si="4"/>
        <v>12912128</v>
      </c>
      <c r="K27" s="314">
        <f t="shared" si="4"/>
        <v>0</v>
      </c>
      <c r="L27" s="314">
        <f t="shared" si="4"/>
        <v>1212512</v>
      </c>
      <c r="M27" s="314">
        <f t="shared" si="4"/>
        <v>1212512</v>
      </c>
      <c r="N27" s="314">
        <f>N28</f>
        <v>342952</v>
      </c>
      <c r="O27" s="314">
        <f t="shared" si="4"/>
        <v>0</v>
      </c>
      <c r="P27" s="330"/>
      <c r="Q27" s="330"/>
      <c r="R27" s="331"/>
      <c r="S27" s="331"/>
      <c r="T27" s="331"/>
    </row>
    <row r="28" spans="1:20" s="583" customFormat="1">
      <c r="A28" s="578" t="s">
        <v>323</v>
      </c>
      <c r="B28" s="579" t="s">
        <v>324</v>
      </c>
      <c r="C28" s="334">
        <f>D28+L28</f>
        <v>14124640</v>
      </c>
      <c r="D28" s="335">
        <f>E28+H28+I28+J28+K28</f>
        <v>12912128</v>
      </c>
      <c r="E28" s="335">
        <f>F28+G28</f>
        <v>0</v>
      </c>
      <c r="F28" s="335">
        <v>0</v>
      </c>
      <c r="G28" s="335">
        <v>0</v>
      </c>
      <c r="H28" s="335">
        <v>0</v>
      </c>
      <c r="I28" s="335">
        <v>0</v>
      </c>
      <c r="J28" s="335">
        <f>1325507-342952+11929573</f>
        <v>12912128</v>
      </c>
      <c r="K28" s="335">
        <v>0</v>
      </c>
      <c r="L28" s="335">
        <f>M28+O28</f>
        <v>1212512</v>
      </c>
      <c r="M28" s="335">
        <v>1212512</v>
      </c>
      <c r="N28" s="335">
        <f>308657+34295</f>
        <v>342952</v>
      </c>
      <c r="O28" s="335">
        <v>0</v>
      </c>
      <c r="P28" s="343"/>
      <c r="Q28" s="343"/>
      <c r="R28" s="582"/>
      <c r="S28" s="582"/>
      <c r="T28" s="582"/>
    </row>
    <row r="29" spans="1:20" s="329" customFormat="1" ht="15" customHeight="1">
      <c r="A29" s="311" t="s">
        <v>23</v>
      </c>
      <c r="B29" s="312" t="s">
        <v>24</v>
      </c>
      <c r="C29" s="333">
        <f>C30+C31+C33+C38+C34+C32+C37+C35+C36</f>
        <v>850402541</v>
      </c>
      <c r="D29" s="314">
        <f>D30+D31+D33+D38+D34+D32+D37+D35+D36</f>
        <v>293888964</v>
      </c>
      <c r="E29" s="314">
        <f t="shared" ref="E29:O29" si="5">E30+E31+E33+E38+E34+E32+E37+E35+E36</f>
        <v>51085240</v>
      </c>
      <c r="F29" s="314">
        <f t="shared" si="5"/>
        <v>366830</v>
      </c>
      <c r="G29" s="314">
        <f t="shared" si="5"/>
        <v>50718410</v>
      </c>
      <c r="H29" s="314">
        <f t="shared" si="5"/>
        <v>237057000</v>
      </c>
      <c r="I29" s="314">
        <f t="shared" si="5"/>
        <v>0</v>
      </c>
      <c r="J29" s="314">
        <f t="shared" si="5"/>
        <v>5746724</v>
      </c>
      <c r="K29" s="314">
        <f t="shared" si="5"/>
        <v>0</v>
      </c>
      <c r="L29" s="314">
        <f t="shared" si="5"/>
        <v>556513577</v>
      </c>
      <c r="M29" s="314">
        <f t="shared" si="5"/>
        <v>546513577</v>
      </c>
      <c r="N29" s="314">
        <f t="shared" si="5"/>
        <v>291387969</v>
      </c>
      <c r="O29" s="314">
        <f t="shared" si="5"/>
        <v>10000000</v>
      </c>
      <c r="P29" s="327"/>
      <c r="Q29" s="327"/>
      <c r="R29" s="328"/>
      <c r="S29" s="328"/>
      <c r="T29" s="328"/>
    </row>
    <row r="30" spans="1:20" s="338" customFormat="1">
      <c r="A30" s="578" t="s">
        <v>325</v>
      </c>
      <c r="B30" s="579" t="s">
        <v>71</v>
      </c>
      <c r="C30" s="334">
        <f t="shared" ref="C30:C38" si="6">D30+L30</f>
        <v>210665474</v>
      </c>
      <c r="D30" s="335">
        <f t="shared" ref="D30:D38" si="7">E30+H30+I30+J30+K30</f>
        <v>199185474</v>
      </c>
      <c r="E30" s="335">
        <f t="shared" ref="E30:E38" si="8">F30+G30</f>
        <v>500000</v>
      </c>
      <c r="F30" s="335">
        <v>150000</v>
      </c>
      <c r="G30" s="335">
        <v>350000</v>
      </c>
      <c r="H30" s="335">
        <v>194564000</v>
      </c>
      <c r="I30" s="335">
        <v>0</v>
      </c>
      <c r="J30" s="335">
        <f>3884183+237291</f>
        <v>4121474</v>
      </c>
      <c r="K30" s="335">
        <v>0</v>
      </c>
      <c r="L30" s="335">
        <f>M30+O30</f>
        <v>11480000</v>
      </c>
      <c r="M30" s="335">
        <v>11480000</v>
      </c>
      <c r="N30" s="335">
        <v>0</v>
      </c>
      <c r="O30" s="335">
        <v>0</v>
      </c>
      <c r="P30" s="336"/>
      <c r="Q30" s="336"/>
      <c r="R30" s="337"/>
      <c r="S30" s="337"/>
      <c r="T30" s="337"/>
    </row>
    <row r="31" spans="1:20" s="338" customFormat="1">
      <c r="A31" s="578" t="s">
        <v>326</v>
      </c>
      <c r="B31" s="579" t="s">
        <v>49</v>
      </c>
      <c r="C31" s="334">
        <f t="shared" si="6"/>
        <v>36443000</v>
      </c>
      <c r="D31" s="335">
        <f t="shared" si="7"/>
        <v>36443000</v>
      </c>
      <c r="E31" s="335">
        <f t="shared" si="8"/>
        <v>0</v>
      </c>
      <c r="F31" s="335">
        <v>0</v>
      </c>
      <c r="G31" s="335">
        <v>0</v>
      </c>
      <c r="H31" s="335">
        <v>36443000</v>
      </c>
      <c r="I31" s="335">
        <v>0</v>
      </c>
      <c r="J31" s="335">
        <v>0</v>
      </c>
      <c r="K31" s="335">
        <v>0</v>
      </c>
      <c r="L31" s="335">
        <f t="shared" ref="L31:L38" si="9">M31+O31</f>
        <v>0</v>
      </c>
      <c r="M31" s="335">
        <v>0</v>
      </c>
      <c r="N31" s="335">
        <v>0</v>
      </c>
      <c r="O31" s="335">
        <v>0</v>
      </c>
      <c r="P31" s="336"/>
      <c r="Q31" s="336"/>
      <c r="R31" s="337"/>
      <c r="S31" s="337"/>
      <c r="T31" s="337"/>
    </row>
    <row r="32" spans="1:20" s="338" customFormat="1">
      <c r="A32" s="580">
        <v>60004</v>
      </c>
      <c r="B32" s="579" t="s">
        <v>327</v>
      </c>
      <c r="C32" s="334">
        <f t="shared" si="6"/>
        <v>6000000</v>
      </c>
      <c r="D32" s="335">
        <f t="shared" si="7"/>
        <v>6000000</v>
      </c>
      <c r="E32" s="335">
        <f t="shared" si="8"/>
        <v>0</v>
      </c>
      <c r="F32" s="335">
        <v>0</v>
      </c>
      <c r="G32" s="335">
        <v>0</v>
      </c>
      <c r="H32" s="335">
        <v>6000000</v>
      </c>
      <c r="I32" s="335">
        <v>0</v>
      </c>
      <c r="J32" s="335">
        <v>0</v>
      </c>
      <c r="K32" s="335">
        <v>0</v>
      </c>
      <c r="L32" s="335">
        <f t="shared" si="9"/>
        <v>0</v>
      </c>
      <c r="M32" s="335">
        <v>0</v>
      </c>
      <c r="N32" s="335">
        <v>0</v>
      </c>
      <c r="O32" s="335">
        <v>0</v>
      </c>
      <c r="P32" s="336"/>
      <c r="Q32" s="336"/>
      <c r="R32" s="337"/>
      <c r="S32" s="337"/>
      <c r="T32" s="337"/>
    </row>
    <row r="33" spans="1:20" s="338" customFormat="1">
      <c r="A33" s="578" t="s">
        <v>263</v>
      </c>
      <c r="B33" s="579" t="s">
        <v>72</v>
      </c>
      <c r="C33" s="334">
        <f t="shared" si="6"/>
        <v>561597521</v>
      </c>
      <c r="D33" s="335">
        <f t="shared" si="7"/>
        <v>50855250</v>
      </c>
      <c r="E33" s="335">
        <f t="shared" si="8"/>
        <v>49230000</v>
      </c>
      <c r="F33" s="335">
        <v>0</v>
      </c>
      <c r="G33" s="335">
        <v>49230000</v>
      </c>
      <c r="H33" s="335">
        <v>0</v>
      </c>
      <c r="I33" s="335">
        <v>0</v>
      </c>
      <c r="J33" s="335">
        <f>236003526-291387969+57009693</f>
        <v>1625250</v>
      </c>
      <c r="K33" s="335">
        <v>0</v>
      </c>
      <c r="L33" s="335">
        <f t="shared" si="9"/>
        <v>510742271</v>
      </c>
      <c r="M33" s="335">
        <v>510742271</v>
      </c>
      <c r="N33" s="335">
        <f>234589811+55726158+1072000</f>
        <v>291387969</v>
      </c>
      <c r="O33" s="335">
        <v>0</v>
      </c>
      <c r="P33" s="336"/>
      <c r="Q33" s="336"/>
      <c r="R33" s="337"/>
      <c r="S33" s="337"/>
      <c r="T33" s="337"/>
    </row>
    <row r="34" spans="1:20" s="338" customFormat="1">
      <c r="A34" s="578" t="s">
        <v>328</v>
      </c>
      <c r="B34" s="579" t="s">
        <v>329</v>
      </c>
      <c r="C34" s="334">
        <f t="shared" si="6"/>
        <v>8586901</v>
      </c>
      <c r="D34" s="335">
        <f t="shared" si="7"/>
        <v>0</v>
      </c>
      <c r="E34" s="335">
        <f t="shared" si="8"/>
        <v>0</v>
      </c>
      <c r="F34" s="335">
        <v>0</v>
      </c>
      <c r="G34" s="335">
        <v>0</v>
      </c>
      <c r="H34" s="335">
        <v>0</v>
      </c>
      <c r="I34" s="335">
        <v>0</v>
      </c>
      <c r="J34" s="335">
        <v>0</v>
      </c>
      <c r="K34" s="335">
        <v>0</v>
      </c>
      <c r="L34" s="335">
        <f>M34+O34</f>
        <v>8586901</v>
      </c>
      <c r="M34" s="335">
        <v>8586901</v>
      </c>
      <c r="N34" s="335">
        <v>0</v>
      </c>
      <c r="O34" s="335">
        <v>0</v>
      </c>
      <c r="P34" s="336"/>
      <c r="Q34" s="336"/>
      <c r="R34" s="337"/>
      <c r="S34" s="337"/>
      <c r="T34" s="337"/>
    </row>
    <row r="35" spans="1:20" s="338" customFormat="1">
      <c r="A35" s="580">
        <v>60016</v>
      </c>
      <c r="B35" s="579" t="s">
        <v>330</v>
      </c>
      <c r="C35" s="334">
        <f>D35+L35</f>
        <v>186000</v>
      </c>
      <c r="D35" s="335">
        <f>E35+H35+I35+J35+K35</f>
        <v>0</v>
      </c>
      <c r="E35" s="335">
        <f>F35+G35</f>
        <v>0</v>
      </c>
      <c r="F35" s="335">
        <v>0</v>
      </c>
      <c r="G35" s="335">
        <v>0</v>
      </c>
      <c r="H35" s="335">
        <v>0</v>
      </c>
      <c r="I35" s="335">
        <v>0</v>
      </c>
      <c r="J35" s="335">
        <v>0</v>
      </c>
      <c r="K35" s="335">
        <v>0</v>
      </c>
      <c r="L35" s="335">
        <f>M35+O35</f>
        <v>186000</v>
      </c>
      <c r="M35" s="335">
        <v>186000</v>
      </c>
      <c r="N35" s="335">
        <v>0</v>
      </c>
      <c r="O35" s="335">
        <v>0</v>
      </c>
      <c r="P35" s="336"/>
      <c r="Q35" s="336"/>
      <c r="R35" s="337"/>
      <c r="S35" s="337"/>
      <c r="T35" s="337"/>
    </row>
    <row r="36" spans="1:20" s="338" customFormat="1">
      <c r="A36" s="580" t="s">
        <v>331</v>
      </c>
      <c r="B36" s="579" t="s">
        <v>332</v>
      </c>
      <c r="C36" s="334">
        <f>D36+L36</f>
        <v>15518405</v>
      </c>
      <c r="D36" s="335">
        <f>E36+H36+I36+J36+K36</f>
        <v>0</v>
      </c>
      <c r="E36" s="335">
        <f>F36+G36</f>
        <v>0</v>
      </c>
      <c r="F36" s="335">
        <v>0</v>
      </c>
      <c r="G36" s="335">
        <v>0</v>
      </c>
      <c r="H36" s="335">
        <v>0</v>
      </c>
      <c r="I36" s="335">
        <v>0</v>
      </c>
      <c r="J36" s="335">
        <v>0</v>
      </c>
      <c r="K36" s="335">
        <v>0</v>
      </c>
      <c r="L36" s="335">
        <f>M36+O36</f>
        <v>15518405</v>
      </c>
      <c r="M36" s="335">
        <v>15518405</v>
      </c>
      <c r="N36" s="335">
        <v>0</v>
      </c>
      <c r="O36" s="335">
        <v>0</v>
      </c>
      <c r="P36" s="336"/>
      <c r="Q36" s="336"/>
      <c r="R36" s="337"/>
      <c r="S36" s="337"/>
      <c r="T36" s="337"/>
    </row>
    <row r="37" spans="1:20" s="338" customFormat="1">
      <c r="A37" s="580">
        <v>60041</v>
      </c>
      <c r="B37" s="579" t="s">
        <v>333</v>
      </c>
      <c r="C37" s="334">
        <f>D37+L37</f>
        <v>10000000</v>
      </c>
      <c r="D37" s="335">
        <f>E37+H37+I37+J37+K37</f>
        <v>0</v>
      </c>
      <c r="E37" s="335">
        <f>F37+G37</f>
        <v>0</v>
      </c>
      <c r="F37" s="335">
        <v>0</v>
      </c>
      <c r="G37" s="335">
        <v>0</v>
      </c>
      <c r="H37" s="335">
        <v>0</v>
      </c>
      <c r="I37" s="335">
        <v>0</v>
      </c>
      <c r="J37" s="335">
        <v>0</v>
      </c>
      <c r="K37" s="335">
        <v>0</v>
      </c>
      <c r="L37" s="335">
        <f>M37+O37</f>
        <v>10000000</v>
      </c>
      <c r="M37" s="335">
        <v>0</v>
      </c>
      <c r="N37" s="335">
        <v>0</v>
      </c>
      <c r="O37" s="335">
        <v>10000000</v>
      </c>
      <c r="P37" s="336"/>
      <c r="Q37" s="336"/>
      <c r="R37" s="337"/>
      <c r="S37" s="337"/>
      <c r="T37" s="337"/>
    </row>
    <row r="38" spans="1:20" s="338" customFormat="1">
      <c r="A38" s="578" t="s">
        <v>334</v>
      </c>
      <c r="B38" s="579" t="s">
        <v>46</v>
      </c>
      <c r="C38" s="334">
        <f t="shared" si="6"/>
        <v>1405240</v>
      </c>
      <c r="D38" s="335">
        <f t="shared" si="7"/>
        <v>1405240</v>
      </c>
      <c r="E38" s="335">
        <f t="shared" si="8"/>
        <v>1355240</v>
      </c>
      <c r="F38" s="335">
        <v>216830</v>
      </c>
      <c r="G38" s="335">
        <v>1138410</v>
      </c>
      <c r="H38" s="335">
        <v>50000</v>
      </c>
      <c r="I38" s="335">
        <v>0</v>
      </c>
      <c r="J38" s="335">
        <v>0</v>
      </c>
      <c r="K38" s="335">
        <v>0</v>
      </c>
      <c r="L38" s="335">
        <f t="shared" si="9"/>
        <v>0</v>
      </c>
      <c r="M38" s="335">
        <v>0</v>
      </c>
      <c r="N38" s="335">
        <v>0</v>
      </c>
      <c r="O38" s="335">
        <v>0</v>
      </c>
      <c r="P38" s="336"/>
      <c r="Q38" s="336"/>
      <c r="R38" s="337"/>
      <c r="S38" s="337"/>
      <c r="T38" s="337"/>
    </row>
    <row r="39" spans="1:20" s="329" customFormat="1" ht="15" customHeight="1">
      <c r="A39" s="311" t="s">
        <v>55</v>
      </c>
      <c r="B39" s="312" t="s">
        <v>56</v>
      </c>
      <c r="C39" s="313">
        <f>C40</f>
        <v>1640730</v>
      </c>
      <c r="D39" s="314">
        <f>D40</f>
        <v>1640730</v>
      </c>
      <c r="E39" s="314">
        <f t="shared" ref="E39:O39" si="10">E40</f>
        <v>1440730</v>
      </c>
      <c r="F39" s="314">
        <f t="shared" si="10"/>
        <v>190000</v>
      </c>
      <c r="G39" s="314">
        <f t="shared" si="10"/>
        <v>1250730</v>
      </c>
      <c r="H39" s="314">
        <f t="shared" si="10"/>
        <v>200000</v>
      </c>
      <c r="I39" s="314">
        <f t="shared" si="10"/>
        <v>0</v>
      </c>
      <c r="J39" s="314">
        <f t="shared" si="10"/>
        <v>0</v>
      </c>
      <c r="K39" s="314">
        <f t="shared" si="10"/>
        <v>0</v>
      </c>
      <c r="L39" s="314">
        <f t="shared" si="10"/>
        <v>0</v>
      </c>
      <c r="M39" s="314">
        <f t="shared" si="10"/>
        <v>0</v>
      </c>
      <c r="N39" s="314">
        <f t="shared" si="10"/>
        <v>0</v>
      </c>
      <c r="O39" s="314">
        <f t="shared" si="10"/>
        <v>0</v>
      </c>
      <c r="P39" s="327"/>
      <c r="Q39" s="327"/>
      <c r="R39" s="328"/>
      <c r="S39" s="328"/>
      <c r="T39" s="328"/>
    </row>
    <row r="40" spans="1:20" s="338" customFormat="1">
      <c r="A40" s="578" t="s">
        <v>335</v>
      </c>
      <c r="B40" s="579" t="s">
        <v>46</v>
      </c>
      <c r="C40" s="334">
        <f>D40+L40</f>
        <v>1640730</v>
      </c>
      <c r="D40" s="335">
        <f>E40+H40+I40+J40+K40</f>
        <v>1640730</v>
      </c>
      <c r="E40" s="335">
        <f>F40+G40</f>
        <v>1440730</v>
      </c>
      <c r="F40" s="335">
        <v>190000</v>
      </c>
      <c r="G40" s="335">
        <v>1250730</v>
      </c>
      <c r="H40" s="335">
        <v>200000</v>
      </c>
      <c r="I40" s="335">
        <v>0</v>
      </c>
      <c r="J40" s="335">
        <v>0</v>
      </c>
      <c r="K40" s="335">
        <v>0</v>
      </c>
      <c r="L40" s="335">
        <f>M40+O40</f>
        <v>0</v>
      </c>
      <c r="M40" s="335">
        <v>0</v>
      </c>
      <c r="N40" s="335">
        <v>0</v>
      </c>
      <c r="O40" s="335">
        <v>0</v>
      </c>
      <c r="P40" s="336"/>
      <c r="Q40" s="336"/>
      <c r="R40" s="337"/>
      <c r="S40" s="337"/>
      <c r="T40" s="337"/>
    </row>
    <row r="41" spans="1:20" s="329" customFormat="1" ht="15" customHeight="1">
      <c r="A41" s="311" t="s">
        <v>25</v>
      </c>
      <c r="B41" s="312" t="s">
        <v>26</v>
      </c>
      <c r="C41" s="333">
        <f t="shared" ref="C41:N41" si="11">C42+C43</f>
        <v>1772881</v>
      </c>
      <c r="D41" s="314">
        <f t="shared" si="11"/>
        <v>1222500</v>
      </c>
      <c r="E41" s="314">
        <f t="shared" si="11"/>
        <v>1222500</v>
      </c>
      <c r="F41" s="314">
        <f t="shared" si="11"/>
        <v>0</v>
      </c>
      <c r="G41" s="314">
        <f t="shared" si="11"/>
        <v>1222500</v>
      </c>
      <c r="H41" s="314">
        <f t="shared" si="11"/>
        <v>0</v>
      </c>
      <c r="I41" s="314">
        <f t="shared" si="11"/>
        <v>0</v>
      </c>
      <c r="J41" s="314">
        <f t="shared" si="11"/>
        <v>0</v>
      </c>
      <c r="K41" s="314">
        <f t="shared" si="11"/>
        <v>0</v>
      </c>
      <c r="L41" s="314">
        <f t="shared" si="11"/>
        <v>550381</v>
      </c>
      <c r="M41" s="314">
        <f t="shared" si="11"/>
        <v>550381</v>
      </c>
      <c r="N41" s="314">
        <f t="shared" si="11"/>
        <v>0</v>
      </c>
      <c r="O41" s="314">
        <f>O42+O43</f>
        <v>0</v>
      </c>
      <c r="P41" s="327"/>
      <c r="Q41" s="327"/>
      <c r="R41" s="328"/>
      <c r="S41" s="328"/>
      <c r="T41" s="328"/>
    </row>
    <row r="42" spans="1:20" s="338" customFormat="1">
      <c r="A42" s="578" t="s">
        <v>336</v>
      </c>
      <c r="B42" s="579" t="s">
        <v>73</v>
      </c>
      <c r="C42" s="334">
        <f>D42+L42</f>
        <v>1437881</v>
      </c>
      <c r="D42" s="335">
        <f>E42+H42+I42+J42+K42</f>
        <v>1222500</v>
      </c>
      <c r="E42" s="335">
        <f>F42+G42</f>
        <v>1222500</v>
      </c>
      <c r="F42" s="335">
        <v>0</v>
      </c>
      <c r="G42" s="335">
        <v>1222500</v>
      </c>
      <c r="H42" s="335">
        <v>0</v>
      </c>
      <c r="I42" s="335">
        <v>0</v>
      </c>
      <c r="J42" s="335">
        <v>0</v>
      </c>
      <c r="K42" s="335">
        <v>0</v>
      </c>
      <c r="L42" s="335">
        <f>M42+O42</f>
        <v>215381</v>
      </c>
      <c r="M42" s="335">
        <v>215381</v>
      </c>
      <c r="N42" s="335">
        <v>0</v>
      </c>
      <c r="O42" s="335">
        <v>0</v>
      </c>
      <c r="P42" s="336"/>
      <c r="Q42" s="336"/>
      <c r="R42" s="337"/>
      <c r="S42" s="337"/>
      <c r="T42" s="337"/>
    </row>
    <row r="43" spans="1:20" s="338" customFormat="1" ht="12.75" customHeight="1">
      <c r="A43" s="580">
        <v>70007</v>
      </c>
      <c r="B43" s="579" t="s">
        <v>337</v>
      </c>
      <c r="C43" s="334">
        <f>D43+L43</f>
        <v>335000</v>
      </c>
      <c r="D43" s="335">
        <f>E43+H43+I43+J43+K43</f>
        <v>0</v>
      </c>
      <c r="E43" s="335">
        <f>F43+G43</f>
        <v>0</v>
      </c>
      <c r="F43" s="335">
        <v>0</v>
      </c>
      <c r="G43" s="335">
        <v>0</v>
      </c>
      <c r="H43" s="335">
        <v>0</v>
      </c>
      <c r="I43" s="335">
        <v>0</v>
      </c>
      <c r="J43" s="335">
        <v>0</v>
      </c>
      <c r="K43" s="335">
        <v>0</v>
      </c>
      <c r="L43" s="335">
        <f>M43+O43</f>
        <v>335000</v>
      </c>
      <c r="M43" s="335">
        <v>335000</v>
      </c>
      <c r="N43" s="335">
        <v>0</v>
      </c>
      <c r="O43" s="335">
        <v>0</v>
      </c>
      <c r="P43" s="336"/>
      <c r="Q43" s="336"/>
      <c r="R43" s="337"/>
      <c r="S43" s="337"/>
      <c r="T43" s="337"/>
    </row>
    <row r="44" spans="1:20" s="329" customFormat="1" ht="15" customHeight="1">
      <c r="A44" s="311" t="s">
        <v>27</v>
      </c>
      <c r="B44" s="312" t="s">
        <v>28</v>
      </c>
      <c r="C44" s="333">
        <f t="shared" ref="C44:N44" si="12">C45+C46+C47+C48+C49</f>
        <v>6178078</v>
      </c>
      <c r="D44" s="314">
        <f t="shared" si="12"/>
        <v>6110078</v>
      </c>
      <c r="E44" s="314">
        <f t="shared" si="12"/>
        <v>6105078</v>
      </c>
      <c r="F44" s="314">
        <f t="shared" si="12"/>
        <v>5159009</v>
      </c>
      <c r="G44" s="314">
        <f t="shared" si="12"/>
        <v>946069</v>
      </c>
      <c r="H44" s="314">
        <f t="shared" si="12"/>
        <v>0</v>
      </c>
      <c r="I44" s="314">
        <f t="shared" si="12"/>
        <v>5000</v>
      </c>
      <c r="J44" s="314">
        <f t="shared" si="12"/>
        <v>0</v>
      </c>
      <c r="K44" s="314">
        <f t="shared" si="12"/>
        <v>0</v>
      </c>
      <c r="L44" s="314">
        <f t="shared" si="12"/>
        <v>68000</v>
      </c>
      <c r="M44" s="314">
        <f t="shared" si="12"/>
        <v>68000</v>
      </c>
      <c r="N44" s="314">
        <f t="shared" si="12"/>
        <v>0</v>
      </c>
      <c r="O44" s="314">
        <f>O45+O46+O47+O48+O49</f>
        <v>0</v>
      </c>
      <c r="P44" s="327"/>
      <c r="Q44" s="327"/>
      <c r="R44" s="328"/>
      <c r="S44" s="328"/>
      <c r="T44" s="328"/>
    </row>
    <row r="45" spans="1:20" s="338" customFormat="1">
      <c r="A45" s="578" t="s">
        <v>338</v>
      </c>
      <c r="B45" s="579" t="s">
        <v>74</v>
      </c>
      <c r="C45" s="334">
        <f>D45+L45</f>
        <v>5653078</v>
      </c>
      <c r="D45" s="335">
        <f>E45+H45+I45+J45+K45</f>
        <v>5585078</v>
      </c>
      <c r="E45" s="335">
        <f>F45+G45</f>
        <v>5580078</v>
      </c>
      <c r="F45" s="335">
        <v>4872009</v>
      </c>
      <c r="G45" s="335">
        <v>708069</v>
      </c>
      <c r="H45" s="335">
        <v>0</v>
      </c>
      <c r="I45" s="335">
        <v>5000</v>
      </c>
      <c r="J45" s="335">
        <v>0</v>
      </c>
      <c r="K45" s="335">
        <v>0</v>
      </c>
      <c r="L45" s="335">
        <f>M45+O45</f>
        <v>68000</v>
      </c>
      <c r="M45" s="335">
        <v>68000</v>
      </c>
      <c r="N45" s="335">
        <v>0</v>
      </c>
      <c r="O45" s="335">
        <v>0</v>
      </c>
      <c r="P45" s="336"/>
      <c r="Q45" s="336"/>
      <c r="R45" s="337"/>
      <c r="S45" s="337"/>
      <c r="T45" s="337"/>
    </row>
    <row r="46" spans="1:20" s="338" customFormat="1">
      <c r="A46" s="578" t="s">
        <v>339</v>
      </c>
      <c r="B46" s="579" t="s">
        <v>340</v>
      </c>
      <c r="C46" s="334">
        <f>D46+L46</f>
        <v>15000</v>
      </c>
      <c r="D46" s="335">
        <f>E46+H46+I46+J46+K46</f>
        <v>15000</v>
      </c>
      <c r="E46" s="335">
        <f>F46+G46</f>
        <v>15000</v>
      </c>
      <c r="F46" s="335">
        <v>0</v>
      </c>
      <c r="G46" s="335">
        <v>15000</v>
      </c>
      <c r="H46" s="335">
        <v>0</v>
      </c>
      <c r="I46" s="335">
        <v>0</v>
      </c>
      <c r="J46" s="335">
        <v>0</v>
      </c>
      <c r="K46" s="335">
        <v>0</v>
      </c>
      <c r="L46" s="335">
        <f>M46+O46</f>
        <v>0</v>
      </c>
      <c r="M46" s="335">
        <v>0</v>
      </c>
      <c r="N46" s="335">
        <v>0</v>
      </c>
      <c r="O46" s="335">
        <v>0</v>
      </c>
      <c r="P46" s="336"/>
      <c r="Q46" s="336"/>
      <c r="R46" s="337"/>
      <c r="S46" s="337"/>
      <c r="T46" s="337"/>
    </row>
    <row r="47" spans="1:20" s="338" customFormat="1">
      <c r="A47" s="578" t="s">
        <v>341</v>
      </c>
      <c r="B47" s="579" t="s">
        <v>50</v>
      </c>
      <c r="C47" s="334">
        <f>D47+L47</f>
        <v>287000</v>
      </c>
      <c r="D47" s="335">
        <f>E47+H47+I47+J47+K47</f>
        <v>287000</v>
      </c>
      <c r="E47" s="335">
        <f>F47+G47</f>
        <v>287000</v>
      </c>
      <c r="F47" s="335">
        <v>287000</v>
      </c>
      <c r="G47" s="335">
        <v>0</v>
      </c>
      <c r="H47" s="335">
        <v>0</v>
      </c>
      <c r="I47" s="335">
        <v>0</v>
      </c>
      <c r="J47" s="335">
        <v>0</v>
      </c>
      <c r="K47" s="335">
        <v>0</v>
      </c>
      <c r="L47" s="335">
        <f>M47+O47</f>
        <v>0</v>
      </c>
      <c r="M47" s="335">
        <v>0</v>
      </c>
      <c r="N47" s="335">
        <v>0</v>
      </c>
      <c r="O47" s="335">
        <v>0</v>
      </c>
      <c r="P47" s="336"/>
      <c r="Q47" s="336"/>
      <c r="R47" s="337"/>
      <c r="S47" s="337"/>
      <c r="T47" s="337"/>
    </row>
    <row r="48" spans="1:20" s="338" customFormat="1">
      <c r="A48" s="578" t="s">
        <v>342</v>
      </c>
      <c r="B48" s="579" t="s">
        <v>51</v>
      </c>
      <c r="C48" s="334">
        <f>D48+L48</f>
        <v>220000</v>
      </c>
      <c r="D48" s="335">
        <f>E48+H48+I48+J48+K48</f>
        <v>220000</v>
      </c>
      <c r="E48" s="335">
        <f>F48+G48</f>
        <v>220000</v>
      </c>
      <c r="F48" s="335">
        <v>0</v>
      </c>
      <c r="G48" s="335">
        <v>220000</v>
      </c>
      <c r="H48" s="335">
        <v>0</v>
      </c>
      <c r="I48" s="335">
        <v>0</v>
      </c>
      <c r="J48" s="335">
        <v>0</v>
      </c>
      <c r="K48" s="335">
        <v>0</v>
      </c>
      <c r="L48" s="335">
        <f>M48+O48</f>
        <v>0</v>
      </c>
      <c r="M48" s="335">
        <v>0</v>
      </c>
      <c r="N48" s="335">
        <v>0</v>
      </c>
      <c r="O48" s="335">
        <v>0</v>
      </c>
      <c r="P48" s="336"/>
      <c r="Q48" s="336"/>
      <c r="R48" s="337"/>
      <c r="S48" s="337"/>
      <c r="T48" s="337"/>
    </row>
    <row r="49" spans="1:20" s="338" customFormat="1">
      <c r="A49" s="580">
        <v>71095</v>
      </c>
      <c r="B49" s="579" t="s">
        <v>46</v>
      </c>
      <c r="C49" s="334">
        <f>D49+L49</f>
        <v>3000</v>
      </c>
      <c r="D49" s="335">
        <f>E49+H49+I49+J49+K49</f>
        <v>3000</v>
      </c>
      <c r="E49" s="335">
        <f>F49+G49</f>
        <v>3000</v>
      </c>
      <c r="F49" s="335">
        <v>0</v>
      </c>
      <c r="G49" s="335">
        <v>3000</v>
      </c>
      <c r="H49" s="335">
        <v>0</v>
      </c>
      <c r="I49" s="335">
        <v>0</v>
      </c>
      <c r="J49" s="335">
        <v>0</v>
      </c>
      <c r="K49" s="335">
        <v>0</v>
      </c>
      <c r="L49" s="335">
        <f>M49+O49</f>
        <v>0</v>
      </c>
      <c r="M49" s="335">
        <v>0</v>
      </c>
      <c r="N49" s="335">
        <v>0</v>
      </c>
      <c r="O49" s="335">
        <v>0</v>
      </c>
      <c r="P49" s="336"/>
      <c r="Q49" s="336"/>
      <c r="R49" s="337"/>
      <c r="S49" s="337"/>
      <c r="T49" s="337"/>
    </row>
    <row r="50" spans="1:20" s="329" customFormat="1" ht="15" customHeight="1">
      <c r="A50" s="311" t="s">
        <v>75</v>
      </c>
      <c r="B50" s="312" t="s">
        <v>76</v>
      </c>
      <c r="C50" s="313">
        <f t="shared" ref="C50:O50" si="13">C51</f>
        <v>53276896</v>
      </c>
      <c r="D50" s="314">
        <f t="shared" si="13"/>
        <v>5129622</v>
      </c>
      <c r="E50" s="314">
        <f t="shared" si="13"/>
        <v>1550000</v>
      </c>
      <c r="F50" s="314">
        <f t="shared" si="13"/>
        <v>0</v>
      </c>
      <c r="G50" s="314">
        <f t="shared" si="13"/>
        <v>1550000</v>
      </c>
      <c r="H50" s="314">
        <f t="shared" si="13"/>
        <v>0</v>
      </c>
      <c r="I50" s="314">
        <f t="shared" si="13"/>
        <v>0</v>
      </c>
      <c r="J50" s="314">
        <f t="shared" si="13"/>
        <v>3579622</v>
      </c>
      <c r="K50" s="314">
        <f t="shared" si="13"/>
        <v>0</v>
      </c>
      <c r="L50" s="314">
        <f t="shared" si="13"/>
        <v>48147274</v>
      </c>
      <c r="M50" s="314">
        <f t="shared" si="13"/>
        <v>46294902</v>
      </c>
      <c r="N50" s="314">
        <f>N51</f>
        <v>46043011</v>
      </c>
      <c r="O50" s="314">
        <f t="shared" si="13"/>
        <v>1852372</v>
      </c>
      <c r="P50" s="327"/>
      <c r="Q50" s="327"/>
      <c r="R50" s="328"/>
      <c r="S50" s="328"/>
      <c r="T50" s="328"/>
    </row>
    <row r="51" spans="1:20" s="338" customFormat="1">
      <c r="A51" s="578" t="s">
        <v>343</v>
      </c>
      <c r="B51" s="579" t="s">
        <v>46</v>
      </c>
      <c r="C51" s="334">
        <f>D51+L51</f>
        <v>53276896</v>
      </c>
      <c r="D51" s="335">
        <f>E51+H51+I51+J51+K51</f>
        <v>5129622</v>
      </c>
      <c r="E51" s="335">
        <f>F51+G51</f>
        <v>1550000</v>
      </c>
      <c r="F51" s="335">
        <v>0</v>
      </c>
      <c r="G51" s="335">
        <v>1550000</v>
      </c>
      <c r="H51" s="335">
        <v>0</v>
      </c>
      <c r="I51" s="335">
        <v>0</v>
      </c>
      <c r="J51" s="335">
        <f>45267420-46043011+4355213</f>
        <v>3579622</v>
      </c>
      <c r="K51" s="335">
        <v>0</v>
      </c>
      <c r="L51" s="335">
        <f>M51+O51</f>
        <v>48147274</v>
      </c>
      <c r="M51" s="335">
        <f>48147274-1852372</f>
        <v>46294902</v>
      </c>
      <c r="N51" s="335">
        <f>17935924+3133356+3881208+684918+12731043+7676562</f>
        <v>46043011</v>
      </c>
      <c r="O51" s="335">
        <v>1852372</v>
      </c>
      <c r="P51" s="336"/>
      <c r="Q51" s="336"/>
      <c r="R51" s="337"/>
      <c r="S51" s="337"/>
      <c r="T51" s="337"/>
    </row>
    <row r="52" spans="1:20" s="329" customFormat="1" ht="15" customHeight="1">
      <c r="A52" s="311" t="s">
        <v>344</v>
      </c>
      <c r="B52" s="312" t="s">
        <v>345</v>
      </c>
      <c r="C52" s="313">
        <f>C53</f>
        <v>300000</v>
      </c>
      <c r="D52" s="314">
        <f>D53</f>
        <v>300000</v>
      </c>
      <c r="E52" s="314">
        <f t="shared" ref="E52:O52" si="14">E53</f>
        <v>0</v>
      </c>
      <c r="F52" s="314">
        <f t="shared" si="14"/>
        <v>0</v>
      </c>
      <c r="G52" s="314">
        <f t="shared" si="14"/>
        <v>0</v>
      </c>
      <c r="H52" s="314">
        <f t="shared" si="14"/>
        <v>300000</v>
      </c>
      <c r="I52" s="314">
        <f t="shared" si="14"/>
        <v>0</v>
      </c>
      <c r="J52" s="314">
        <f t="shared" si="14"/>
        <v>0</v>
      </c>
      <c r="K52" s="314">
        <f t="shared" si="14"/>
        <v>0</v>
      </c>
      <c r="L52" s="314">
        <f t="shared" si="14"/>
        <v>0</v>
      </c>
      <c r="M52" s="314">
        <f t="shared" si="14"/>
        <v>0</v>
      </c>
      <c r="N52" s="314">
        <f t="shared" si="14"/>
        <v>0</v>
      </c>
      <c r="O52" s="314">
        <f t="shared" si="14"/>
        <v>0</v>
      </c>
      <c r="P52" s="327"/>
      <c r="Q52" s="327"/>
      <c r="R52" s="328"/>
      <c r="S52" s="328"/>
      <c r="T52" s="328"/>
    </row>
    <row r="53" spans="1:20" s="338" customFormat="1">
      <c r="A53" s="578" t="s">
        <v>346</v>
      </c>
      <c r="B53" s="579" t="s">
        <v>347</v>
      </c>
      <c r="C53" s="334">
        <f>D53+L53</f>
        <v>300000</v>
      </c>
      <c r="D53" s="335">
        <f>E53+H53+I53+J53+K53</f>
        <v>300000</v>
      </c>
      <c r="E53" s="335">
        <f>F53+G53</f>
        <v>0</v>
      </c>
      <c r="F53" s="335">
        <v>0</v>
      </c>
      <c r="G53" s="335">
        <v>0</v>
      </c>
      <c r="H53" s="335">
        <v>300000</v>
      </c>
      <c r="I53" s="335">
        <v>0</v>
      </c>
      <c r="J53" s="335">
        <v>0</v>
      </c>
      <c r="K53" s="335">
        <v>0</v>
      </c>
      <c r="L53" s="335">
        <f>M53+O53</f>
        <v>0</v>
      </c>
      <c r="M53" s="335">
        <v>0</v>
      </c>
      <c r="N53" s="335">
        <v>0</v>
      </c>
      <c r="O53" s="335">
        <v>0</v>
      </c>
      <c r="P53" s="336"/>
      <c r="Q53" s="336"/>
      <c r="R53" s="337"/>
      <c r="S53" s="337"/>
      <c r="T53" s="337"/>
    </row>
    <row r="54" spans="1:20" s="329" customFormat="1" ht="15" customHeight="1">
      <c r="A54" s="311" t="s">
        <v>29</v>
      </c>
      <c r="B54" s="312" t="s">
        <v>30</v>
      </c>
      <c r="C54" s="313">
        <f t="shared" ref="C54:O54" si="15">C55+C56+C57+C58+C60+C59</f>
        <v>212412909</v>
      </c>
      <c r="D54" s="314">
        <f t="shared" si="15"/>
        <v>197904242</v>
      </c>
      <c r="E54" s="314">
        <f t="shared" si="15"/>
        <v>98678852</v>
      </c>
      <c r="F54" s="314">
        <f t="shared" si="15"/>
        <v>65154816</v>
      </c>
      <c r="G54" s="314">
        <f t="shared" si="15"/>
        <v>33524036</v>
      </c>
      <c r="H54" s="314">
        <f t="shared" si="15"/>
        <v>140000</v>
      </c>
      <c r="I54" s="314">
        <f t="shared" si="15"/>
        <v>2095300</v>
      </c>
      <c r="J54" s="314">
        <f t="shared" si="15"/>
        <v>96990090</v>
      </c>
      <c r="K54" s="314">
        <f t="shared" si="15"/>
        <v>0</v>
      </c>
      <c r="L54" s="314">
        <f t="shared" si="15"/>
        <v>14508667</v>
      </c>
      <c r="M54" s="314">
        <f t="shared" si="15"/>
        <v>14508667</v>
      </c>
      <c r="N54" s="314">
        <f t="shared" si="15"/>
        <v>5394535</v>
      </c>
      <c r="O54" s="314">
        <f t="shared" si="15"/>
        <v>0</v>
      </c>
      <c r="P54" s="327"/>
      <c r="Q54" s="327"/>
      <c r="R54" s="328"/>
      <c r="S54" s="328"/>
      <c r="T54" s="328"/>
    </row>
    <row r="55" spans="1:20" s="338" customFormat="1">
      <c r="A55" s="578" t="s">
        <v>348</v>
      </c>
      <c r="B55" s="579" t="s">
        <v>349</v>
      </c>
      <c r="C55" s="334">
        <f t="shared" ref="C55:C60" si="16">D55+L55</f>
        <v>2200000</v>
      </c>
      <c r="D55" s="335">
        <f t="shared" ref="D55:D60" si="17">E55+H55+I55+J55+K55</f>
        <v>2200000</v>
      </c>
      <c r="E55" s="335">
        <f t="shared" ref="E55:E60" si="18">F55+G55</f>
        <v>680000</v>
      </c>
      <c r="F55" s="335">
        <v>94500</v>
      </c>
      <c r="G55" s="335">
        <v>585500</v>
      </c>
      <c r="H55" s="335">
        <v>0</v>
      </c>
      <c r="I55" s="335">
        <v>1520000</v>
      </c>
      <c r="J55" s="335">
        <v>0</v>
      </c>
      <c r="K55" s="335">
        <v>0</v>
      </c>
      <c r="L55" s="335">
        <f t="shared" ref="L55:L60" si="19">M55+O55</f>
        <v>0</v>
      </c>
      <c r="M55" s="335">
        <v>0</v>
      </c>
      <c r="N55" s="335">
        <v>0</v>
      </c>
      <c r="O55" s="335">
        <v>0</v>
      </c>
      <c r="P55" s="336"/>
      <c r="Q55" s="336"/>
      <c r="R55" s="337"/>
      <c r="S55" s="337"/>
      <c r="T55" s="337"/>
    </row>
    <row r="56" spans="1:20" s="338" customFormat="1">
      <c r="A56" s="578" t="s">
        <v>350</v>
      </c>
      <c r="B56" s="579" t="s">
        <v>77</v>
      </c>
      <c r="C56" s="334">
        <f t="shared" si="16"/>
        <v>167112065</v>
      </c>
      <c r="D56" s="335">
        <f t="shared" si="17"/>
        <v>152603398</v>
      </c>
      <c r="E56" s="335">
        <f t="shared" si="18"/>
        <v>85156834</v>
      </c>
      <c r="F56" s="335">
        <v>64627058</v>
      </c>
      <c r="G56" s="335">
        <v>20529776</v>
      </c>
      <c r="H56" s="335">
        <v>0</v>
      </c>
      <c r="I56" s="335">
        <v>166800</v>
      </c>
      <c r="J56" s="335">
        <f>976944-5394535+60675736+11021619</f>
        <v>67279764</v>
      </c>
      <c r="K56" s="335">
        <v>0</v>
      </c>
      <c r="L56" s="335">
        <f t="shared" si="19"/>
        <v>14508667</v>
      </c>
      <c r="M56" s="335">
        <v>14508667</v>
      </c>
      <c r="N56" s="335">
        <f>889123+3578658+926754</f>
        <v>5394535</v>
      </c>
      <c r="O56" s="335">
        <v>0</v>
      </c>
      <c r="P56" s="336"/>
      <c r="Q56" s="336"/>
      <c r="R56" s="337"/>
      <c r="S56" s="337"/>
      <c r="T56" s="337"/>
    </row>
    <row r="57" spans="1:20" s="301" customFormat="1" ht="27" customHeight="1">
      <c r="A57" s="318" t="s">
        <v>351</v>
      </c>
      <c r="B57" s="319" t="s">
        <v>352</v>
      </c>
      <c r="C57" s="299">
        <f t="shared" si="16"/>
        <v>483000</v>
      </c>
      <c r="D57" s="309">
        <f t="shared" si="17"/>
        <v>483000</v>
      </c>
      <c r="E57" s="309">
        <f t="shared" si="18"/>
        <v>483000</v>
      </c>
      <c r="F57" s="309">
        <v>3000</v>
      </c>
      <c r="G57" s="309">
        <v>480000</v>
      </c>
      <c r="H57" s="309">
        <v>0</v>
      </c>
      <c r="I57" s="309">
        <v>0</v>
      </c>
      <c r="J57" s="309">
        <v>0</v>
      </c>
      <c r="K57" s="309">
        <v>0</v>
      </c>
      <c r="L57" s="309">
        <f t="shared" si="19"/>
        <v>0</v>
      </c>
      <c r="M57" s="309">
        <v>0</v>
      </c>
      <c r="N57" s="309">
        <v>0</v>
      </c>
      <c r="O57" s="309">
        <v>0</v>
      </c>
      <c r="P57" s="320"/>
      <c r="Q57" s="320"/>
      <c r="R57" s="310"/>
      <c r="S57" s="310"/>
      <c r="T57" s="310"/>
    </row>
    <row r="58" spans="1:20" s="338" customFormat="1">
      <c r="A58" s="578" t="s">
        <v>353</v>
      </c>
      <c r="B58" s="579" t="s">
        <v>78</v>
      </c>
      <c r="C58" s="334">
        <f t="shared" si="16"/>
        <v>35760326</v>
      </c>
      <c r="D58" s="335">
        <f t="shared" si="17"/>
        <v>35760326</v>
      </c>
      <c r="E58" s="335">
        <f t="shared" si="18"/>
        <v>6700000</v>
      </c>
      <c r="F58" s="335">
        <v>250000</v>
      </c>
      <c r="G58" s="335">
        <v>6450000</v>
      </c>
      <c r="H58" s="335">
        <v>0</v>
      </c>
      <c r="I58" s="335">
        <v>0</v>
      </c>
      <c r="J58" s="335">
        <f>24800908+4259418</f>
        <v>29060326</v>
      </c>
      <c r="K58" s="335">
        <v>0</v>
      </c>
      <c r="L58" s="335">
        <f t="shared" si="19"/>
        <v>0</v>
      </c>
      <c r="M58" s="335">
        <v>0</v>
      </c>
      <c r="N58" s="335">
        <v>0</v>
      </c>
      <c r="O58" s="335">
        <v>0</v>
      </c>
      <c r="P58" s="336"/>
      <c r="Q58" s="336"/>
      <c r="R58" s="337"/>
      <c r="S58" s="337"/>
      <c r="T58" s="337"/>
    </row>
    <row r="59" spans="1:20" s="301" customFormat="1" ht="27" customHeight="1">
      <c r="A59" s="318" t="s">
        <v>354</v>
      </c>
      <c r="B59" s="319" t="s">
        <v>355</v>
      </c>
      <c r="C59" s="299">
        <f t="shared" si="16"/>
        <v>202000</v>
      </c>
      <c r="D59" s="309">
        <f t="shared" si="17"/>
        <v>202000</v>
      </c>
      <c r="E59" s="309">
        <f t="shared" si="18"/>
        <v>200500</v>
      </c>
      <c r="F59" s="309">
        <v>126858</v>
      </c>
      <c r="G59" s="309">
        <v>73642</v>
      </c>
      <c r="H59" s="309">
        <v>0</v>
      </c>
      <c r="I59" s="309">
        <v>1500</v>
      </c>
      <c r="J59" s="309">
        <v>0</v>
      </c>
      <c r="K59" s="309">
        <v>0</v>
      </c>
      <c r="L59" s="309">
        <f t="shared" si="19"/>
        <v>0</v>
      </c>
      <c r="M59" s="309">
        <v>0</v>
      </c>
      <c r="N59" s="309">
        <v>0</v>
      </c>
      <c r="O59" s="309">
        <v>0</v>
      </c>
      <c r="P59" s="320"/>
      <c r="Q59" s="320"/>
      <c r="R59" s="310"/>
      <c r="S59" s="310"/>
      <c r="T59" s="310"/>
    </row>
    <row r="60" spans="1:20" s="338" customFormat="1">
      <c r="A60" s="578" t="s">
        <v>356</v>
      </c>
      <c r="B60" s="579" t="s">
        <v>46</v>
      </c>
      <c r="C60" s="334">
        <f t="shared" si="16"/>
        <v>6655518</v>
      </c>
      <c r="D60" s="335">
        <f t="shared" si="17"/>
        <v>6655518</v>
      </c>
      <c r="E60" s="335">
        <f t="shared" si="18"/>
        <v>5458518</v>
      </c>
      <c r="F60" s="335">
        <v>53400</v>
      </c>
      <c r="G60" s="335">
        <v>5405118</v>
      </c>
      <c r="H60" s="335">
        <v>140000</v>
      </c>
      <c r="I60" s="335">
        <v>407000</v>
      </c>
      <c r="J60" s="335">
        <f>552500+97500</f>
        <v>650000</v>
      </c>
      <c r="K60" s="335">
        <v>0</v>
      </c>
      <c r="L60" s="335">
        <f t="shared" si="19"/>
        <v>0</v>
      </c>
      <c r="M60" s="335">
        <v>0</v>
      </c>
      <c r="N60" s="335">
        <v>0</v>
      </c>
      <c r="O60" s="335">
        <v>0</v>
      </c>
      <c r="P60" s="336"/>
      <c r="Q60" s="336"/>
      <c r="R60" s="337"/>
      <c r="S60" s="337"/>
      <c r="T60" s="337"/>
    </row>
    <row r="61" spans="1:20" s="329" customFormat="1" ht="15" customHeight="1">
      <c r="A61" s="311" t="s">
        <v>31</v>
      </c>
      <c r="B61" s="312" t="s">
        <v>32</v>
      </c>
      <c r="C61" s="313">
        <f t="shared" ref="C61:O61" si="20">C62</f>
        <v>2000</v>
      </c>
      <c r="D61" s="314">
        <f t="shared" si="20"/>
        <v>2000</v>
      </c>
      <c r="E61" s="314">
        <f t="shared" si="20"/>
        <v>2000</v>
      </c>
      <c r="F61" s="314">
        <f t="shared" si="20"/>
        <v>0</v>
      </c>
      <c r="G61" s="314">
        <f t="shared" si="20"/>
        <v>2000</v>
      </c>
      <c r="H61" s="314">
        <f t="shared" si="20"/>
        <v>0</v>
      </c>
      <c r="I61" s="314">
        <f t="shared" si="20"/>
        <v>0</v>
      </c>
      <c r="J61" s="314">
        <f t="shared" si="20"/>
        <v>0</v>
      </c>
      <c r="K61" s="314">
        <f t="shared" si="20"/>
        <v>0</v>
      </c>
      <c r="L61" s="314">
        <f t="shared" si="20"/>
        <v>0</v>
      </c>
      <c r="M61" s="314">
        <f t="shared" si="20"/>
        <v>0</v>
      </c>
      <c r="N61" s="314">
        <f>N62</f>
        <v>0</v>
      </c>
      <c r="O61" s="314">
        <f t="shared" si="20"/>
        <v>0</v>
      </c>
      <c r="P61" s="327"/>
      <c r="Q61" s="327"/>
      <c r="R61" s="328"/>
      <c r="S61" s="328"/>
      <c r="T61" s="328"/>
    </row>
    <row r="62" spans="1:20" s="338" customFormat="1">
      <c r="A62" s="578" t="s">
        <v>357</v>
      </c>
      <c r="B62" s="579" t="s">
        <v>59</v>
      </c>
      <c r="C62" s="334">
        <f>D62+L62</f>
        <v>2000</v>
      </c>
      <c r="D62" s="335">
        <f>E62+H62+I62+J62+K62</f>
        <v>2000</v>
      </c>
      <c r="E62" s="335">
        <f>F62+G62</f>
        <v>2000</v>
      </c>
      <c r="F62" s="335">
        <v>0</v>
      </c>
      <c r="G62" s="335">
        <v>2000</v>
      </c>
      <c r="H62" s="335">
        <v>0</v>
      </c>
      <c r="I62" s="335">
        <v>0</v>
      </c>
      <c r="J62" s="335">
        <v>0</v>
      </c>
      <c r="K62" s="335">
        <v>0</v>
      </c>
      <c r="L62" s="335">
        <f>M62+O62</f>
        <v>0</v>
      </c>
      <c r="M62" s="335">
        <v>0</v>
      </c>
      <c r="N62" s="335">
        <v>0</v>
      </c>
      <c r="O62" s="335">
        <v>0</v>
      </c>
      <c r="P62" s="336"/>
      <c r="Q62" s="336"/>
      <c r="R62" s="337"/>
      <c r="S62" s="337"/>
      <c r="T62" s="337"/>
    </row>
    <row r="63" spans="1:20" s="591" customFormat="1" ht="30">
      <c r="A63" s="586" t="s">
        <v>358</v>
      </c>
      <c r="B63" s="587" t="s">
        <v>359</v>
      </c>
      <c r="C63" s="588">
        <f>C64</f>
        <v>205000</v>
      </c>
      <c r="D63" s="340">
        <f>D64</f>
        <v>205000</v>
      </c>
      <c r="E63" s="340">
        <f t="shared" ref="E63:O63" si="21">E64</f>
        <v>205000</v>
      </c>
      <c r="F63" s="340">
        <f t="shared" si="21"/>
        <v>0</v>
      </c>
      <c r="G63" s="340">
        <f t="shared" si="21"/>
        <v>205000</v>
      </c>
      <c r="H63" s="340">
        <f t="shared" si="21"/>
        <v>0</v>
      </c>
      <c r="I63" s="340">
        <f t="shared" si="21"/>
        <v>0</v>
      </c>
      <c r="J63" s="340">
        <f t="shared" si="21"/>
        <v>0</v>
      </c>
      <c r="K63" s="340">
        <f t="shared" si="21"/>
        <v>0</v>
      </c>
      <c r="L63" s="340">
        <f t="shared" si="21"/>
        <v>0</v>
      </c>
      <c r="M63" s="340">
        <f t="shared" si="21"/>
        <v>0</v>
      </c>
      <c r="N63" s="340">
        <f t="shared" si="21"/>
        <v>0</v>
      </c>
      <c r="O63" s="340">
        <f t="shared" si="21"/>
        <v>0</v>
      </c>
      <c r="P63" s="589"/>
      <c r="Q63" s="589"/>
      <c r="R63" s="590"/>
      <c r="S63" s="590"/>
      <c r="T63" s="590"/>
    </row>
    <row r="64" spans="1:20" s="338" customFormat="1">
      <c r="A64" s="578" t="s">
        <v>360</v>
      </c>
      <c r="B64" s="579" t="s">
        <v>46</v>
      </c>
      <c r="C64" s="334">
        <f>D64+L64</f>
        <v>205000</v>
      </c>
      <c r="D64" s="335">
        <f>E64+H64+I64+J64+K64</f>
        <v>205000</v>
      </c>
      <c r="E64" s="335">
        <f>F64+G64</f>
        <v>205000</v>
      </c>
      <c r="F64" s="335">
        <v>0</v>
      </c>
      <c r="G64" s="335">
        <v>205000</v>
      </c>
      <c r="H64" s="335">
        <v>0</v>
      </c>
      <c r="I64" s="335">
        <v>0</v>
      </c>
      <c r="J64" s="335">
        <v>0</v>
      </c>
      <c r="K64" s="335">
        <v>0</v>
      </c>
      <c r="L64" s="335">
        <f>M64+O64</f>
        <v>0</v>
      </c>
      <c r="M64" s="335">
        <v>0</v>
      </c>
      <c r="N64" s="335">
        <v>0</v>
      </c>
      <c r="O64" s="335">
        <v>0</v>
      </c>
      <c r="P64" s="336"/>
      <c r="Q64" s="336"/>
      <c r="R64" s="337"/>
      <c r="S64" s="337"/>
      <c r="T64" s="337"/>
    </row>
    <row r="65" spans="1:20" s="329" customFormat="1" ht="15" customHeight="1">
      <c r="A65" s="311" t="s">
        <v>361</v>
      </c>
      <c r="B65" s="312" t="s">
        <v>362</v>
      </c>
      <c r="C65" s="313">
        <f t="shared" ref="C65:O65" si="22">C66+C67</f>
        <v>87900646</v>
      </c>
      <c r="D65" s="314">
        <f t="shared" si="22"/>
        <v>87900646</v>
      </c>
      <c r="E65" s="314">
        <f t="shared" si="22"/>
        <v>0</v>
      </c>
      <c r="F65" s="314">
        <f t="shared" si="22"/>
        <v>0</v>
      </c>
      <c r="G65" s="314">
        <f t="shared" si="22"/>
        <v>0</v>
      </c>
      <c r="H65" s="314">
        <f t="shared" si="22"/>
        <v>0</v>
      </c>
      <c r="I65" s="314">
        <f t="shared" si="22"/>
        <v>0</v>
      </c>
      <c r="J65" s="314">
        <f t="shared" si="22"/>
        <v>0</v>
      </c>
      <c r="K65" s="314">
        <f t="shared" si="22"/>
        <v>87900646</v>
      </c>
      <c r="L65" s="314">
        <f t="shared" si="22"/>
        <v>0</v>
      </c>
      <c r="M65" s="314">
        <f t="shared" si="22"/>
        <v>0</v>
      </c>
      <c r="N65" s="314">
        <f t="shared" si="22"/>
        <v>0</v>
      </c>
      <c r="O65" s="314">
        <f t="shared" si="22"/>
        <v>0</v>
      </c>
      <c r="P65" s="327"/>
      <c r="Q65" s="327"/>
      <c r="R65" s="328"/>
      <c r="S65" s="328"/>
      <c r="T65" s="328"/>
    </row>
    <row r="66" spans="1:20" s="301" customFormat="1" ht="54.95" customHeight="1">
      <c r="A66" s="318" t="s">
        <v>363</v>
      </c>
      <c r="B66" s="319" t="s">
        <v>364</v>
      </c>
      <c r="C66" s="299">
        <f>D66+L66</f>
        <v>22413674</v>
      </c>
      <c r="D66" s="309">
        <f>E66+H66+I66+J66+K66</f>
        <v>22413674</v>
      </c>
      <c r="E66" s="309">
        <f>F66+G66</f>
        <v>0</v>
      </c>
      <c r="F66" s="309">
        <v>0</v>
      </c>
      <c r="G66" s="309">
        <v>0</v>
      </c>
      <c r="H66" s="309">
        <v>0</v>
      </c>
      <c r="I66" s="309">
        <v>0</v>
      </c>
      <c r="J66" s="309">
        <v>0</v>
      </c>
      <c r="K66" s="309">
        <v>22413674</v>
      </c>
      <c r="L66" s="309">
        <f>M66+O66</f>
        <v>0</v>
      </c>
      <c r="M66" s="309">
        <v>0</v>
      </c>
      <c r="N66" s="309">
        <v>0</v>
      </c>
      <c r="O66" s="309">
        <v>0</v>
      </c>
      <c r="P66" s="320"/>
      <c r="Q66" s="320"/>
      <c r="R66" s="310"/>
      <c r="S66" s="310"/>
      <c r="T66" s="310"/>
    </row>
    <row r="67" spans="1:20" s="301" customFormat="1" ht="39.950000000000003" customHeight="1">
      <c r="A67" s="318" t="s">
        <v>365</v>
      </c>
      <c r="B67" s="319" t="s">
        <v>366</v>
      </c>
      <c r="C67" s="299">
        <f>D67+L67</f>
        <v>65486972</v>
      </c>
      <c r="D67" s="309">
        <f>E67+H67+I67+J67+K67</f>
        <v>65486972</v>
      </c>
      <c r="E67" s="309">
        <f>F67+G67</f>
        <v>0</v>
      </c>
      <c r="F67" s="309">
        <v>0</v>
      </c>
      <c r="G67" s="309">
        <v>0</v>
      </c>
      <c r="H67" s="309">
        <v>0</v>
      </c>
      <c r="I67" s="309">
        <v>0</v>
      </c>
      <c r="J67" s="309">
        <v>0</v>
      </c>
      <c r="K67" s="309">
        <v>65486972</v>
      </c>
      <c r="L67" s="309">
        <f>M67+O67</f>
        <v>0</v>
      </c>
      <c r="M67" s="309">
        <v>0</v>
      </c>
      <c r="N67" s="309">
        <v>0</v>
      </c>
      <c r="O67" s="309">
        <v>0</v>
      </c>
      <c r="P67" s="320"/>
      <c r="Q67" s="320"/>
      <c r="R67" s="310"/>
      <c r="S67" s="310"/>
      <c r="T67" s="310"/>
    </row>
    <row r="68" spans="1:20" s="329" customFormat="1" ht="15" customHeight="1">
      <c r="A68" s="311" t="s">
        <v>79</v>
      </c>
      <c r="B68" s="312" t="s">
        <v>80</v>
      </c>
      <c r="C68" s="313">
        <f>C69</f>
        <v>52900000</v>
      </c>
      <c r="D68" s="314">
        <f t="shared" ref="D68:O68" si="23">D69</f>
        <v>40900000</v>
      </c>
      <c r="E68" s="314">
        <f t="shared" si="23"/>
        <v>40900000</v>
      </c>
      <c r="F68" s="314">
        <f t="shared" si="23"/>
        <v>0</v>
      </c>
      <c r="G68" s="314">
        <f t="shared" si="23"/>
        <v>40900000</v>
      </c>
      <c r="H68" s="314">
        <f t="shared" si="23"/>
        <v>0</v>
      </c>
      <c r="I68" s="314">
        <f t="shared" si="23"/>
        <v>0</v>
      </c>
      <c r="J68" s="314">
        <f t="shared" si="23"/>
        <v>0</v>
      </c>
      <c r="K68" s="314">
        <f t="shared" si="23"/>
        <v>0</v>
      </c>
      <c r="L68" s="314">
        <f t="shared" si="23"/>
        <v>12000000</v>
      </c>
      <c r="M68" s="314">
        <f t="shared" si="23"/>
        <v>12000000</v>
      </c>
      <c r="N68" s="314">
        <f t="shared" si="23"/>
        <v>0</v>
      </c>
      <c r="O68" s="314">
        <f t="shared" si="23"/>
        <v>0</v>
      </c>
      <c r="P68" s="327"/>
      <c r="Q68" s="327"/>
      <c r="R68" s="328"/>
      <c r="S68" s="328"/>
      <c r="T68" s="328"/>
    </row>
    <row r="69" spans="1:20" s="338" customFormat="1">
      <c r="A69" s="578" t="s">
        <v>367</v>
      </c>
      <c r="B69" s="579" t="s">
        <v>368</v>
      </c>
      <c r="C69" s="334">
        <f>D69+L69</f>
        <v>52900000</v>
      </c>
      <c r="D69" s="335">
        <f>E69+H69+I69+J69+K69</f>
        <v>40900000</v>
      </c>
      <c r="E69" s="335">
        <f>F69+G69</f>
        <v>40900000</v>
      </c>
      <c r="F69" s="335">
        <v>0</v>
      </c>
      <c r="G69" s="335">
        <v>40900000</v>
      </c>
      <c r="H69" s="335">
        <v>0</v>
      </c>
      <c r="I69" s="335">
        <v>0</v>
      </c>
      <c r="J69" s="335">
        <v>0</v>
      </c>
      <c r="K69" s="335">
        <v>0</v>
      </c>
      <c r="L69" s="335">
        <f>M69+O69</f>
        <v>12000000</v>
      </c>
      <c r="M69" s="335">
        <v>12000000</v>
      </c>
      <c r="N69" s="335">
        <v>0</v>
      </c>
      <c r="O69" s="335">
        <v>0</v>
      </c>
      <c r="P69" s="336"/>
      <c r="Q69" s="336"/>
      <c r="R69" s="337"/>
      <c r="S69" s="337"/>
      <c r="T69" s="337"/>
    </row>
    <row r="70" spans="1:20" s="329" customFormat="1" ht="15" customHeight="1">
      <c r="A70" s="311" t="s">
        <v>33</v>
      </c>
      <c r="B70" s="312" t="s">
        <v>34</v>
      </c>
      <c r="C70" s="313">
        <f>C71+C73+C74+C76+C77+C78+C79+C80+C81+C82+C83+C72+C75</f>
        <v>97127899</v>
      </c>
      <c r="D70" s="314">
        <f>D71+D73+D74+D76+D77+D78+D79+D80+D81+D82+D83+D72+D75</f>
        <v>90868130</v>
      </c>
      <c r="E70" s="314">
        <f t="shared" ref="E70:O70" si="24">E71+E73+E74+E76+E77+E78+E79+E80+E81+E82+E83+E72+E75</f>
        <v>84227273</v>
      </c>
      <c r="F70" s="314">
        <f t="shared" si="24"/>
        <v>74117027</v>
      </c>
      <c r="G70" s="314">
        <f t="shared" si="24"/>
        <v>10110246</v>
      </c>
      <c r="H70" s="314">
        <f t="shared" si="24"/>
        <v>0</v>
      </c>
      <c r="I70" s="314">
        <f t="shared" si="24"/>
        <v>183036</v>
      </c>
      <c r="J70" s="314">
        <f t="shared" si="24"/>
        <v>6457821</v>
      </c>
      <c r="K70" s="314">
        <f t="shared" si="24"/>
        <v>0</v>
      </c>
      <c r="L70" s="314">
        <f t="shared" si="24"/>
        <v>6259769</v>
      </c>
      <c r="M70" s="314">
        <f t="shared" si="24"/>
        <v>6259769</v>
      </c>
      <c r="N70" s="314">
        <f t="shared" si="24"/>
        <v>2323558</v>
      </c>
      <c r="O70" s="314">
        <f t="shared" si="24"/>
        <v>0</v>
      </c>
      <c r="P70" s="327"/>
      <c r="Q70" s="327"/>
      <c r="R70" s="328"/>
      <c r="S70" s="328"/>
      <c r="T70" s="328"/>
    </row>
    <row r="71" spans="1:20" s="338" customFormat="1">
      <c r="A71" s="578" t="s">
        <v>369</v>
      </c>
      <c r="B71" s="579" t="s">
        <v>81</v>
      </c>
      <c r="C71" s="334">
        <f t="shared" ref="C71:C82" si="25">D71+L71</f>
        <v>25479419</v>
      </c>
      <c r="D71" s="335">
        <f t="shared" ref="D71:D83" si="26">E71+H71+I71+J71+K71</f>
        <v>25417919</v>
      </c>
      <c r="E71" s="335">
        <f t="shared" ref="E71:E83" si="27">F71+G71</f>
        <v>25392686</v>
      </c>
      <c r="F71" s="335">
        <v>23728904</v>
      </c>
      <c r="G71" s="335">
        <v>1663782</v>
      </c>
      <c r="H71" s="335">
        <v>0</v>
      </c>
      <c r="I71" s="335">
        <v>25233</v>
      </c>
      <c r="J71" s="335">
        <v>0</v>
      </c>
      <c r="K71" s="335">
        <v>0</v>
      </c>
      <c r="L71" s="335">
        <f t="shared" ref="L71:L83" si="28">M71+O71</f>
        <v>61500</v>
      </c>
      <c r="M71" s="335">
        <v>61500</v>
      </c>
      <c r="N71" s="335">
        <v>0</v>
      </c>
      <c r="O71" s="335">
        <v>0</v>
      </c>
      <c r="P71" s="336"/>
      <c r="Q71" s="336"/>
      <c r="R71" s="337"/>
      <c r="S71" s="337"/>
      <c r="T71" s="337"/>
    </row>
    <row r="72" spans="1:20" s="338" customFormat="1">
      <c r="A72" s="580">
        <v>80104</v>
      </c>
      <c r="B72" s="579" t="s">
        <v>370</v>
      </c>
      <c r="C72" s="334">
        <f t="shared" si="25"/>
        <v>200000</v>
      </c>
      <c r="D72" s="335">
        <f>E72+H72+I72+J72+K72</f>
        <v>0</v>
      </c>
      <c r="E72" s="335">
        <f>F72+G72</f>
        <v>0</v>
      </c>
      <c r="F72" s="335">
        <v>0</v>
      </c>
      <c r="G72" s="335">
        <v>0</v>
      </c>
      <c r="H72" s="335">
        <v>0</v>
      </c>
      <c r="I72" s="335">
        <v>0</v>
      </c>
      <c r="J72" s="335">
        <v>0</v>
      </c>
      <c r="K72" s="335">
        <v>0</v>
      </c>
      <c r="L72" s="335">
        <f t="shared" si="28"/>
        <v>200000</v>
      </c>
      <c r="M72" s="335">
        <v>200000</v>
      </c>
      <c r="N72" s="335">
        <v>200000</v>
      </c>
      <c r="O72" s="335">
        <v>0</v>
      </c>
      <c r="P72" s="336"/>
      <c r="Q72" s="336"/>
      <c r="R72" s="337"/>
      <c r="S72" s="337"/>
      <c r="T72" s="337"/>
    </row>
    <row r="73" spans="1:20" s="338" customFormat="1">
      <c r="A73" s="578" t="s">
        <v>371</v>
      </c>
      <c r="B73" s="579" t="s">
        <v>372</v>
      </c>
      <c r="C73" s="334">
        <f t="shared" si="25"/>
        <v>2883417</v>
      </c>
      <c r="D73" s="335">
        <f t="shared" si="26"/>
        <v>2883417</v>
      </c>
      <c r="E73" s="335">
        <f t="shared" si="27"/>
        <v>399185</v>
      </c>
      <c r="F73" s="335">
        <v>383555</v>
      </c>
      <c r="G73" s="335">
        <v>15630</v>
      </c>
      <c r="H73" s="335">
        <v>0</v>
      </c>
      <c r="I73" s="335">
        <v>1787</v>
      </c>
      <c r="J73" s="335">
        <f>2110078+372367</f>
        <v>2482445</v>
      </c>
      <c r="K73" s="335">
        <v>0</v>
      </c>
      <c r="L73" s="335">
        <f t="shared" si="28"/>
        <v>0</v>
      </c>
      <c r="M73" s="335">
        <v>0</v>
      </c>
      <c r="N73" s="335">
        <v>0</v>
      </c>
      <c r="O73" s="335">
        <v>0</v>
      </c>
      <c r="P73" s="336"/>
      <c r="Q73" s="336"/>
      <c r="R73" s="337"/>
      <c r="S73" s="337"/>
      <c r="T73" s="337"/>
    </row>
    <row r="74" spans="1:20" s="338" customFormat="1">
      <c r="A74" s="578" t="s">
        <v>373</v>
      </c>
      <c r="B74" s="579" t="s">
        <v>374</v>
      </c>
      <c r="C74" s="334">
        <f t="shared" si="25"/>
        <v>16500</v>
      </c>
      <c r="D74" s="335">
        <f t="shared" si="26"/>
        <v>16500</v>
      </c>
      <c r="E74" s="335">
        <f t="shared" si="27"/>
        <v>16500</v>
      </c>
      <c r="F74" s="335">
        <v>0</v>
      </c>
      <c r="G74" s="335">
        <v>16500</v>
      </c>
      <c r="H74" s="335">
        <v>0</v>
      </c>
      <c r="I74" s="335">
        <v>0</v>
      </c>
      <c r="J74" s="335">
        <v>0</v>
      </c>
      <c r="K74" s="335">
        <v>0</v>
      </c>
      <c r="L74" s="335">
        <f t="shared" si="28"/>
        <v>0</v>
      </c>
      <c r="M74" s="335">
        <v>0</v>
      </c>
      <c r="N74" s="335">
        <v>0</v>
      </c>
      <c r="O74" s="335">
        <v>0</v>
      </c>
      <c r="P74" s="336"/>
      <c r="Q74" s="336"/>
      <c r="R74" s="337"/>
      <c r="S74" s="337"/>
      <c r="T74" s="337"/>
    </row>
    <row r="75" spans="1:20" s="338" customFormat="1">
      <c r="A75" s="580">
        <v>80115</v>
      </c>
      <c r="B75" s="579" t="s">
        <v>375</v>
      </c>
      <c r="C75" s="334">
        <f>D75+L75</f>
        <v>3000</v>
      </c>
      <c r="D75" s="335">
        <f>E75+H75+I75+J75+K75</f>
        <v>0</v>
      </c>
      <c r="E75" s="335">
        <f>F75+G75</f>
        <v>0</v>
      </c>
      <c r="F75" s="335">
        <v>0</v>
      </c>
      <c r="G75" s="335">
        <v>0</v>
      </c>
      <c r="H75" s="335">
        <v>0</v>
      </c>
      <c r="I75" s="335">
        <v>0</v>
      </c>
      <c r="J75" s="335">
        <f>0</f>
        <v>0</v>
      </c>
      <c r="K75" s="335">
        <v>0</v>
      </c>
      <c r="L75" s="335">
        <f t="shared" si="28"/>
        <v>3000</v>
      </c>
      <c r="M75" s="335">
        <v>3000</v>
      </c>
      <c r="N75" s="335">
        <v>3000</v>
      </c>
      <c r="O75" s="335">
        <v>0</v>
      </c>
      <c r="P75" s="336"/>
      <c r="Q75" s="336"/>
      <c r="R75" s="337"/>
      <c r="S75" s="337"/>
      <c r="T75" s="337"/>
    </row>
    <row r="76" spans="1:20" s="338" customFormat="1">
      <c r="A76" s="578" t="s">
        <v>376</v>
      </c>
      <c r="B76" s="579" t="s">
        <v>82</v>
      </c>
      <c r="C76" s="334">
        <f t="shared" si="25"/>
        <v>9020294</v>
      </c>
      <c r="D76" s="335">
        <f t="shared" si="26"/>
        <v>9020294</v>
      </c>
      <c r="E76" s="335">
        <f t="shared" si="27"/>
        <v>9003294</v>
      </c>
      <c r="F76" s="335">
        <v>6915972</v>
      </c>
      <c r="G76" s="335">
        <v>2087322</v>
      </c>
      <c r="H76" s="335">
        <v>0</v>
      </c>
      <c r="I76" s="335">
        <v>17000</v>
      </c>
      <c r="J76" s="335">
        <v>0</v>
      </c>
      <c r="K76" s="335">
        <v>0</v>
      </c>
      <c r="L76" s="335">
        <f t="shared" si="28"/>
        <v>0</v>
      </c>
      <c r="M76" s="335">
        <v>0</v>
      </c>
      <c r="N76" s="335">
        <v>0</v>
      </c>
      <c r="O76" s="335">
        <v>0</v>
      </c>
      <c r="P76" s="336"/>
      <c r="Q76" s="336"/>
      <c r="R76" s="337"/>
      <c r="S76" s="337"/>
      <c r="T76" s="337"/>
    </row>
    <row r="77" spans="1:20" s="338" customFormat="1">
      <c r="A77" s="578" t="s">
        <v>377</v>
      </c>
      <c r="B77" s="581" t="s">
        <v>83</v>
      </c>
      <c r="C77" s="334">
        <f t="shared" si="25"/>
        <v>4456997</v>
      </c>
      <c r="D77" s="335">
        <f t="shared" si="26"/>
        <v>4456997</v>
      </c>
      <c r="E77" s="335">
        <f t="shared" si="27"/>
        <v>4449021</v>
      </c>
      <c r="F77" s="335">
        <v>4196225</v>
      </c>
      <c r="G77" s="335">
        <v>252796</v>
      </c>
      <c r="H77" s="335">
        <v>0</v>
      </c>
      <c r="I77" s="335">
        <v>7976</v>
      </c>
      <c r="J77" s="335">
        <v>0</v>
      </c>
      <c r="K77" s="335">
        <v>0</v>
      </c>
      <c r="L77" s="335">
        <f t="shared" si="28"/>
        <v>0</v>
      </c>
      <c r="M77" s="335">
        <v>0</v>
      </c>
      <c r="N77" s="335">
        <v>0</v>
      </c>
      <c r="O77" s="335">
        <v>0</v>
      </c>
      <c r="P77" s="336"/>
      <c r="Q77" s="336"/>
      <c r="R77" s="337"/>
      <c r="S77" s="337"/>
      <c r="T77" s="337"/>
    </row>
    <row r="78" spans="1:20" s="338" customFormat="1">
      <c r="A78" s="578" t="s">
        <v>378</v>
      </c>
      <c r="B78" s="579" t="s">
        <v>84</v>
      </c>
      <c r="C78" s="334">
        <f t="shared" si="25"/>
        <v>20784553</v>
      </c>
      <c r="D78" s="335">
        <f t="shared" si="26"/>
        <v>20784553</v>
      </c>
      <c r="E78" s="335">
        <f t="shared" si="27"/>
        <v>19820855</v>
      </c>
      <c r="F78" s="335">
        <v>18272013</v>
      </c>
      <c r="G78" s="335">
        <v>1548842</v>
      </c>
      <c r="H78" s="335">
        <v>0</v>
      </c>
      <c r="I78" s="335">
        <v>12400</v>
      </c>
      <c r="J78" s="335">
        <f>831841+119457</f>
        <v>951298</v>
      </c>
      <c r="K78" s="335">
        <v>0</v>
      </c>
      <c r="L78" s="335">
        <f t="shared" si="28"/>
        <v>0</v>
      </c>
      <c r="M78" s="335">
        <v>0</v>
      </c>
      <c r="N78" s="335">
        <v>0</v>
      </c>
      <c r="O78" s="335">
        <v>0</v>
      </c>
      <c r="P78" s="336"/>
      <c r="Q78" s="336"/>
      <c r="R78" s="337"/>
      <c r="S78" s="337"/>
      <c r="T78" s="337"/>
    </row>
    <row r="79" spans="1:20" s="301" customFormat="1" ht="27" customHeight="1">
      <c r="A79" s="318" t="s">
        <v>379</v>
      </c>
      <c r="B79" s="319" t="s">
        <v>85</v>
      </c>
      <c r="C79" s="299">
        <f t="shared" si="25"/>
        <v>5020263</v>
      </c>
      <c r="D79" s="309">
        <f t="shared" si="26"/>
        <v>2882644</v>
      </c>
      <c r="E79" s="309">
        <f t="shared" si="27"/>
        <v>2844509</v>
      </c>
      <c r="F79" s="309">
        <v>2571329</v>
      </c>
      <c r="G79" s="309">
        <v>273180</v>
      </c>
      <c r="H79" s="309">
        <v>0</v>
      </c>
      <c r="I79" s="309">
        <v>2000</v>
      </c>
      <c r="J79" s="309">
        <f>1756688-2030558+310005</f>
        <v>36135</v>
      </c>
      <c r="K79" s="309">
        <v>0</v>
      </c>
      <c r="L79" s="309">
        <f t="shared" si="28"/>
        <v>2137619</v>
      </c>
      <c r="M79" s="309">
        <v>2137619</v>
      </c>
      <c r="N79" s="309">
        <f>1725974+304584</f>
        <v>2030558</v>
      </c>
      <c r="O79" s="309">
        <v>0</v>
      </c>
      <c r="P79" s="320"/>
      <c r="Q79" s="320"/>
      <c r="R79" s="310"/>
      <c r="S79" s="310"/>
      <c r="T79" s="310"/>
    </row>
    <row r="80" spans="1:20" s="338" customFormat="1">
      <c r="A80" s="578" t="s">
        <v>380</v>
      </c>
      <c r="B80" s="579" t="s">
        <v>86</v>
      </c>
      <c r="C80" s="334">
        <f t="shared" si="25"/>
        <v>13941287</v>
      </c>
      <c r="D80" s="335">
        <f t="shared" si="26"/>
        <v>10296337</v>
      </c>
      <c r="E80" s="335">
        <f t="shared" si="27"/>
        <v>10286437</v>
      </c>
      <c r="F80" s="335">
        <v>8914144</v>
      </c>
      <c r="G80" s="335">
        <v>1372293</v>
      </c>
      <c r="H80" s="335">
        <v>0</v>
      </c>
      <c r="I80" s="335">
        <v>9900</v>
      </c>
      <c r="J80" s="335">
        <v>0</v>
      </c>
      <c r="K80" s="335">
        <v>0</v>
      </c>
      <c r="L80" s="335">
        <f t="shared" si="28"/>
        <v>3644950</v>
      </c>
      <c r="M80" s="335">
        <v>3644950</v>
      </c>
      <c r="N80" s="335">
        <v>0</v>
      </c>
      <c r="O80" s="335">
        <v>0</v>
      </c>
      <c r="P80" s="336"/>
      <c r="Q80" s="336"/>
      <c r="R80" s="337"/>
      <c r="S80" s="337"/>
      <c r="T80" s="337"/>
    </row>
    <row r="81" spans="1:20" s="338" customFormat="1">
      <c r="A81" s="578" t="s">
        <v>381</v>
      </c>
      <c r="B81" s="579" t="s">
        <v>87</v>
      </c>
      <c r="C81" s="334">
        <f t="shared" si="25"/>
        <v>9148325</v>
      </c>
      <c r="D81" s="335">
        <f t="shared" si="26"/>
        <v>9136325</v>
      </c>
      <c r="E81" s="335">
        <f t="shared" si="27"/>
        <v>9129585</v>
      </c>
      <c r="F81" s="335">
        <v>7541443</v>
      </c>
      <c r="G81" s="335">
        <v>1588142</v>
      </c>
      <c r="H81" s="335">
        <v>0</v>
      </c>
      <c r="I81" s="335">
        <v>6740</v>
      </c>
      <c r="J81" s="335">
        <v>0</v>
      </c>
      <c r="K81" s="335">
        <v>0</v>
      </c>
      <c r="L81" s="335">
        <f t="shared" si="28"/>
        <v>12000</v>
      </c>
      <c r="M81" s="335">
        <v>12000</v>
      </c>
      <c r="N81" s="335">
        <v>0</v>
      </c>
      <c r="O81" s="335">
        <v>0</v>
      </c>
      <c r="P81" s="336"/>
      <c r="Q81" s="336"/>
      <c r="R81" s="337"/>
      <c r="S81" s="337"/>
      <c r="T81" s="337"/>
    </row>
    <row r="82" spans="1:20" s="301" customFormat="1" ht="66.95" customHeight="1">
      <c r="A82" s="318" t="s">
        <v>382</v>
      </c>
      <c r="B82" s="319" t="s">
        <v>383</v>
      </c>
      <c r="C82" s="299">
        <f t="shared" si="25"/>
        <v>1746155</v>
      </c>
      <c r="D82" s="309">
        <f t="shared" si="26"/>
        <v>1635455</v>
      </c>
      <c r="E82" s="309">
        <f t="shared" si="27"/>
        <v>1635455</v>
      </c>
      <c r="F82" s="309">
        <v>1428519</v>
      </c>
      <c r="G82" s="309">
        <v>206936</v>
      </c>
      <c r="H82" s="309">
        <v>0</v>
      </c>
      <c r="I82" s="309">
        <v>0</v>
      </c>
      <c r="J82" s="309">
        <v>0</v>
      </c>
      <c r="K82" s="309">
        <v>0</v>
      </c>
      <c r="L82" s="309">
        <f t="shared" si="28"/>
        <v>110700</v>
      </c>
      <c r="M82" s="309">
        <v>110700</v>
      </c>
      <c r="N82" s="309">
        <v>0</v>
      </c>
      <c r="O82" s="309">
        <v>0</v>
      </c>
      <c r="P82" s="320"/>
      <c r="Q82" s="320"/>
      <c r="R82" s="310"/>
      <c r="S82" s="310"/>
      <c r="T82" s="310"/>
    </row>
    <row r="83" spans="1:20" s="338" customFormat="1">
      <c r="A83" s="578" t="s">
        <v>384</v>
      </c>
      <c r="B83" s="579" t="s">
        <v>46</v>
      </c>
      <c r="C83" s="334">
        <f>D83+L83</f>
        <v>4427689</v>
      </c>
      <c r="D83" s="335">
        <f t="shared" si="26"/>
        <v>4337689</v>
      </c>
      <c r="E83" s="335">
        <f t="shared" si="27"/>
        <v>1249746</v>
      </c>
      <c r="F83" s="335">
        <v>164923</v>
      </c>
      <c r="G83" s="335">
        <v>1084823</v>
      </c>
      <c r="H83" s="335">
        <v>0</v>
      </c>
      <c r="I83" s="335">
        <v>100000</v>
      </c>
      <c r="J83" s="335">
        <f>893471-90000+2184472</f>
        <v>2987943</v>
      </c>
      <c r="K83" s="335">
        <v>0</v>
      </c>
      <c r="L83" s="335">
        <f t="shared" si="28"/>
        <v>90000</v>
      </c>
      <c r="M83" s="335">
        <v>90000</v>
      </c>
      <c r="N83" s="335">
        <v>90000</v>
      </c>
      <c r="O83" s="335">
        <v>0</v>
      </c>
      <c r="P83" s="336"/>
      <c r="Q83" s="336"/>
      <c r="R83" s="337"/>
      <c r="S83" s="337"/>
      <c r="T83" s="337"/>
    </row>
    <row r="84" spans="1:20" s="329" customFormat="1" ht="15" customHeight="1">
      <c r="A84" s="341" t="s">
        <v>35</v>
      </c>
      <c r="B84" s="312" t="s">
        <v>36</v>
      </c>
      <c r="C84" s="333">
        <f>C85+C88+C89+C90+C91+C93+C92+C86+C87</f>
        <v>98288835</v>
      </c>
      <c r="D84" s="314">
        <f>D85+D88+D89+D90+D91+D93+D92+D86+D87</f>
        <v>25753644</v>
      </c>
      <c r="E84" s="314">
        <f t="shared" ref="E84:O84" si="29">E85+E88+E89+E90+E91+E93+E92+E86+E87</f>
        <v>21405088</v>
      </c>
      <c r="F84" s="314">
        <f t="shared" si="29"/>
        <v>18000</v>
      </c>
      <c r="G84" s="314">
        <f t="shared" si="29"/>
        <v>21387088</v>
      </c>
      <c r="H84" s="314">
        <f t="shared" si="29"/>
        <v>1810000</v>
      </c>
      <c r="I84" s="314">
        <f t="shared" si="29"/>
        <v>0</v>
      </c>
      <c r="J84" s="314">
        <f t="shared" si="29"/>
        <v>2538556</v>
      </c>
      <c r="K84" s="314">
        <f t="shared" si="29"/>
        <v>0</v>
      </c>
      <c r="L84" s="314">
        <f t="shared" si="29"/>
        <v>72535191</v>
      </c>
      <c r="M84" s="314">
        <f t="shared" si="29"/>
        <v>28535191</v>
      </c>
      <c r="N84" s="314">
        <f t="shared" si="29"/>
        <v>21153198</v>
      </c>
      <c r="O84" s="314">
        <f t="shared" si="29"/>
        <v>44000000</v>
      </c>
      <c r="P84" s="327"/>
      <c r="Q84" s="327"/>
      <c r="R84" s="328"/>
      <c r="S84" s="328"/>
      <c r="T84" s="328"/>
    </row>
    <row r="85" spans="1:20" s="338" customFormat="1">
      <c r="A85" s="584">
        <v>85111</v>
      </c>
      <c r="B85" s="579" t="s">
        <v>385</v>
      </c>
      <c r="C85" s="334">
        <f t="shared" ref="C85:C93" si="30">D85+L85</f>
        <v>15866582</v>
      </c>
      <c r="D85" s="335">
        <f t="shared" ref="D85:D93" si="31">E85+H85+I85+J85+K85</f>
        <v>41400</v>
      </c>
      <c r="E85" s="335">
        <f t="shared" ref="E85:E93" si="32">F85+G85</f>
        <v>0</v>
      </c>
      <c r="F85" s="335">
        <v>0</v>
      </c>
      <c r="G85" s="335">
        <v>0</v>
      </c>
      <c r="H85" s="335">
        <v>0</v>
      </c>
      <c r="I85" s="335">
        <v>0</v>
      </c>
      <c r="J85" s="335">
        <f>6621342-11036533+4456591</f>
        <v>41400</v>
      </c>
      <c r="K85" s="335">
        <v>0</v>
      </c>
      <c r="L85" s="335">
        <f t="shared" ref="L85:L93" si="33">M85+O85</f>
        <v>15825182</v>
      </c>
      <c r="M85" s="335">
        <v>15825182</v>
      </c>
      <c r="N85" s="335">
        <f>6621342+1168474+3246717</f>
        <v>11036533</v>
      </c>
      <c r="O85" s="335">
        <v>0</v>
      </c>
      <c r="P85" s="336"/>
      <c r="Q85" s="336"/>
      <c r="R85" s="337"/>
      <c r="S85" s="337"/>
      <c r="T85" s="337"/>
    </row>
    <row r="86" spans="1:20" s="338" customFormat="1">
      <c r="A86" s="584">
        <v>85120</v>
      </c>
      <c r="B86" s="579" t="s">
        <v>386</v>
      </c>
      <c r="C86" s="334">
        <f>D86+L86</f>
        <v>2000942</v>
      </c>
      <c r="D86" s="335">
        <f>E86+H86+I86+J86+K86</f>
        <v>1085398</v>
      </c>
      <c r="E86" s="335">
        <f>F86+G86</f>
        <v>1085398</v>
      </c>
      <c r="F86" s="335">
        <v>0</v>
      </c>
      <c r="G86" s="335">
        <v>1085398</v>
      </c>
      <c r="H86" s="335">
        <v>0</v>
      </c>
      <c r="I86" s="335">
        <v>0</v>
      </c>
      <c r="J86" s="335">
        <v>0</v>
      </c>
      <c r="K86" s="335">
        <v>0</v>
      </c>
      <c r="L86" s="335">
        <f>M86+O86</f>
        <v>915544</v>
      </c>
      <c r="M86" s="335">
        <v>915544</v>
      </c>
      <c r="N86" s="335">
        <v>0</v>
      </c>
      <c r="O86" s="335">
        <v>0</v>
      </c>
      <c r="P86" s="336"/>
      <c r="Q86" s="336"/>
      <c r="R86" s="337"/>
      <c r="S86" s="337"/>
      <c r="T86" s="337"/>
    </row>
    <row r="87" spans="1:20" s="338" customFormat="1">
      <c r="A87" s="584">
        <v>85141</v>
      </c>
      <c r="B87" s="579" t="s">
        <v>387</v>
      </c>
      <c r="C87" s="334">
        <f>D87+L87</f>
        <v>60000</v>
      </c>
      <c r="D87" s="335">
        <f>E87+H87+I87+J87+K87</f>
        <v>0</v>
      </c>
      <c r="E87" s="335">
        <f>F87+G87</f>
        <v>0</v>
      </c>
      <c r="F87" s="335">
        <v>0</v>
      </c>
      <c r="G87" s="335">
        <v>0</v>
      </c>
      <c r="H87" s="335">
        <v>0</v>
      </c>
      <c r="I87" s="335">
        <v>0</v>
      </c>
      <c r="J87" s="335">
        <v>0</v>
      </c>
      <c r="K87" s="335">
        <v>0</v>
      </c>
      <c r="L87" s="335">
        <f>M87+O87</f>
        <v>60000</v>
      </c>
      <c r="M87" s="335">
        <v>60000</v>
      </c>
      <c r="N87" s="335">
        <v>0</v>
      </c>
      <c r="O87" s="335">
        <v>0</v>
      </c>
      <c r="P87" s="336"/>
      <c r="Q87" s="336"/>
      <c r="R87" s="337"/>
      <c r="S87" s="337"/>
      <c r="T87" s="337"/>
    </row>
    <row r="88" spans="1:20" s="338" customFormat="1">
      <c r="A88" s="584">
        <v>85148</v>
      </c>
      <c r="B88" s="579" t="s">
        <v>388</v>
      </c>
      <c r="C88" s="334">
        <f t="shared" si="30"/>
        <v>6135690</v>
      </c>
      <c r="D88" s="335">
        <f t="shared" si="31"/>
        <v>6135690</v>
      </c>
      <c r="E88" s="335">
        <f t="shared" si="32"/>
        <v>6135690</v>
      </c>
      <c r="F88" s="335">
        <v>0</v>
      </c>
      <c r="G88" s="335">
        <v>6135690</v>
      </c>
      <c r="H88" s="335">
        <v>0</v>
      </c>
      <c r="I88" s="335">
        <v>0</v>
      </c>
      <c r="J88" s="335">
        <v>0</v>
      </c>
      <c r="K88" s="335">
        <v>0</v>
      </c>
      <c r="L88" s="335">
        <f t="shared" si="33"/>
        <v>0</v>
      </c>
      <c r="M88" s="335">
        <v>0</v>
      </c>
      <c r="N88" s="335">
        <v>0</v>
      </c>
      <c r="O88" s="335">
        <v>0</v>
      </c>
      <c r="P88" s="336"/>
      <c r="Q88" s="336"/>
      <c r="R88" s="337"/>
      <c r="S88" s="337"/>
      <c r="T88" s="337"/>
    </row>
    <row r="89" spans="1:20" s="338" customFormat="1">
      <c r="A89" s="584">
        <v>85149</v>
      </c>
      <c r="B89" s="579" t="s">
        <v>389</v>
      </c>
      <c r="C89" s="334">
        <f t="shared" si="30"/>
        <v>1640000</v>
      </c>
      <c r="D89" s="335">
        <f t="shared" si="31"/>
        <v>1640000</v>
      </c>
      <c r="E89" s="335">
        <f t="shared" si="32"/>
        <v>0</v>
      </c>
      <c r="F89" s="335">
        <v>0</v>
      </c>
      <c r="G89" s="335">
        <v>0</v>
      </c>
      <c r="H89" s="335">
        <v>900000</v>
      </c>
      <c r="I89" s="335">
        <v>0</v>
      </c>
      <c r="J89" s="335">
        <v>740000</v>
      </c>
      <c r="K89" s="335">
        <v>0</v>
      </c>
      <c r="L89" s="335">
        <f t="shared" si="33"/>
        <v>0</v>
      </c>
      <c r="M89" s="335">
        <v>0</v>
      </c>
      <c r="N89" s="335">
        <v>0</v>
      </c>
      <c r="O89" s="335">
        <v>0</v>
      </c>
      <c r="P89" s="336"/>
      <c r="Q89" s="336"/>
      <c r="R89" s="337"/>
      <c r="S89" s="337"/>
      <c r="T89" s="337"/>
    </row>
    <row r="90" spans="1:20" s="338" customFormat="1">
      <c r="A90" s="584">
        <v>85153</v>
      </c>
      <c r="B90" s="579" t="s">
        <v>390</v>
      </c>
      <c r="C90" s="334">
        <f t="shared" si="30"/>
        <v>480000</v>
      </c>
      <c r="D90" s="335">
        <f t="shared" si="31"/>
        <v>480000</v>
      </c>
      <c r="E90" s="335">
        <f t="shared" si="32"/>
        <v>130000</v>
      </c>
      <c r="F90" s="335">
        <v>14000</v>
      </c>
      <c r="G90" s="335">
        <v>116000</v>
      </c>
      <c r="H90" s="335">
        <v>350000</v>
      </c>
      <c r="I90" s="335">
        <v>0</v>
      </c>
      <c r="J90" s="335">
        <v>0</v>
      </c>
      <c r="K90" s="335">
        <v>0</v>
      </c>
      <c r="L90" s="335">
        <f t="shared" si="33"/>
        <v>0</v>
      </c>
      <c r="M90" s="335">
        <v>0</v>
      </c>
      <c r="N90" s="335">
        <v>0</v>
      </c>
      <c r="O90" s="335">
        <v>0</v>
      </c>
      <c r="P90" s="336"/>
      <c r="Q90" s="336"/>
      <c r="R90" s="337"/>
      <c r="S90" s="337"/>
      <c r="T90" s="337"/>
    </row>
    <row r="91" spans="1:20" s="338" customFormat="1">
      <c r="A91" s="584">
        <v>85154</v>
      </c>
      <c r="B91" s="579" t="s">
        <v>391</v>
      </c>
      <c r="C91" s="334">
        <f t="shared" si="30"/>
        <v>2102800</v>
      </c>
      <c r="D91" s="335">
        <f t="shared" si="31"/>
        <v>485000</v>
      </c>
      <c r="E91" s="335">
        <f t="shared" si="32"/>
        <v>125000</v>
      </c>
      <c r="F91" s="335">
        <v>3000</v>
      </c>
      <c r="G91" s="335">
        <v>122000</v>
      </c>
      <c r="H91" s="335">
        <v>360000</v>
      </c>
      <c r="I91" s="335">
        <v>0</v>
      </c>
      <c r="J91" s="335">
        <v>0</v>
      </c>
      <c r="K91" s="335">
        <v>0</v>
      </c>
      <c r="L91" s="335">
        <f t="shared" si="33"/>
        <v>1617800</v>
      </c>
      <c r="M91" s="335">
        <v>1617800</v>
      </c>
      <c r="N91" s="335">
        <v>0</v>
      </c>
      <c r="O91" s="335">
        <v>0</v>
      </c>
      <c r="P91" s="336"/>
      <c r="Q91" s="336"/>
      <c r="R91" s="337"/>
      <c r="S91" s="337"/>
      <c r="T91" s="337"/>
    </row>
    <row r="92" spans="1:20" s="338" customFormat="1">
      <c r="A92" s="584">
        <v>85157</v>
      </c>
      <c r="B92" s="579" t="s">
        <v>268</v>
      </c>
      <c r="C92" s="334">
        <f>D92+L92</f>
        <v>13729000</v>
      </c>
      <c r="D92" s="335">
        <f>E92+H92+I92+J92+K92</f>
        <v>13729000</v>
      </c>
      <c r="E92" s="335">
        <f>F92+G92</f>
        <v>13729000</v>
      </c>
      <c r="F92" s="335">
        <v>0</v>
      </c>
      <c r="G92" s="335">
        <v>13729000</v>
      </c>
      <c r="H92" s="335">
        <v>0</v>
      </c>
      <c r="I92" s="335">
        <v>0</v>
      </c>
      <c r="J92" s="335">
        <v>0</v>
      </c>
      <c r="K92" s="335">
        <v>0</v>
      </c>
      <c r="L92" s="335">
        <f>M92+O92</f>
        <v>0</v>
      </c>
      <c r="M92" s="335">
        <v>0</v>
      </c>
      <c r="N92" s="335">
        <v>0</v>
      </c>
      <c r="O92" s="335">
        <v>0</v>
      </c>
      <c r="P92" s="336"/>
      <c r="Q92" s="336"/>
      <c r="R92" s="337"/>
      <c r="S92" s="337"/>
      <c r="T92" s="337"/>
    </row>
    <row r="93" spans="1:20" s="338" customFormat="1">
      <c r="A93" s="584">
        <v>85195</v>
      </c>
      <c r="B93" s="579" t="s">
        <v>46</v>
      </c>
      <c r="C93" s="334">
        <f t="shared" si="30"/>
        <v>56273821</v>
      </c>
      <c r="D93" s="335">
        <f t="shared" si="31"/>
        <v>2157156</v>
      </c>
      <c r="E93" s="335">
        <f t="shared" si="32"/>
        <v>200000</v>
      </c>
      <c r="F93" s="335">
        <v>1000</v>
      </c>
      <c r="G93" s="335">
        <v>199000</v>
      </c>
      <c r="H93" s="335">
        <v>200000</v>
      </c>
      <c r="I93" s="335">
        <v>0</v>
      </c>
      <c r="J93" s="335">
        <f>10439750-10116665+1434071</f>
        <v>1757156</v>
      </c>
      <c r="K93" s="335">
        <v>0</v>
      </c>
      <c r="L93" s="335">
        <f t="shared" si="33"/>
        <v>54116665</v>
      </c>
      <c r="M93" s="335">
        <f>54116665-44000000</f>
        <v>10116665</v>
      </c>
      <c r="N93" s="335">
        <f>47700+5300+9057299+1006366</f>
        <v>10116665</v>
      </c>
      <c r="O93" s="335">
        <v>44000000</v>
      </c>
      <c r="P93" s="336"/>
      <c r="Q93" s="336"/>
      <c r="R93" s="337"/>
      <c r="S93" s="337"/>
      <c r="T93" s="337"/>
    </row>
    <row r="94" spans="1:20" s="329" customFormat="1" ht="15" customHeight="1">
      <c r="A94" s="341">
        <v>852</v>
      </c>
      <c r="B94" s="312" t="s">
        <v>88</v>
      </c>
      <c r="C94" s="313">
        <f>C95+C96+C97+C99+C98</f>
        <v>31270283</v>
      </c>
      <c r="D94" s="314">
        <f>D95+D96+D97+D99+D98</f>
        <v>29529473</v>
      </c>
      <c r="E94" s="314">
        <f t="shared" ref="E94:O94" si="34">E95+E96+E97+E99+E98</f>
        <v>7395821</v>
      </c>
      <c r="F94" s="314">
        <f t="shared" si="34"/>
        <v>3503141</v>
      </c>
      <c r="G94" s="314">
        <f t="shared" si="34"/>
        <v>3892680</v>
      </c>
      <c r="H94" s="314">
        <f t="shared" si="34"/>
        <v>870000</v>
      </c>
      <c r="I94" s="314">
        <f t="shared" si="34"/>
        <v>50820</v>
      </c>
      <c r="J94" s="314">
        <f t="shared" si="34"/>
        <v>21212832</v>
      </c>
      <c r="K94" s="314">
        <f t="shared" si="34"/>
        <v>0</v>
      </c>
      <c r="L94" s="314">
        <f t="shared" si="34"/>
        <v>1740810</v>
      </c>
      <c r="M94" s="314">
        <f t="shared" si="34"/>
        <v>1740810</v>
      </c>
      <c r="N94" s="314">
        <f t="shared" si="34"/>
        <v>1481000</v>
      </c>
      <c r="O94" s="314">
        <f t="shared" si="34"/>
        <v>0</v>
      </c>
      <c r="P94" s="327"/>
      <c r="Q94" s="327"/>
      <c r="R94" s="328"/>
      <c r="S94" s="328"/>
      <c r="T94" s="328"/>
    </row>
    <row r="95" spans="1:20" s="338" customFormat="1">
      <c r="A95" s="584">
        <v>85203</v>
      </c>
      <c r="B95" s="579" t="s">
        <v>392</v>
      </c>
      <c r="C95" s="334">
        <f>D95+L95</f>
        <v>260000</v>
      </c>
      <c r="D95" s="335">
        <f>E95+H95+I95+J95+K95</f>
        <v>260000</v>
      </c>
      <c r="E95" s="335">
        <f>F95+G95</f>
        <v>0</v>
      </c>
      <c r="F95" s="335">
        <v>0</v>
      </c>
      <c r="G95" s="335">
        <v>0</v>
      </c>
      <c r="H95" s="335">
        <v>0</v>
      </c>
      <c r="I95" s="335">
        <v>0</v>
      </c>
      <c r="J95" s="335">
        <v>260000</v>
      </c>
      <c r="K95" s="335">
        <v>0</v>
      </c>
      <c r="L95" s="335">
        <f>M95+O95</f>
        <v>0</v>
      </c>
      <c r="M95" s="335">
        <v>0</v>
      </c>
      <c r="N95" s="335">
        <v>0</v>
      </c>
      <c r="O95" s="335">
        <v>0</v>
      </c>
      <c r="P95" s="336"/>
      <c r="Q95" s="336"/>
      <c r="R95" s="337"/>
      <c r="S95" s="337"/>
      <c r="T95" s="337"/>
    </row>
    <row r="96" spans="1:20" s="301" customFormat="1" ht="27" customHeight="1">
      <c r="A96" s="342">
        <v>85205</v>
      </c>
      <c r="B96" s="319" t="s">
        <v>89</v>
      </c>
      <c r="C96" s="299">
        <f>D96+L96</f>
        <v>590000</v>
      </c>
      <c r="D96" s="309">
        <f>E96+H96+I96+J96+K96</f>
        <v>590000</v>
      </c>
      <c r="E96" s="309">
        <f>F96+G96</f>
        <v>520000</v>
      </c>
      <c r="F96" s="309">
        <v>237600</v>
      </c>
      <c r="G96" s="309">
        <v>282400</v>
      </c>
      <c r="H96" s="309">
        <v>70000</v>
      </c>
      <c r="I96" s="309">
        <v>0</v>
      </c>
      <c r="J96" s="309">
        <v>0</v>
      </c>
      <c r="K96" s="309">
        <v>0</v>
      </c>
      <c r="L96" s="309">
        <f>M96+O96</f>
        <v>0</v>
      </c>
      <c r="M96" s="309">
        <v>0</v>
      </c>
      <c r="N96" s="309">
        <v>0</v>
      </c>
      <c r="O96" s="309">
        <v>0</v>
      </c>
      <c r="P96" s="320"/>
      <c r="Q96" s="320"/>
      <c r="R96" s="310"/>
      <c r="S96" s="310"/>
      <c r="T96" s="310"/>
    </row>
    <row r="97" spans="1:20" s="338" customFormat="1">
      <c r="A97" s="584">
        <v>85217</v>
      </c>
      <c r="B97" s="579" t="s">
        <v>90</v>
      </c>
      <c r="C97" s="334">
        <f>D97+L97</f>
        <v>4916451</v>
      </c>
      <c r="D97" s="335">
        <f>E97+H97+I97+J97+K97</f>
        <v>4656641</v>
      </c>
      <c r="E97" s="335">
        <f>F97+G97</f>
        <v>4650821</v>
      </c>
      <c r="F97" s="335">
        <v>3265541</v>
      </c>
      <c r="G97" s="335">
        <v>1385280</v>
      </c>
      <c r="H97" s="335">
        <v>0</v>
      </c>
      <c r="I97" s="335">
        <v>5820</v>
      </c>
      <c r="J97" s="335">
        <v>0</v>
      </c>
      <c r="K97" s="335">
        <v>0</v>
      </c>
      <c r="L97" s="335">
        <f>M97+O97</f>
        <v>259810</v>
      </c>
      <c r="M97" s="335">
        <v>259810</v>
      </c>
      <c r="N97" s="335">
        <v>0</v>
      </c>
      <c r="O97" s="335">
        <v>0</v>
      </c>
      <c r="P97" s="336"/>
      <c r="Q97" s="336"/>
      <c r="R97" s="337"/>
      <c r="S97" s="337"/>
      <c r="T97" s="337"/>
    </row>
    <row r="98" spans="1:20" s="338" customFormat="1">
      <c r="A98" s="584">
        <v>85231</v>
      </c>
      <c r="B98" s="579" t="s">
        <v>393</v>
      </c>
      <c r="C98" s="334">
        <f>D98+L98</f>
        <v>3000000</v>
      </c>
      <c r="D98" s="335">
        <f>E98+H98+I98+J98+K98</f>
        <v>3000000</v>
      </c>
      <c r="E98" s="335">
        <f>F98+G98</f>
        <v>2200000</v>
      </c>
      <c r="F98" s="335">
        <v>0</v>
      </c>
      <c r="G98" s="335">
        <v>2200000</v>
      </c>
      <c r="H98" s="335">
        <v>800000</v>
      </c>
      <c r="I98" s="335">
        <v>0</v>
      </c>
      <c r="J98" s="335">
        <v>0</v>
      </c>
      <c r="K98" s="335">
        <v>0</v>
      </c>
      <c r="L98" s="335">
        <f>M98+O98</f>
        <v>0</v>
      </c>
      <c r="M98" s="335">
        <v>0</v>
      </c>
      <c r="N98" s="335">
        <v>0</v>
      </c>
      <c r="O98" s="335">
        <v>0</v>
      </c>
      <c r="P98" s="336"/>
      <c r="Q98" s="336"/>
      <c r="R98" s="337"/>
      <c r="S98" s="337"/>
      <c r="T98" s="337"/>
    </row>
    <row r="99" spans="1:20" s="338" customFormat="1">
      <c r="A99" s="584">
        <v>85295</v>
      </c>
      <c r="B99" s="579" t="s">
        <v>46</v>
      </c>
      <c r="C99" s="334">
        <f>D99+L99</f>
        <v>22503832</v>
      </c>
      <c r="D99" s="335">
        <f>E99+H99+I99+J99+K99</f>
        <v>21022832</v>
      </c>
      <c r="E99" s="335">
        <f>F99+G99</f>
        <v>25000</v>
      </c>
      <c r="F99" s="335">
        <v>0</v>
      </c>
      <c r="G99" s="335">
        <v>25000</v>
      </c>
      <c r="H99" s="335">
        <v>0</v>
      </c>
      <c r="I99" s="335">
        <v>45000</v>
      </c>
      <c r="J99" s="335">
        <f>15871588-1481000+6562244</f>
        <v>20952832</v>
      </c>
      <c r="K99" s="335">
        <v>0</v>
      </c>
      <c r="L99" s="335">
        <f>M99+O99</f>
        <v>1481000</v>
      </c>
      <c r="M99" s="335">
        <v>1481000</v>
      </c>
      <c r="N99" s="335">
        <v>1481000</v>
      </c>
      <c r="O99" s="335">
        <v>0</v>
      </c>
      <c r="P99" s="336"/>
      <c r="Q99" s="336"/>
      <c r="R99" s="337"/>
      <c r="S99" s="337"/>
      <c r="T99" s="337"/>
    </row>
    <row r="100" spans="1:20" s="591" customFormat="1" ht="30" customHeight="1">
      <c r="A100" s="592">
        <v>853</v>
      </c>
      <c r="B100" s="587" t="s">
        <v>42</v>
      </c>
      <c r="C100" s="339">
        <f t="shared" ref="C100:O100" si="35">C101+C102+C104+C105+C103</f>
        <v>23569174</v>
      </c>
      <c r="D100" s="340">
        <f t="shared" si="35"/>
        <v>23478174</v>
      </c>
      <c r="E100" s="340">
        <f t="shared" si="35"/>
        <v>16105422</v>
      </c>
      <c r="F100" s="340">
        <f t="shared" si="35"/>
        <v>11466078</v>
      </c>
      <c r="G100" s="340">
        <f t="shared" si="35"/>
        <v>4639344</v>
      </c>
      <c r="H100" s="340">
        <f t="shared" si="35"/>
        <v>544000</v>
      </c>
      <c r="I100" s="340">
        <f t="shared" si="35"/>
        <v>12900</v>
      </c>
      <c r="J100" s="340">
        <f t="shared" si="35"/>
        <v>6815852</v>
      </c>
      <c r="K100" s="340">
        <f t="shared" si="35"/>
        <v>0</v>
      </c>
      <c r="L100" s="340">
        <f t="shared" si="35"/>
        <v>91000</v>
      </c>
      <c r="M100" s="340">
        <f t="shared" si="35"/>
        <v>91000</v>
      </c>
      <c r="N100" s="340">
        <f t="shared" si="35"/>
        <v>0</v>
      </c>
      <c r="O100" s="340">
        <f t="shared" si="35"/>
        <v>0</v>
      </c>
      <c r="P100" s="589"/>
      <c r="Q100" s="589"/>
      <c r="R100" s="590"/>
      <c r="S100" s="590"/>
      <c r="T100" s="590"/>
    </row>
    <row r="101" spans="1:20" s="301" customFormat="1" ht="27" customHeight="1">
      <c r="A101" s="342">
        <v>85311</v>
      </c>
      <c r="B101" s="319" t="s">
        <v>394</v>
      </c>
      <c r="C101" s="299">
        <f>D101+L101</f>
        <v>444000</v>
      </c>
      <c r="D101" s="309">
        <f>E101+H101+I101+J101+K101</f>
        <v>444000</v>
      </c>
      <c r="E101" s="309">
        <f>F101+G101</f>
        <v>0</v>
      </c>
      <c r="F101" s="309">
        <v>0</v>
      </c>
      <c r="G101" s="309">
        <v>0</v>
      </c>
      <c r="H101" s="309">
        <v>444000</v>
      </c>
      <c r="I101" s="309">
        <v>0</v>
      </c>
      <c r="J101" s="309">
        <v>0</v>
      </c>
      <c r="K101" s="309">
        <v>0</v>
      </c>
      <c r="L101" s="309">
        <f>M101+O101</f>
        <v>0</v>
      </c>
      <c r="M101" s="309">
        <v>0</v>
      </c>
      <c r="N101" s="309">
        <v>0</v>
      </c>
      <c r="O101" s="309">
        <v>0</v>
      </c>
      <c r="P101" s="320"/>
      <c r="Q101" s="320"/>
      <c r="R101" s="310"/>
      <c r="S101" s="310"/>
      <c r="T101" s="310"/>
    </row>
    <row r="102" spans="1:20" s="301" customFormat="1" ht="27" customHeight="1">
      <c r="A102" s="342">
        <v>85324</v>
      </c>
      <c r="B102" s="319" t="s">
        <v>91</v>
      </c>
      <c r="C102" s="299">
        <f>D102+L102</f>
        <v>391750</v>
      </c>
      <c r="D102" s="309">
        <f>E102+H102+I102+J102+K102</f>
        <v>391750</v>
      </c>
      <c r="E102" s="309">
        <f>F102+G102</f>
        <v>391750</v>
      </c>
      <c r="F102" s="309">
        <v>327750</v>
      </c>
      <c r="G102" s="309">
        <v>64000</v>
      </c>
      <c r="H102" s="309">
        <v>0</v>
      </c>
      <c r="I102" s="309">
        <v>0</v>
      </c>
      <c r="J102" s="309">
        <v>0</v>
      </c>
      <c r="K102" s="309">
        <v>0</v>
      </c>
      <c r="L102" s="309">
        <f>M102+O102</f>
        <v>0</v>
      </c>
      <c r="M102" s="309">
        <v>0</v>
      </c>
      <c r="N102" s="309">
        <v>0</v>
      </c>
      <c r="O102" s="309">
        <v>0</v>
      </c>
      <c r="P102" s="320"/>
      <c r="Q102" s="320"/>
      <c r="R102" s="310"/>
      <c r="S102" s="310"/>
      <c r="T102" s="310"/>
    </row>
    <row r="103" spans="1:20" s="301" customFormat="1" ht="27" customHeight="1">
      <c r="A103" s="342">
        <v>85325</v>
      </c>
      <c r="B103" s="319" t="s">
        <v>92</v>
      </c>
      <c r="C103" s="299">
        <f>D103+L103</f>
        <v>1580000</v>
      </c>
      <c r="D103" s="309">
        <f>E103+H103+I103+J103+K103</f>
        <v>1580000</v>
      </c>
      <c r="E103" s="309">
        <f>F103+G103</f>
        <v>1577000</v>
      </c>
      <c r="F103" s="309">
        <v>1278000</v>
      </c>
      <c r="G103" s="309">
        <v>299000</v>
      </c>
      <c r="H103" s="309">
        <v>0</v>
      </c>
      <c r="I103" s="309">
        <v>3000</v>
      </c>
      <c r="J103" s="309">
        <v>0</v>
      </c>
      <c r="K103" s="309">
        <v>0</v>
      </c>
      <c r="L103" s="309">
        <f>M103+O103</f>
        <v>0</v>
      </c>
      <c r="M103" s="309">
        <v>0</v>
      </c>
      <c r="N103" s="309">
        <v>0</v>
      </c>
      <c r="O103" s="309">
        <v>0</v>
      </c>
      <c r="P103" s="320"/>
      <c r="Q103" s="320"/>
      <c r="R103" s="310"/>
      <c r="S103" s="310"/>
      <c r="T103" s="310"/>
    </row>
    <row r="104" spans="1:20" s="338" customFormat="1">
      <c r="A104" s="584">
        <v>85332</v>
      </c>
      <c r="B104" s="579" t="s">
        <v>43</v>
      </c>
      <c r="C104" s="334">
        <f>D104+L104</f>
        <v>17333970</v>
      </c>
      <c r="D104" s="335">
        <f>E104+H104+I104+J104+K104</f>
        <v>17242970</v>
      </c>
      <c r="E104" s="335">
        <f>F104+G104</f>
        <v>11753900</v>
      </c>
      <c r="F104" s="335">
        <v>9796328</v>
      </c>
      <c r="G104" s="335">
        <v>1957572</v>
      </c>
      <c r="H104" s="335">
        <v>0</v>
      </c>
      <c r="I104" s="335">
        <v>9900</v>
      </c>
      <c r="J104" s="335">
        <f>4453922+1025248</f>
        <v>5479170</v>
      </c>
      <c r="K104" s="335">
        <v>0</v>
      </c>
      <c r="L104" s="335">
        <f>M104+O104</f>
        <v>91000</v>
      </c>
      <c r="M104" s="335">
        <v>91000</v>
      </c>
      <c r="N104" s="335">
        <v>0</v>
      </c>
      <c r="O104" s="335">
        <v>0</v>
      </c>
      <c r="P104" s="336"/>
      <c r="Q104" s="336"/>
      <c r="R104" s="337"/>
      <c r="S104" s="337"/>
      <c r="T104" s="337"/>
    </row>
    <row r="105" spans="1:20" s="338" customFormat="1">
      <c r="A105" s="584">
        <v>85395</v>
      </c>
      <c r="B105" s="579" t="s">
        <v>46</v>
      </c>
      <c r="C105" s="334">
        <f>D105+L105</f>
        <v>3819454</v>
      </c>
      <c r="D105" s="335">
        <f>E105+H105+I105+J105+K105</f>
        <v>3819454</v>
      </c>
      <c r="E105" s="335">
        <f>F105+G105</f>
        <v>2382772</v>
      </c>
      <c r="F105" s="335">
        <v>64000</v>
      </c>
      <c r="G105" s="335">
        <v>2318772</v>
      </c>
      <c r="H105" s="335">
        <v>100000</v>
      </c>
      <c r="I105" s="335">
        <v>0</v>
      </c>
      <c r="J105" s="335">
        <f>1156981+179701</f>
        <v>1336682</v>
      </c>
      <c r="K105" s="335">
        <v>0</v>
      </c>
      <c r="L105" s="335">
        <f>M105+O105</f>
        <v>0</v>
      </c>
      <c r="M105" s="335">
        <v>0</v>
      </c>
      <c r="N105" s="335">
        <v>0</v>
      </c>
      <c r="O105" s="335">
        <v>0</v>
      </c>
      <c r="P105" s="336"/>
      <c r="Q105" s="336"/>
      <c r="R105" s="337"/>
      <c r="S105" s="337"/>
      <c r="T105" s="337"/>
    </row>
    <row r="106" spans="1:20" s="329" customFormat="1" ht="15" customHeight="1">
      <c r="A106" s="341">
        <v>854</v>
      </c>
      <c r="B106" s="312" t="s">
        <v>395</v>
      </c>
      <c r="C106" s="313">
        <f t="shared" ref="C106:O106" si="36">C107+C109+C110+C111+C113+C114+C108+C112</f>
        <v>44539948</v>
      </c>
      <c r="D106" s="314">
        <f t="shared" si="36"/>
        <v>36661894</v>
      </c>
      <c r="E106" s="314">
        <f t="shared" si="36"/>
        <v>31591346</v>
      </c>
      <c r="F106" s="314">
        <f t="shared" si="36"/>
        <v>27330112</v>
      </c>
      <c r="G106" s="314">
        <f t="shared" si="36"/>
        <v>4261234</v>
      </c>
      <c r="H106" s="314">
        <f t="shared" si="36"/>
        <v>234000</v>
      </c>
      <c r="I106" s="314">
        <f t="shared" si="36"/>
        <v>66715</v>
      </c>
      <c r="J106" s="314">
        <f t="shared" si="36"/>
        <v>4769833</v>
      </c>
      <c r="K106" s="314">
        <f t="shared" si="36"/>
        <v>0</v>
      </c>
      <c r="L106" s="314">
        <f t="shared" si="36"/>
        <v>7878054</v>
      </c>
      <c r="M106" s="314">
        <f t="shared" si="36"/>
        <v>7878054</v>
      </c>
      <c r="N106" s="314">
        <f t="shared" si="36"/>
        <v>5677563</v>
      </c>
      <c r="O106" s="314">
        <f t="shared" si="36"/>
        <v>0</v>
      </c>
      <c r="P106" s="327"/>
      <c r="Q106" s="327"/>
      <c r="R106" s="328"/>
      <c r="S106" s="328"/>
      <c r="T106" s="328"/>
    </row>
    <row r="107" spans="1:20" s="338" customFormat="1">
      <c r="A107" s="584">
        <v>85403</v>
      </c>
      <c r="B107" s="579" t="s">
        <v>93</v>
      </c>
      <c r="C107" s="334">
        <f t="shared" ref="C107:C114" si="37">D107+L107</f>
        <v>31635625</v>
      </c>
      <c r="D107" s="335">
        <f t="shared" ref="D107:D114" si="38">E107+H107+I107+J107+K107</f>
        <v>23757571</v>
      </c>
      <c r="E107" s="335">
        <f t="shared" ref="E107:E114" si="39">F107+G107</f>
        <v>23437666</v>
      </c>
      <c r="F107" s="335">
        <v>20222584</v>
      </c>
      <c r="G107" s="335">
        <v>3215082</v>
      </c>
      <c r="H107" s="335">
        <v>0</v>
      </c>
      <c r="I107" s="335">
        <v>11200</v>
      </c>
      <c r="J107" s="335">
        <f>4684988-5677563+1301280</f>
        <v>308705</v>
      </c>
      <c r="K107" s="335">
        <v>0</v>
      </c>
      <c r="L107" s="335">
        <f t="shared" ref="L107:L114" si="40">M107+O107</f>
        <v>7878054</v>
      </c>
      <c r="M107" s="335">
        <v>7878054</v>
      </c>
      <c r="N107" s="335">
        <f>4449142+1228421</f>
        <v>5677563</v>
      </c>
      <c r="O107" s="335">
        <v>0</v>
      </c>
      <c r="P107" s="336"/>
      <c r="Q107" s="336"/>
      <c r="R107" s="337"/>
      <c r="S107" s="337"/>
      <c r="T107" s="337"/>
    </row>
    <row r="108" spans="1:20" s="338" customFormat="1">
      <c r="A108" s="584">
        <v>85404</v>
      </c>
      <c r="B108" s="579" t="s">
        <v>94</v>
      </c>
      <c r="C108" s="334">
        <f t="shared" si="37"/>
        <v>1677797</v>
      </c>
      <c r="D108" s="335">
        <f t="shared" si="38"/>
        <v>1677797</v>
      </c>
      <c r="E108" s="335">
        <f t="shared" si="39"/>
        <v>1677797</v>
      </c>
      <c r="F108" s="335">
        <v>1559025</v>
      </c>
      <c r="G108" s="335">
        <v>118772</v>
      </c>
      <c r="H108" s="335">
        <v>0</v>
      </c>
      <c r="I108" s="335">
        <v>0</v>
      </c>
      <c r="J108" s="335">
        <v>0</v>
      </c>
      <c r="K108" s="335">
        <v>0</v>
      </c>
      <c r="L108" s="335">
        <f t="shared" si="40"/>
        <v>0</v>
      </c>
      <c r="M108" s="335">
        <v>0</v>
      </c>
      <c r="N108" s="335">
        <v>0</v>
      </c>
      <c r="O108" s="335">
        <v>0</v>
      </c>
      <c r="P108" s="336"/>
      <c r="Q108" s="336"/>
      <c r="R108" s="337"/>
      <c r="S108" s="337"/>
      <c r="T108" s="337"/>
    </row>
    <row r="109" spans="1:20" s="338" customFormat="1">
      <c r="A109" s="584">
        <v>85407</v>
      </c>
      <c r="B109" s="579" t="s">
        <v>95</v>
      </c>
      <c r="C109" s="334">
        <f t="shared" si="37"/>
        <v>4092666</v>
      </c>
      <c r="D109" s="335">
        <f t="shared" si="38"/>
        <v>4092666</v>
      </c>
      <c r="E109" s="335">
        <f t="shared" si="39"/>
        <v>4079651</v>
      </c>
      <c r="F109" s="335">
        <v>3932478</v>
      </c>
      <c r="G109" s="335">
        <v>147173</v>
      </c>
      <c r="H109" s="335">
        <v>0</v>
      </c>
      <c r="I109" s="335">
        <v>13015</v>
      </c>
      <c r="J109" s="335">
        <v>0</v>
      </c>
      <c r="K109" s="335">
        <v>0</v>
      </c>
      <c r="L109" s="335">
        <f t="shared" si="40"/>
        <v>0</v>
      </c>
      <c r="M109" s="335">
        <v>0</v>
      </c>
      <c r="N109" s="335">
        <v>0</v>
      </c>
      <c r="O109" s="335">
        <v>0</v>
      </c>
      <c r="P109" s="336"/>
      <c r="Q109" s="336"/>
      <c r="R109" s="337"/>
      <c r="S109" s="337"/>
      <c r="T109" s="337"/>
    </row>
    <row r="110" spans="1:20" s="338" customFormat="1">
      <c r="A110" s="584">
        <v>85410</v>
      </c>
      <c r="B110" s="579" t="s">
        <v>396</v>
      </c>
      <c r="C110" s="334">
        <f t="shared" si="37"/>
        <v>1913177</v>
      </c>
      <c r="D110" s="335">
        <f t="shared" si="38"/>
        <v>1913177</v>
      </c>
      <c r="E110" s="335">
        <f t="shared" si="39"/>
        <v>1910677</v>
      </c>
      <c r="F110" s="335">
        <v>1616025</v>
      </c>
      <c r="G110" s="335">
        <v>294652</v>
      </c>
      <c r="H110" s="335">
        <v>0</v>
      </c>
      <c r="I110" s="335">
        <v>2500</v>
      </c>
      <c r="J110" s="335">
        <v>0</v>
      </c>
      <c r="K110" s="335">
        <v>0</v>
      </c>
      <c r="L110" s="335">
        <f t="shared" si="40"/>
        <v>0</v>
      </c>
      <c r="M110" s="335">
        <v>0</v>
      </c>
      <c r="N110" s="335">
        <v>0</v>
      </c>
      <c r="O110" s="335">
        <v>0</v>
      </c>
      <c r="P110" s="336"/>
      <c r="Q110" s="336"/>
      <c r="R110" s="337"/>
      <c r="S110" s="337"/>
      <c r="T110" s="337"/>
    </row>
    <row r="111" spans="1:20" s="301" customFormat="1" ht="27" customHeight="1">
      <c r="A111" s="342">
        <v>85415</v>
      </c>
      <c r="B111" s="319" t="s">
        <v>397</v>
      </c>
      <c r="C111" s="299">
        <f t="shared" si="37"/>
        <v>234000</v>
      </c>
      <c r="D111" s="309">
        <f t="shared" si="38"/>
        <v>234000</v>
      </c>
      <c r="E111" s="309">
        <f t="shared" si="39"/>
        <v>0</v>
      </c>
      <c r="F111" s="309">
        <v>0</v>
      </c>
      <c r="G111" s="309">
        <v>0</v>
      </c>
      <c r="H111" s="309">
        <v>234000</v>
      </c>
      <c r="I111" s="309">
        <v>0</v>
      </c>
      <c r="J111" s="309">
        <v>0</v>
      </c>
      <c r="K111" s="309">
        <v>0</v>
      </c>
      <c r="L111" s="309">
        <f t="shared" si="40"/>
        <v>0</v>
      </c>
      <c r="M111" s="309">
        <v>0</v>
      </c>
      <c r="N111" s="309">
        <v>0</v>
      </c>
      <c r="O111" s="309">
        <v>0</v>
      </c>
      <c r="P111" s="320"/>
      <c r="Q111" s="320"/>
      <c r="R111" s="310"/>
      <c r="S111" s="310"/>
      <c r="T111" s="310"/>
    </row>
    <row r="112" spans="1:20" s="301" customFormat="1" ht="27" customHeight="1">
      <c r="A112" s="342">
        <v>85416</v>
      </c>
      <c r="B112" s="308" t="s">
        <v>398</v>
      </c>
      <c r="C112" s="299">
        <f t="shared" si="37"/>
        <v>4461128</v>
      </c>
      <c r="D112" s="309">
        <f t="shared" si="38"/>
        <v>4461128</v>
      </c>
      <c r="E112" s="309">
        <f t="shared" si="39"/>
        <v>0</v>
      </c>
      <c r="F112" s="309">
        <v>0</v>
      </c>
      <c r="G112" s="309">
        <v>0</v>
      </c>
      <c r="H112" s="309">
        <v>0</v>
      </c>
      <c r="I112" s="309">
        <v>0</v>
      </c>
      <c r="J112" s="309">
        <f>3791959+669169</f>
        <v>4461128</v>
      </c>
      <c r="K112" s="309">
        <v>0</v>
      </c>
      <c r="L112" s="309">
        <f t="shared" si="40"/>
        <v>0</v>
      </c>
      <c r="M112" s="309">
        <v>0</v>
      </c>
      <c r="N112" s="309">
        <v>0</v>
      </c>
      <c r="O112" s="309">
        <v>0</v>
      </c>
      <c r="P112" s="320"/>
      <c r="Q112" s="320"/>
      <c r="R112" s="310"/>
      <c r="S112" s="310"/>
      <c r="T112" s="310"/>
    </row>
    <row r="113" spans="1:20" s="338" customFormat="1">
      <c r="A113" s="584">
        <v>85446</v>
      </c>
      <c r="B113" s="585" t="s">
        <v>86</v>
      </c>
      <c r="C113" s="334">
        <f t="shared" si="37"/>
        <v>122605</v>
      </c>
      <c r="D113" s="335">
        <f t="shared" si="38"/>
        <v>122605</v>
      </c>
      <c r="E113" s="335">
        <f t="shared" si="39"/>
        <v>122605</v>
      </c>
      <c r="F113" s="335">
        <v>0</v>
      </c>
      <c r="G113" s="335">
        <v>122605</v>
      </c>
      <c r="H113" s="335">
        <v>0</v>
      </c>
      <c r="I113" s="335">
        <v>0</v>
      </c>
      <c r="J113" s="335">
        <v>0</v>
      </c>
      <c r="K113" s="335">
        <v>0</v>
      </c>
      <c r="L113" s="335">
        <f t="shared" si="40"/>
        <v>0</v>
      </c>
      <c r="M113" s="335">
        <v>0</v>
      </c>
      <c r="N113" s="335">
        <v>0</v>
      </c>
      <c r="O113" s="335">
        <v>0</v>
      </c>
      <c r="P113" s="336"/>
      <c r="Q113" s="336"/>
      <c r="R113" s="337"/>
      <c r="S113" s="337"/>
      <c r="T113" s="337"/>
    </row>
    <row r="114" spans="1:20" s="338" customFormat="1">
      <c r="A114" s="584">
        <v>85495</v>
      </c>
      <c r="B114" s="579" t="s">
        <v>46</v>
      </c>
      <c r="C114" s="334">
        <f t="shared" si="37"/>
        <v>402950</v>
      </c>
      <c r="D114" s="335">
        <f t="shared" si="38"/>
        <v>402950</v>
      </c>
      <c r="E114" s="335">
        <f t="shared" si="39"/>
        <v>362950</v>
      </c>
      <c r="F114" s="335">
        <v>0</v>
      </c>
      <c r="G114" s="335">
        <v>362950</v>
      </c>
      <c r="H114" s="335">
        <v>0</v>
      </c>
      <c r="I114" s="335">
        <v>40000</v>
      </c>
      <c r="J114" s="335">
        <v>0</v>
      </c>
      <c r="K114" s="335">
        <v>0</v>
      </c>
      <c r="L114" s="335">
        <f t="shared" si="40"/>
        <v>0</v>
      </c>
      <c r="M114" s="335">
        <v>0</v>
      </c>
      <c r="N114" s="335">
        <v>0</v>
      </c>
      <c r="O114" s="335">
        <v>0</v>
      </c>
      <c r="P114" s="336"/>
      <c r="Q114" s="336"/>
      <c r="R114" s="337"/>
      <c r="S114" s="337"/>
      <c r="T114" s="337"/>
    </row>
    <row r="115" spans="1:20" s="329" customFormat="1" ht="15" customHeight="1">
      <c r="A115" s="341">
        <v>855</v>
      </c>
      <c r="B115" s="312" t="s">
        <v>53</v>
      </c>
      <c r="C115" s="313">
        <f t="shared" ref="C115:O115" si="41">C116+C117</f>
        <v>10504201</v>
      </c>
      <c r="D115" s="314">
        <f t="shared" si="41"/>
        <v>10504201</v>
      </c>
      <c r="E115" s="314">
        <f t="shared" si="41"/>
        <v>3223800</v>
      </c>
      <c r="F115" s="314">
        <f t="shared" si="41"/>
        <v>2470753</v>
      </c>
      <c r="G115" s="314">
        <f t="shared" si="41"/>
        <v>753047</v>
      </c>
      <c r="H115" s="314">
        <f t="shared" si="41"/>
        <v>1440000</v>
      </c>
      <c r="I115" s="314">
        <f t="shared" si="41"/>
        <v>1200</v>
      </c>
      <c r="J115" s="314">
        <f t="shared" si="41"/>
        <v>5839201</v>
      </c>
      <c r="K115" s="314">
        <f t="shared" si="41"/>
        <v>0</v>
      </c>
      <c r="L115" s="314">
        <f t="shared" si="41"/>
        <v>0</v>
      </c>
      <c r="M115" s="314">
        <f t="shared" si="41"/>
        <v>0</v>
      </c>
      <c r="N115" s="314">
        <f t="shared" si="41"/>
        <v>0</v>
      </c>
      <c r="O115" s="314">
        <f t="shared" si="41"/>
        <v>0</v>
      </c>
      <c r="P115" s="327"/>
      <c r="Q115" s="327"/>
      <c r="R115" s="328"/>
      <c r="S115" s="328"/>
      <c r="T115" s="328"/>
    </row>
    <row r="116" spans="1:20" s="338" customFormat="1">
      <c r="A116" s="584">
        <v>85509</v>
      </c>
      <c r="B116" s="579" t="s">
        <v>54</v>
      </c>
      <c r="C116" s="334">
        <f>D116+L116</f>
        <v>3489000</v>
      </c>
      <c r="D116" s="335">
        <f>E116+H116+I116+J116+K116</f>
        <v>3489000</v>
      </c>
      <c r="E116" s="335">
        <f>F116+G116</f>
        <v>3057800</v>
      </c>
      <c r="F116" s="335">
        <v>2468753</v>
      </c>
      <c r="G116" s="335">
        <v>589047</v>
      </c>
      <c r="H116" s="335">
        <v>430000</v>
      </c>
      <c r="I116" s="335">
        <v>1200</v>
      </c>
      <c r="J116" s="335">
        <v>0</v>
      </c>
      <c r="K116" s="335">
        <v>0</v>
      </c>
      <c r="L116" s="335">
        <f>M116+O116</f>
        <v>0</v>
      </c>
      <c r="M116" s="335">
        <v>0</v>
      </c>
      <c r="N116" s="335">
        <v>0</v>
      </c>
      <c r="O116" s="335">
        <v>0</v>
      </c>
      <c r="P116" s="343"/>
      <c r="Q116" s="343"/>
      <c r="R116" s="337"/>
      <c r="S116" s="337"/>
      <c r="T116" s="337"/>
    </row>
    <row r="117" spans="1:20" s="338" customFormat="1">
      <c r="A117" s="584">
        <v>85595</v>
      </c>
      <c r="B117" s="579" t="s">
        <v>46</v>
      </c>
      <c r="C117" s="334">
        <f>D117+L117</f>
        <v>7015201</v>
      </c>
      <c r="D117" s="335">
        <f>E117+H117+I117+J117+K117</f>
        <v>7015201</v>
      </c>
      <c r="E117" s="335">
        <f>F117+G117</f>
        <v>166000</v>
      </c>
      <c r="F117" s="335">
        <v>2000</v>
      </c>
      <c r="G117" s="335">
        <v>164000</v>
      </c>
      <c r="H117" s="335">
        <v>1010000</v>
      </c>
      <c r="I117" s="335">
        <v>0</v>
      </c>
      <c r="J117" s="335">
        <f>5514801+324400</f>
        <v>5839201</v>
      </c>
      <c r="K117" s="335">
        <v>0</v>
      </c>
      <c r="L117" s="335">
        <f>M117+O117</f>
        <v>0</v>
      </c>
      <c r="M117" s="335">
        <v>0</v>
      </c>
      <c r="N117" s="335">
        <v>0</v>
      </c>
      <c r="O117" s="335">
        <v>0</v>
      </c>
      <c r="P117" s="336"/>
      <c r="Q117" s="336"/>
      <c r="R117" s="337"/>
      <c r="S117" s="337"/>
      <c r="T117" s="337"/>
    </row>
    <row r="118" spans="1:20" s="591" customFormat="1" ht="30" customHeight="1">
      <c r="A118" s="592">
        <v>900</v>
      </c>
      <c r="B118" s="587" t="s">
        <v>39</v>
      </c>
      <c r="C118" s="339">
        <f>C121+C122+C124+C125+C126+C128+C127+C120+C119+C123</f>
        <v>9265368</v>
      </c>
      <c r="D118" s="340">
        <f>D121+D122+D124+D125+D126+D128+D127+D120+D119+D123</f>
        <v>3454847</v>
      </c>
      <c r="E118" s="340">
        <f t="shared" ref="E118:O118" si="42">E121+E122+E124+E125+E126+E128+E127+E120+E119+E123</f>
        <v>3042090</v>
      </c>
      <c r="F118" s="340">
        <f t="shared" si="42"/>
        <v>1932425</v>
      </c>
      <c r="G118" s="340">
        <f t="shared" si="42"/>
        <v>1109665</v>
      </c>
      <c r="H118" s="340">
        <f t="shared" si="42"/>
        <v>0</v>
      </c>
      <c r="I118" s="340">
        <f t="shared" si="42"/>
        <v>0</v>
      </c>
      <c r="J118" s="340">
        <f t="shared" si="42"/>
        <v>412757</v>
      </c>
      <c r="K118" s="340">
        <f t="shared" si="42"/>
        <v>0</v>
      </c>
      <c r="L118" s="340">
        <f t="shared" si="42"/>
        <v>5810521</v>
      </c>
      <c r="M118" s="340">
        <f t="shared" si="42"/>
        <v>4310521</v>
      </c>
      <c r="N118" s="340">
        <f t="shared" si="42"/>
        <v>4310521</v>
      </c>
      <c r="O118" s="340">
        <f t="shared" si="42"/>
        <v>1500000</v>
      </c>
      <c r="P118" s="589"/>
      <c r="Q118" s="589"/>
      <c r="R118" s="590"/>
      <c r="S118" s="590"/>
      <c r="T118" s="590"/>
    </row>
    <row r="119" spans="1:20" s="338" customFormat="1">
      <c r="A119" s="584">
        <v>90001</v>
      </c>
      <c r="B119" s="579" t="s">
        <v>399</v>
      </c>
      <c r="C119" s="334">
        <f>D119+L119</f>
        <v>200000</v>
      </c>
      <c r="D119" s="335">
        <f>E119+H119+I119+J119+K119</f>
        <v>0</v>
      </c>
      <c r="E119" s="335">
        <f>F119+G119</f>
        <v>0</v>
      </c>
      <c r="F119" s="335">
        <v>0</v>
      </c>
      <c r="G119" s="335">
        <v>0</v>
      </c>
      <c r="H119" s="335">
        <v>0</v>
      </c>
      <c r="I119" s="335">
        <v>0</v>
      </c>
      <c r="J119" s="335">
        <v>0</v>
      </c>
      <c r="K119" s="335">
        <v>0</v>
      </c>
      <c r="L119" s="335">
        <f>M119+O119</f>
        <v>200000</v>
      </c>
      <c r="M119" s="335">
        <v>200000</v>
      </c>
      <c r="N119" s="335">
        <v>200000</v>
      </c>
      <c r="O119" s="335">
        <v>0</v>
      </c>
      <c r="P119" s="336"/>
      <c r="Q119" s="336"/>
      <c r="R119" s="337"/>
      <c r="S119" s="337"/>
      <c r="T119" s="337"/>
    </row>
    <row r="120" spans="1:20" s="338" customFormat="1">
      <c r="A120" s="584">
        <v>90002</v>
      </c>
      <c r="B120" s="579" t="s">
        <v>103</v>
      </c>
      <c r="C120" s="334">
        <f t="shared" ref="C120:C128" si="43">D120+L120</f>
        <v>2000</v>
      </c>
      <c r="D120" s="335">
        <f t="shared" ref="D120:D128" si="44">E120+H120+I120+J120+K120</f>
        <v>2000</v>
      </c>
      <c r="E120" s="335">
        <f t="shared" ref="E120:E128" si="45">F120+G120</f>
        <v>2000</v>
      </c>
      <c r="F120" s="335">
        <v>2000</v>
      </c>
      <c r="G120" s="335">
        <v>0</v>
      </c>
      <c r="H120" s="335">
        <v>0</v>
      </c>
      <c r="I120" s="335">
        <v>0</v>
      </c>
      <c r="J120" s="335">
        <v>0</v>
      </c>
      <c r="K120" s="335">
        <v>0</v>
      </c>
      <c r="L120" s="335">
        <f>M120+O120</f>
        <v>0</v>
      </c>
      <c r="M120" s="335">
        <v>0</v>
      </c>
      <c r="N120" s="335">
        <v>0</v>
      </c>
      <c r="O120" s="335">
        <v>0</v>
      </c>
      <c r="P120" s="336"/>
      <c r="Q120" s="336"/>
      <c r="R120" s="337"/>
      <c r="S120" s="337"/>
      <c r="T120" s="337"/>
    </row>
    <row r="121" spans="1:20" s="338" customFormat="1">
      <c r="A121" s="584">
        <v>90005</v>
      </c>
      <c r="B121" s="579" t="s">
        <v>44</v>
      </c>
      <c r="C121" s="334">
        <f t="shared" si="43"/>
        <v>287000</v>
      </c>
      <c r="D121" s="335">
        <f t="shared" si="44"/>
        <v>287000</v>
      </c>
      <c r="E121" s="335">
        <f t="shared" si="45"/>
        <v>287000</v>
      </c>
      <c r="F121" s="335">
        <v>0</v>
      </c>
      <c r="G121" s="335">
        <v>287000</v>
      </c>
      <c r="H121" s="335">
        <v>0</v>
      </c>
      <c r="I121" s="335">
        <v>0</v>
      </c>
      <c r="J121" s="335">
        <v>0</v>
      </c>
      <c r="K121" s="335">
        <v>0</v>
      </c>
      <c r="L121" s="335">
        <f t="shared" ref="L121:L128" si="46">M121+O121</f>
        <v>0</v>
      </c>
      <c r="M121" s="335">
        <v>0</v>
      </c>
      <c r="N121" s="335">
        <v>0</v>
      </c>
      <c r="O121" s="335">
        <v>0</v>
      </c>
      <c r="P121" s="336"/>
      <c r="Q121" s="336"/>
      <c r="R121" s="337"/>
      <c r="S121" s="337"/>
      <c r="T121" s="337"/>
    </row>
    <row r="122" spans="1:20" s="338" customFormat="1">
      <c r="A122" s="584">
        <v>90007</v>
      </c>
      <c r="B122" s="579" t="s">
        <v>45</v>
      </c>
      <c r="C122" s="334">
        <f t="shared" si="43"/>
        <v>59000</v>
      </c>
      <c r="D122" s="335">
        <f t="shared" si="44"/>
        <v>59000</v>
      </c>
      <c r="E122" s="335">
        <f t="shared" si="45"/>
        <v>59000</v>
      </c>
      <c r="F122" s="335">
        <v>0</v>
      </c>
      <c r="G122" s="335">
        <v>59000</v>
      </c>
      <c r="H122" s="335">
        <v>0</v>
      </c>
      <c r="I122" s="335">
        <v>0</v>
      </c>
      <c r="J122" s="335">
        <v>0</v>
      </c>
      <c r="K122" s="335">
        <v>0</v>
      </c>
      <c r="L122" s="335">
        <f t="shared" si="46"/>
        <v>0</v>
      </c>
      <c r="M122" s="335">
        <v>0</v>
      </c>
      <c r="N122" s="335">
        <v>0</v>
      </c>
      <c r="O122" s="335">
        <v>0</v>
      </c>
      <c r="P122" s="336"/>
      <c r="Q122" s="336"/>
      <c r="R122" s="337"/>
      <c r="S122" s="337"/>
      <c r="T122" s="337"/>
    </row>
    <row r="123" spans="1:20" s="338" customFormat="1">
      <c r="A123" s="584">
        <v>90015</v>
      </c>
      <c r="B123" s="579" t="s">
        <v>400</v>
      </c>
      <c r="C123" s="334">
        <f>D123+L123</f>
        <v>140200</v>
      </c>
      <c r="D123" s="335">
        <f>E123+H123+I123+J123+K123</f>
        <v>200</v>
      </c>
      <c r="E123" s="335">
        <f>F123+G123</f>
        <v>0</v>
      </c>
      <c r="F123" s="335">
        <v>0</v>
      </c>
      <c r="G123" s="335">
        <v>0</v>
      </c>
      <c r="H123" s="335">
        <v>0</v>
      </c>
      <c r="I123" s="335">
        <v>0</v>
      </c>
      <c r="J123" s="335">
        <v>200</v>
      </c>
      <c r="K123" s="335">
        <v>0</v>
      </c>
      <c r="L123" s="335">
        <f t="shared" si="46"/>
        <v>140000</v>
      </c>
      <c r="M123" s="335">
        <v>140000</v>
      </c>
      <c r="N123" s="335">
        <v>140000</v>
      </c>
      <c r="O123" s="335">
        <v>0</v>
      </c>
      <c r="P123" s="336"/>
      <c r="Q123" s="336"/>
      <c r="R123" s="337"/>
      <c r="S123" s="337"/>
      <c r="T123" s="337"/>
    </row>
    <row r="124" spans="1:20" s="301" customFormat="1" ht="39.950000000000003" customHeight="1">
      <c r="A124" s="342">
        <v>90019</v>
      </c>
      <c r="B124" s="319" t="s">
        <v>96</v>
      </c>
      <c r="C124" s="299">
        <f t="shared" si="43"/>
        <v>910000</v>
      </c>
      <c r="D124" s="309">
        <f t="shared" si="44"/>
        <v>910000</v>
      </c>
      <c r="E124" s="309">
        <f t="shared" si="45"/>
        <v>910000</v>
      </c>
      <c r="F124" s="309">
        <v>843600</v>
      </c>
      <c r="G124" s="309">
        <v>66400</v>
      </c>
      <c r="H124" s="309">
        <v>0</v>
      </c>
      <c r="I124" s="309">
        <v>0</v>
      </c>
      <c r="J124" s="309">
        <v>0</v>
      </c>
      <c r="K124" s="309">
        <v>0</v>
      </c>
      <c r="L124" s="309">
        <f t="shared" si="46"/>
        <v>0</v>
      </c>
      <c r="M124" s="309">
        <v>0</v>
      </c>
      <c r="N124" s="309">
        <v>0</v>
      </c>
      <c r="O124" s="309">
        <v>0</v>
      </c>
      <c r="P124" s="320"/>
      <c r="Q124" s="320"/>
      <c r="R124" s="310"/>
      <c r="S124" s="310"/>
      <c r="T124" s="310"/>
    </row>
    <row r="125" spans="1:20" s="301" customFormat="1" ht="27" customHeight="1">
      <c r="A125" s="342">
        <v>90020</v>
      </c>
      <c r="B125" s="319" t="s">
        <v>97</v>
      </c>
      <c r="C125" s="299">
        <f t="shared" si="43"/>
        <v>47500</v>
      </c>
      <c r="D125" s="309">
        <f t="shared" si="44"/>
        <v>47500</v>
      </c>
      <c r="E125" s="309">
        <f t="shared" si="45"/>
        <v>47500</v>
      </c>
      <c r="F125" s="309">
        <v>42200</v>
      </c>
      <c r="G125" s="309">
        <v>5300</v>
      </c>
      <c r="H125" s="309">
        <v>0</v>
      </c>
      <c r="I125" s="309">
        <v>0</v>
      </c>
      <c r="J125" s="309">
        <v>0</v>
      </c>
      <c r="K125" s="309">
        <v>0</v>
      </c>
      <c r="L125" s="309">
        <f t="shared" si="46"/>
        <v>0</v>
      </c>
      <c r="M125" s="309">
        <v>0</v>
      </c>
      <c r="N125" s="309">
        <v>0</v>
      </c>
      <c r="O125" s="309">
        <v>0</v>
      </c>
      <c r="P125" s="320"/>
      <c r="Q125" s="320"/>
      <c r="R125" s="310"/>
      <c r="S125" s="310"/>
      <c r="T125" s="310"/>
    </row>
    <row r="126" spans="1:20" s="301" customFormat="1" ht="27" customHeight="1">
      <c r="A126" s="342">
        <v>90024</v>
      </c>
      <c r="B126" s="319" t="s">
        <v>401</v>
      </c>
      <c r="C126" s="299">
        <f t="shared" si="43"/>
        <v>1905</v>
      </c>
      <c r="D126" s="309">
        <f t="shared" si="44"/>
        <v>1905</v>
      </c>
      <c r="E126" s="309">
        <f t="shared" si="45"/>
        <v>1905</v>
      </c>
      <c r="F126" s="309">
        <v>0</v>
      </c>
      <c r="G126" s="309">
        <v>1905</v>
      </c>
      <c r="H126" s="309">
        <v>0</v>
      </c>
      <c r="I126" s="309">
        <v>0</v>
      </c>
      <c r="J126" s="309">
        <v>0</v>
      </c>
      <c r="K126" s="309">
        <v>0</v>
      </c>
      <c r="L126" s="309">
        <f t="shared" si="46"/>
        <v>0</v>
      </c>
      <c r="M126" s="309">
        <v>0</v>
      </c>
      <c r="N126" s="309">
        <v>0</v>
      </c>
      <c r="O126" s="309">
        <v>0</v>
      </c>
      <c r="P126" s="320"/>
      <c r="Q126" s="320"/>
      <c r="R126" s="310"/>
      <c r="S126" s="310"/>
      <c r="T126" s="310"/>
    </row>
    <row r="127" spans="1:20" s="301" customFormat="1" ht="27" customHeight="1">
      <c r="A127" s="342">
        <v>90026</v>
      </c>
      <c r="B127" s="319" t="s">
        <v>98</v>
      </c>
      <c r="C127" s="299">
        <f t="shared" si="43"/>
        <v>465980</v>
      </c>
      <c r="D127" s="309">
        <f t="shared" si="44"/>
        <v>137467</v>
      </c>
      <c r="E127" s="309">
        <f t="shared" si="45"/>
        <v>100610</v>
      </c>
      <c r="F127" s="309">
        <v>73450</v>
      </c>
      <c r="G127" s="309">
        <v>27160</v>
      </c>
      <c r="H127" s="309">
        <v>0</v>
      </c>
      <c r="I127" s="309">
        <v>0</v>
      </c>
      <c r="J127" s="309">
        <f>365370-328513</f>
        <v>36857</v>
      </c>
      <c r="K127" s="309">
        <v>0</v>
      </c>
      <c r="L127" s="309">
        <f t="shared" si="46"/>
        <v>328513</v>
      </c>
      <c r="M127" s="309">
        <v>328513</v>
      </c>
      <c r="N127" s="309">
        <v>328513</v>
      </c>
      <c r="O127" s="309">
        <v>0</v>
      </c>
      <c r="P127" s="320"/>
      <c r="Q127" s="320"/>
      <c r="R127" s="310"/>
      <c r="S127" s="310"/>
      <c r="T127" s="310"/>
    </row>
    <row r="128" spans="1:20" s="338" customFormat="1">
      <c r="A128" s="584">
        <v>90095</v>
      </c>
      <c r="B128" s="579" t="s">
        <v>46</v>
      </c>
      <c r="C128" s="334">
        <f t="shared" si="43"/>
        <v>7151783</v>
      </c>
      <c r="D128" s="335">
        <f t="shared" si="44"/>
        <v>2009775</v>
      </c>
      <c r="E128" s="335">
        <f t="shared" si="45"/>
        <v>1634075</v>
      </c>
      <c r="F128" s="335">
        <v>971175</v>
      </c>
      <c r="G128" s="335">
        <v>662900</v>
      </c>
      <c r="H128" s="335">
        <v>0</v>
      </c>
      <c r="I128" s="335">
        <v>0</v>
      </c>
      <c r="J128" s="335">
        <f>4017708-3642008</f>
        <v>375700</v>
      </c>
      <c r="K128" s="335">
        <v>0</v>
      </c>
      <c r="L128" s="335">
        <f t="shared" si="46"/>
        <v>5142008</v>
      </c>
      <c r="M128" s="335">
        <f>5142008-1500000</f>
        <v>3642008</v>
      </c>
      <c r="N128" s="335">
        <f>1035000+2607008</f>
        <v>3642008</v>
      </c>
      <c r="O128" s="335">
        <v>1500000</v>
      </c>
      <c r="P128" s="336"/>
      <c r="Q128" s="336"/>
      <c r="R128" s="337"/>
      <c r="S128" s="337"/>
      <c r="T128" s="337"/>
    </row>
    <row r="129" spans="1:20" s="591" customFormat="1" ht="30" customHeight="1">
      <c r="A129" s="592">
        <v>921</v>
      </c>
      <c r="B129" s="587" t="s">
        <v>41</v>
      </c>
      <c r="C129" s="588">
        <f>C131+C132+C133+C134+C135+C136+C137+C139+C138+C130</f>
        <v>210495861</v>
      </c>
      <c r="D129" s="340">
        <f>D131+D132+D133+D134+D135+D136+D137+D139+D138+D130</f>
        <v>130860404</v>
      </c>
      <c r="E129" s="340">
        <f t="shared" ref="E129:O129" si="47">E131+E132+E133+E134+E135+E136+E137+E139+E138+E130</f>
        <v>4541570</v>
      </c>
      <c r="F129" s="340">
        <f t="shared" si="47"/>
        <v>124000</v>
      </c>
      <c r="G129" s="340">
        <f t="shared" si="47"/>
        <v>4417570</v>
      </c>
      <c r="H129" s="340">
        <f t="shared" si="47"/>
        <v>125737830</v>
      </c>
      <c r="I129" s="340">
        <f t="shared" si="47"/>
        <v>471000</v>
      </c>
      <c r="J129" s="340">
        <f t="shared" si="47"/>
        <v>110004</v>
      </c>
      <c r="K129" s="340">
        <f t="shared" si="47"/>
        <v>0</v>
      </c>
      <c r="L129" s="340">
        <f t="shared" si="47"/>
        <v>79635457</v>
      </c>
      <c r="M129" s="340">
        <f t="shared" si="47"/>
        <v>79635457</v>
      </c>
      <c r="N129" s="340">
        <f t="shared" si="47"/>
        <v>0</v>
      </c>
      <c r="O129" s="340">
        <f t="shared" si="47"/>
        <v>0</v>
      </c>
      <c r="P129" s="589"/>
      <c r="Q129" s="589"/>
      <c r="R129" s="590"/>
      <c r="S129" s="590"/>
      <c r="T129" s="590"/>
    </row>
    <row r="130" spans="1:20" s="338" customFormat="1">
      <c r="A130" s="584">
        <v>92105</v>
      </c>
      <c r="B130" s="579" t="s">
        <v>294</v>
      </c>
      <c r="C130" s="334">
        <f>D130+L130</f>
        <v>470000</v>
      </c>
      <c r="D130" s="335">
        <f>E130+H130+I130+J130+K130</f>
        <v>470000</v>
      </c>
      <c r="E130" s="335">
        <f>F130+G130</f>
        <v>0</v>
      </c>
      <c r="F130" s="335">
        <v>0</v>
      </c>
      <c r="G130" s="335">
        <v>0</v>
      </c>
      <c r="H130" s="335">
        <v>470000</v>
      </c>
      <c r="I130" s="335">
        <v>0</v>
      </c>
      <c r="J130" s="335">
        <v>0</v>
      </c>
      <c r="K130" s="335">
        <v>0</v>
      </c>
      <c r="L130" s="335">
        <f>M130+O130</f>
        <v>0</v>
      </c>
      <c r="M130" s="335">
        <v>0</v>
      </c>
      <c r="N130" s="335">
        <v>0</v>
      </c>
      <c r="O130" s="335">
        <v>0</v>
      </c>
      <c r="P130" s="336"/>
      <c r="Q130" s="336"/>
      <c r="R130" s="337"/>
      <c r="S130" s="337"/>
      <c r="T130" s="337"/>
    </row>
    <row r="131" spans="1:20" s="338" customFormat="1">
      <c r="A131" s="584">
        <v>92106</v>
      </c>
      <c r="B131" s="579" t="s">
        <v>402</v>
      </c>
      <c r="C131" s="334">
        <f t="shared" ref="C131:C139" si="48">D131+L131</f>
        <v>97350200</v>
      </c>
      <c r="D131" s="335">
        <f t="shared" ref="D131:D139" si="49">E131+H131+I131+J131+K131</f>
        <v>41056035</v>
      </c>
      <c r="E131" s="335">
        <f t="shared" ref="E131:E139" si="50">F131+G131</f>
        <v>0</v>
      </c>
      <c r="F131" s="335">
        <v>0</v>
      </c>
      <c r="G131" s="335">
        <v>0</v>
      </c>
      <c r="H131" s="335">
        <v>41056035</v>
      </c>
      <c r="I131" s="335">
        <v>0</v>
      </c>
      <c r="J131" s="335">
        <v>0</v>
      </c>
      <c r="K131" s="335">
        <v>0</v>
      </c>
      <c r="L131" s="335">
        <f t="shared" ref="L131:L139" si="51">M131+O131</f>
        <v>56294165</v>
      </c>
      <c r="M131" s="335">
        <v>56294165</v>
      </c>
      <c r="N131" s="335">
        <v>0</v>
      </c>
      <c r="O131" s="335">
        <v>0</v>
      </c>
      <c r="P131" s="336"/>
      <c r="Q131" s="336"/>
      <c r="R131" s="337"/>
      <c r="S131" s="337"/>
      <c r="T131" s="337"/>
    </row>
    <row r="132" spans="1:20" s="338" customFormat="1">
      <c r="A132" s="584">
        <v>92108</v>
      </c>
      <c r="B132" s="579" t="s">
        <v>403</v>
      </c>
      <c r="C132" s="334">
        <f t="shared" si="48"/>
        <v>13964794</v>
      </c>
      <c r="D132" s="335">
        <f t="shared" si="49"/>
        <v>13612000</v>
      </c>
      <c r="E132" s="335">
        <f t="shared" si="50"/>
        <v>0</v>
      </c>
      <c r="F132" s="335">
        <v>0</v>
      </c>
      <c r="G132" s="335">
        <v>0</v>
      </c>
      <c r="H132" s="335">
        <v>13612000</v>
      </c>
      <c r="I132" s="335">
        <v>0</v>
      </c>
      <c r="J132" s="335">
        <v>0</v>
      </c>
      <c r="K132" s="335">
        <v>0</v>
      </c>
      <c r="L132" s="335">
        <f t="shared" si="51"/>
        <v>352794</v>
      </c>
      <c r="M132" s="335">
        <v>352794</v>
      </c>
      <c r="N132" s="335">
        <v>0</v>
      </c>
      <c r="O132" s="335">
        <v>0</v>
      </c>
      <c r="P132" s="336"/>
      <c r="Q132" s="336"/>
      <c r="R132" s="337"/>
      <c r="S132" s="337"/>
      <c r="T132" s="337"/>
    </row>
    <row r="133" spans="1:20" s="338" customFormat="1">
      <c r="A133" s="584">
        <v>92109</v>
      </c>
      <c r="B133" s="579" t="s">
        <v>99</v>
      </c>
      <c r="C133" s="334">
        <f t="shared" si="48"/>
        <v>12690312</v>
      </c>
      <c r="D133" s="335">
        <f t="shared" si="49"/>
        <v>10764556</v>
      </c>
      <c r="E133" s="335">
        <f t="shared" si="50"/>
        <v>0</v>
      </c>
      <c r="F133" s="335">
        <v>0</v>
      </c>
      <c r="G133" s="335">
        <v>0</v>
      </c>
      <c r="H133" s="335">
        <v>10764556</v>
      </c>
      <c r="I133" s="335">
        <v>0</v>
      </c>
      <c r="J133" s="335">
        <v>0</v>
      </c>
      <c r="K133" s="335">
        <v>0</v>
      </c>
      <c r="L133" s="335">
        <f t="shared" si="51"/>
        <v>1925756</v>
      </c>
      <c r="M133" s="335">
        <v>1925756</v>
      </c>
      <c r="N133" s="335">
        <v>0</v>
      </c>
      <c r="O133" s="335">
        <v>0</v>
      </c>
      <c r="P133" s="336"/>
      <c r="Q133" s="336"/>
      <c r="R133" s="337"/>
      <c r="S133" s="337"/>
      <c r="T133" s="337"/>
    </row>
    <row r="134" spans="1:20" s="338" customFormat="1">
      <c r="A134" s="584">
        <v>92110</v>
      </c>
      <c r="B134" s="579" t="s">
        <v>404</v>
      </c>
      <c r="C134" s="334">
        <f t="shared" si="48"/>
        <v>3500000</v>
      </c>
      <c r="D134" s="335">
        <f t="shared" si="49"/>
        <v>3500000</v>
      </c>
      <c r="E134" s="335">
        <f t="shared" si="50"/>
        <v>0</v>
      </c>
      <c r="F134" s="335">
        <v>0</v>
      </c>
      <c r="G134" s="335">
        <v>0</v>
      </c>
      <c r="H134" s="335">
        <v>3500000</v>
      </c>
      <c r="I134" s="335">
        <v>0</v>
      </c>
      <c r="J134" s="335">
        <v>0</v>
      </c>
      <c r="K134" s="335">
        <v>0</v>
      </c>
      <c r="L134" s="335">
        <f t="shared" si="51"/>
        <v>0</v>
      </c>
      <c r="M134" s="335">
        <v>0</v>
      </c>
      <c r="N134" s="335">
        <v>0</v>
      </c>
      <c r="O134" s="335">
        <v>0</v>
      </c>
      <c r="P134" s="336"/>
      <c r="Q134" s="336"/>
      <c r="R134" s="337"/>
      <c r="S134" s="337"/>
      <c r="T134" s="337"/>
    </row>
    <row r="135" spans="1:20" s="338" customFormat="1">
      <c r="A135" s="584">
        <v>92113</v>
      </c>
      <c r="B135" s="579" t="s">
        <v>405</v>
      </c>
      <c r="C135" s="334">
        <f t="shared" si="48"/>
        <v>1433000</v>
      </c>
      <c r="D135" s="335">
        <f t="shared" si="49"/>
        <v>1433000</v>
      </c>
      <c r="E135" s="335">
        <f t="shared" si="50"/>
        <v>0</v>
      </c>
      <c r="F135" s="335">
        <v>0</v>
      </c>
      <c r="G135" s="335">
        <v>0</v>
      </c>
      <c r="H135" s="335">
        <v>1433000</v>
      </c>
      <c r="I135" s="335">
        <v>0</v>
      </c>
      <c r="J135" s="335">
        <v>0</v>
      </c>
      <c r="K135" s="335">
        <v>0</v>
      </c>
      <c r="L135" s="335">
        <f t="shared" si="51"/>
        <v>0</v>
      </c>
      <c r="M135" s="335">
        <v>0</v>
      </c>
      <c r="N135" s="335">
        <v>0</v>
      </c>
      <c r="O135" s="335">
        <v>0</v>
      </c>
      <c r="P135" s="336"/>
      <c r="Q135" s="336"/>
      <c r="R135" s="337"/>
      <c r="S135" s="337"/>
      <c r="T135" s="337"/>
    </row>
    <row r="136" spans="1:20" s="338" customFormat="1">
      <c r="A136" s="584">
        <v>92116</v>
      </c>
      <c r="B136" s="579" t="s">
        <v>100</v>
      </c>
      <c r="C136" s="334">
        <f t="shared" si="48"/>
        <v>48561623</v>
      </c>
      <c r="D136" s="335">
        <f t="shared" si="49"/>
        <v>27835295</v>
      </c>
      <c r="E136" s="335">
        <f t="shared" si="50"/>
        <v>0</v>
      </c>
      <c r="F136" s="335">
        <v>0</v>
      </c>
      <c r="G136" s="335">
        <v>0</v>
      </c>
      <c r="H136" s="335">
        <v>27835295</v>
      </c>
      <c r="I136" s="335">
        <v>0</v>
      </c>
      <c r="J136" s="335">
        <v>0</v>
      </c>
      <c r="K136" s="335">
        <v>0</v>
      </c>
      <c r="L136" s="335">
        <f t="shared" si="51"/>
        <v>20726328</v>
      </c>
      <c r="M136" s="335">
        <v>20726328</v>
      </c>
      <c r="N136" s="335">
        <v>0</v>
      </c>
      <c r="O136" s="335">
        <v>0</v>
      </c>
      <c r="P136" s="336"/>
      <c r="Q136" s="336"/>
      <c r="R136" s="337"/>
      <c r="S136" s="337"/>
      <c r="T136" s="337"/>
    </row>
    <row r="137" spans="1:20" s="338" customFormat="1">
      <c r="A137" s="584">
        <v>92118</v>
      </c>
      <c r="B137" s="579" t="s">
        <v>406</v>
      </c>
      <c r="C137" s="334">
        <f t="shared" si="48"/>
        <v>20773358</v>
      </c>
      <c r="D137" s="335">
        <f t="shared" si="49"/>
        <v>20436944</v>
      </c>
      <c r="E137" s="335">
        <f t="shared" si="50"/>
        <v>0</v>
      </c>
      <c r="F137" s="335">
        <v>0</v>
      </c>
      <c r="G137" s="335">
        <v>0</v>
      </c>
      <c r="H137" s="335">
        <v>20436944</v>
      </c>
      <c r="I137" s="335">
        <v>0</v>
      </c>
      <c r="J137" s="335">
        <v>0</v>
      </c>
      <c r="K137" s="335">
        <v>0</v>
      </c>
      <c r="L137" s="335">
        <f t="shared" si="51"/>
        <v>336414</v>
      </c>
      <c r="M137" s="335">
        <v>336414</v>
      </c>
      <c r="N137" s="335">
        <v>0</v>
      </c>
      <c r="O137" s="335">
        <v>0</v>
      </c>
      <c r="P137" s="336"/>
      <c r="Q137" s="336"/>
      <c r="R137" s="337"/>
      <c r="S137" s="337"/>
      <c r="T137" s="337"/>
    </row>
    <row r="138" spans="1:20" s="338" customFormat="1">
      <c r="A138" s="584">
        <v>92120</v>
      </c>
      <c r="B138" s="579" t="s">
        <v>407</v>
      </c>
      <c r="C138" s="334">
        <f t="shared" si="48"/>
        <v>1380000</v>
      </c>
      <c r="D138" s="335">
        <f t="shared" si="49"/>
        <v>1380000</v>
      </c>
      <c r="E138" s="335">
        <f t="shared" si="50"/>
        <v>100000</v>
      </c>
      <c r="F138" s="335">
        <v>25000</v>
      </c>
      <c r="G138" s="335">
        <v>75000</v>
      </c>
      <c r="H138" s="335">
        <v>1280000</v>
      </c>
      <c r="I138" s="335">
        <v>0</v>
      </c>
      <c r="J138" s="335">
        <v>0</v>
      </c>
      <c r="K138" s="335">
        <v>0</v>
      </c>
      <c r="L138" s="335">
        <f t="shared" si="51"/>
        <v>0</v>
      </c>
      <c r="M138" s="335">
        <v>0</v>
      </c>
      <c r="N138" s="335">
        <v>0</v>
      </c>
      <c r="O138" s="335">
        <v>0</v>
      </c>
      <c r="P138" s="336"/>
      <c r="Q138" s="336"/>
      <c r="R138" s="337"/>
      <c r="S138" s="337"/>
      <c r="T138" s="337"/>
    </row>
    <row r="139" spans="1:20" s="338" customFormat="1">
      <c r="A139" s="584">
        <v>92195</v>
      </c>
      <c r="B139" s="579" t="s">
        <v>46</v>
      </c>
      <c r="C139" s="334">
        <f t="shared" si="48"/>
        <v>10372574</v>
      </c>
      <c r="D139" s="335">
        <f t="shared" si="49"/>
        <v>10372574</v>
      </c>
      <c r="E139" s="335">
        <f t="shared" si="50"/>
        <v>4441570</v>
      </c>
      <c r="F139" s="335">
        <v>99000</v>
      </c>
      <c r="G139" s="335">
        <v>4342570</v>
      </c>
      <c r="H139" s="335">
        <v>5350000</v>
      </c>
      <c r="I139" s="335">
        <v>471000</v>
      </c>
      <c r="J139" s="335">
        <f>110004</f>
        <v>110004</v>
      </c>
      <c r="K139" s="335">
        <v>0</v>
      </c>
      <c r="L139" s="335">
        <f t="shared" si="51"/>
        <v>0</v>
      </c>
      <c r="M139" s="335">
        <v>0</v>
      </c>
      <c r="N139" s="335">
        <v>0</v>
      </c>
      <c r="O139" s="335">
        <v>0</v>
      </c>
      <c r="P139" s="336"/>
      <c r="Q139" s="336"/>
      <c r="R139" s="337"/>
      <c r="S139" s="337"/>
      <c r="T139" s="337"/>
    </row>
    <row r="140" spans="1:20" s="591" customFormat="1" ht="45">
      <c r="A140" s="592">
        <v>925</v>
      </c>
      <c r="B140" s="587" t="s">
        <v>101</v>
      </c>
      <c r="C140" s="339">
        <f t="shared" ref="C140:O140" si="52">C141</f>
        <v>13101009</v>
      </c>
      <c r="D140" s="340">
        <f t="shared" si="52"/>
        <v>7311952</v>
      </c>
      <c r="E140" s="340">
        <f t="shared" si="52"/>
        <v>6787047</v>
      </c>
      <c r="F140" s="340">
        <f t="shared" si="52"/>
        <v>4934732</v>
      </c>
      <c r="G140" s="340">
        <f t="shared" si="52"/>
        <v>1852315</v>
      </c>
      <c r="H140" s="340">
        <f t="shared" si="52"/>
        <v>0</v>
      </c>
      <c r="I140" s="340">
        <f t="shared" si="52"/>
        <v>125648</v>
      </c>
      <c r="J140" s="340">
        <f t="shared" si="52"/>
        <v>399257</v>
      </c>
      <c r="K140" s="340">
        <f t="shared" si="52"/>
        <v>0</v>
      </c>
      <c r="L140" s="340">
        <f t="shared" si="52"/>
        <v>5789057</v>
      </c>
      <c r="M140" s="340">
        <f t="shared" si="52"/>
        <v>5789057</v>
      </c>
      <c r="N140" s="340">
        <f>N141</f>
        <v>1851114</v>
      </c>
      <c r="O140" s="340">
        <f t="shared" si="52"/>
        <v>0</v>
      </c>
      <c r="P140" s="589"/>
      <c r="Q140" s="589"/>
      <c r="R140" s="590"/>
      <c r="S140" s="590"/>
      <c r="T140" s="590"/>
    </row>
    <row r="141" spans="1:20" s="338" customFormat="1">
      <c r="A141" s="584">
        <v>92502</v>
      </c>
      <c r="B141" s="579" t="s">
        <v>102</v>
      </c>
      <c r="C141" s="334">
        <f>D141+L141</f>
        <v>13101009</v>
      </c>
      <c r="D141" s="335">
        <f>E141+H141+I141+J141+K141</f>
        <v>7311952</v>
      </c>
      <c r="E141" s="335">
        <f>F141+G141</f>
        <v>6787047</v>
      </c>
      <c r="F141" s="335">
        <v>4934732</v>
      </c>
      <c r="G141" s="335">
        <v>1852315</v>
      </c>
      <c r="H141" s="335">
        <v>0</v>
      </c>
      <c r="I141" s="335">
        <v>125648</v>
      </c>
      <c r="J141" s="335">
        <f>1925466-1851114+324905</f>
        <v>399257</v>
      </c>
      <c r="K141" s="335">
        <v>0</v>
      </c>
      <c r="L141" s="335">
        <f>M141+O141</f>
        <v>5789057</v>
      </c>
      <c r="M141" s="335">
        <v>5789057</v>
      </c>
      <c r="N141" s="335">
        <f>1401225+247273+172225+30391</f>
        <v>1851114</v>
      </c>
      <c r="O141" s="335">
        <v>0</v>
      </c>
      <c r="P141" s="336"/>
      <c r="Q141" s="336"/>
      <c r="R141" s="337"/>
      <c r="S141" s="337"/>
      <c r="T141" s="337"/>
    </row>
    <row r="142" spans="1:20" s="329" customFormat="1" ht="15" customHeight="1">
      <c r="A142" s="341">
        <v>926</v>
      </c>
      <c r="B142" s="312" t="s">
        <v>408</v>
      </c>
      <c r="C142" s="313">
        <f t="shared" ref="C142:O142" si="53">C143</f>
        <v>10100000</v>
      </c>
      <c r="D142" s="314">
        <f t="shared" si="53"/>
        <v>6600000</v>
      </c>
      <c r="E142" s="314">
        <f t="shared" si="53"/>
        <v>650000</v>
      </c>
      <c r="F142" s="314">
        <f t="shared" si="53"/>
        <v>3000</v>
      </c>
      <c r="G142" s="314">
        <f t="shared" si="53"/>
        <v>647000</v>
      </c>
      <c r="H142" s="314">
        <f t="shared" si="53"/>
        <v>5500000</v>
      </c>
      <c r="I142" s="314">
        <f t="shared" si="53"/>
        <v>450000</v>
      </c>
      <c r="J142" s="314">
        <f t="shared" si="53"/>
        <v>0</v>
      </c>
      <c r="K142" s="314">
        <f t="shared" si="53"/>
        <v>0</v>
      </c>
      <c r="L142" s="314">
        <f t="shared" si="53"/>
        <v>3500000</v>
      </c>
      <c r="M142" s="314">
        <f t="shared" si="53"/>
        <v>3500000</v>
      </c>
      <c r="N142" s="314">
        <f>N143</f>
        <v>0</v>
      </c>
      <c r="O142" s="314">
        <f t="shared" si="53"/>
        <v>0</v>
      </c>
      <c r="P142" s="327"/>
      <c r="Q142" s="327"/>
      <c r="R142" s="328"/>
      <c r="S142" s="328"/>
      <c r="T142" s="328"/>
    </row>
    <row r="143" spans="1:20" s="338" customFormat="1">
      <c r="A143" s="584">
        <v>92605</v>
      </c>
      <c r="B143" s="579" t="s">
        <v>409</v>
      </c>
      <c r="C143" s="334">
        <f>D143+L143</f>
        <v>10100000</v>
      </c>
      <c r="D143" s="335">
        <f>E143+H143+I143+J143+K143</f>
        <v>6600000</v>
      </c>
      <c r="E143" s="335">
        <f>F143+G143</f>
        <v>650000</v>
      </c>
      <c r="F143" s="335">
        <v>3000</v>
      </c>
      <c r="G143" s="335">
        <v>647000</v>
      </c>
      <c r="H143" s="335">
        <v>5500000</v>
      </c>
      <c r="I143" s="335">
        <v>450000</v>
      </c>
      <c r="J143" s="335">
        <v>0</v>
      </c>
      <c r="K143" s="335">
        <v>0</v>
      </c>
      <c r="L143" s="335">
        <f>M143+O143</f>
        <v>3500000</v>
      </c>
      <c r="M143" s="335">
        <v>3500000</v>
      </c>
      <c r="N143" s="335">
        <v>0</v>
      </c>
      <c r="O143" s="335">
        <v>0</v>
      </c>
      <c r="P143" s="336"/>
      <c r="Q143" s="336"/>
      <c r="R143" s="337"/>
      <c r="S143" s="337"/>
      <c r="T143" s="337"/>
    </row>
    <row r="144" spans="1:20" s="301" customFormat="1" ht="9.9499999999999993" customHeight="1">
      <c r="A144" s="342"/>
      <c r="B144" s="308"/>
      <c r="C144" s="299"/>
      <c r="D144" s="300"/>
      <c r="E144" s="300"/>
      <c r="F144" s="300"/>
      <c r="G144" s="300"/>
      <c r="H144" s="300"/>
      <c r="I144" s="300"/>
      <c r="J144" s="300"/>
      <c r="K144" s="300"/>
      <c r="L144" s="300"/>
      <c r="M144" s="300"/>
      <c r="N144" s="300"/>
      <c r="O144" s="300"/>
      <c r="P144" s="310"/>
      <c r="Q144" s="310"/>
      <c r="R144" s="310"/>
      <c r="S144" s="310"/>
      <c r="T144" s="310"/>
    </row>
    <row r="145" spans="1:20" s="306" customFormat="1" ht="15.75">
      <c r="A145" s="593"/>
      <c r="B145" s="344" t="s">
        <v>314</v>
      </c>
      <c r="C145" s="594">
        <f t="shared" ref="C145:O145" si="54">C14</f>
        <v>1866748134</v>
      </c>
      <c r="D145" s="594">
        <f t="shared" si="54"/>
        <v>1038363916</v>
      </c>
      <c r="E145" s="594">
        <f t="shared" si="54"/>
        <v>381578409</v>
      </c>
      <c r="F145" s="594">
        <f t="shared" si="54"/>
        <v>197307975</v>
      </c>
      <c r="G145" s="594">
        <f t="shared" si="54"/>
        <v>184270434</v>
      </c>
      <c r="H145" s="594">
        <f t="shared" si="54"/>
        <v>375433330</v>
      </c>
      <c r="I145" s="594">
        <f t="shared" si="54"/>
        <v>3461619</v>
      </c>
      <c r="J145" s="594">
        <f t="shared" si="54"/>
        <v>189989912</v>
      </c>
      <c r="K145" s="594">
        <f t="shared" si="54"/>
        <v>87900646</v>
      </c>
      <c r="L145" s="594">
        <f t="shared" si="54"/>
        <v>828384218</v>
      </c>
      <c r="M145" s="594">
        <f t="shared" si="54"/>
        <v>771031846</v>
      </c>
      <c r="N145" s="594">
        <f t="shared" si="54"/>
        <v>379980421</v>
      </c>
      <c r="O145" s="594">
        <f t="shared" si="54"/>
        <v>57352372</v>
      </c>
      <c r="P145" s="305"/>
      <c r="Q145" s="305"/>
      <c r="R145" s="305"/>
      <c r="S145" s="305"/>
      <c r="T145" s="305"/>
    </row>
    <row r="146" spans="1:20" ht="9" customHeight="1">
      <c r="A146" s="345"/>
      <c r="B146" s="346"/>
      <c r="P146" s="346"/>
      <c r="Q146" s="346"/>
      <c r="R146" s="346"/>
      <c r="S146" s="346"/>
      <c r="T146" s="346"/>
    </row>
    <row r="147" spans="1:20">
      <c r="A147" s="348"/>
      <c r="C147" s="349"/>
      <c r="D147" s="349"/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9"/>
    </row>
    <row r="148" spans="1:20">
      <c r="A148" s="348"/>
      <c r="C148" s="349"/>
      <c r="D148" s="349"/>
      <c r="E148" s="349"/>
      <c r="F148" s="349"/>
      <c r="G148" s="349"/>
      <c r="H148" s="349"/>
      <c r="I148" s="349"/>
      <c r="J148" s="349"/>
      <c r="K148" s="349"/>
      <c r="L148" s="349"/>
      <c r="M148" s="349"/>
      <c r="N148" s="349"/>
      <c r="O148" s="349"/>
      <c r="P148" s="320"/>
    </row>
    <row r="149" spans="1:20">
      <c r="A149" s="348"/>
      <c r="C149" s="349"/>
      <c r="D149" s="349"/>
      <c r="E149" s="349"/>
      <c r="F149" s="349"/>
      <c r="G149" s="349"/>
      <c r="H149" s="349"/>
      <c r="I149" s="349"/>
      <c r="J149" s="349"/>
      <c r="K149" s="349"/>
      <c r="L149" s="349"/>
      <c r="M149" s="349"/>
      <c r="N149" s="349"/>
      <c r="O149" s="349"/>
    </row>
    <row r="150" spans="1:20">
      <c r="A150" s="348"/>
      <c r="C150" s="349"/>
      <c r="D150" s="350"/>
      <c r="E150" s="350"/>
      <c r="F150" s="350"/>
      <c r="G150" s="350"/>
      <c r="H150" s="350"/>
      <c r="I150" s="350"/>
      <c r="J150" s="350"/>
      <c r="K150" s="350"/>
      <c r="L150" s="350"/>
      <c r="M150" s="350"/>
      <c r="N150" s="350"/>
      <c r="O150" s="350"/>
    </row>
  </sheetData>
  <sheetProtection password="C25B" sheet="1" objects="1" scenarios="1"/>
  <mergeCells count="18">
    <mergeCell ref="J10:J11"/>
    <mergeCell ref="K10:K11"/>
    <mergeCell ref="A4:O4"/>
    <mergeCell ref="A5:O5"/>
    <mergeCell ref="A8:A11"/>
    <mergeCell ref="B8:B11"/>
    <mergeCell ref="C8:C11"/>
    <mergeCell ref="D8:O8"/>
    <mergeCell ref="D9:D11"/>
    <mergeCell ref="E9:K9"/>
    <mergeCell ref="L9:L11"/>
    <mergeCell ref="M9:O9"/>
    <mergeCell ref="M10:M11"/>
    <mergeCell ref="O10:O11"/>
    <mergeCell ref="E10:E11"/>
    <mergeCell ref="F10:G10"/>
    <mergeCell ref="H10:H11"/>
    <mergeCell ref="I10:I11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2"/>
  <sheetViews>
    <sheetView view="pageBreakPreview" zoomScaleNormal="100" zoomScaleSheetLayoutView="100" workbookViewId="0">
      <selection activeCell="C16" sqref="C16"/>
    </sheetView>
  </sheetViews>
  <sheetFormatPr defaultRowHeight="15"/>
  <cols>
    <col min="1" max="1" width="10.125" style="381" customWidth="1"/>
    <col min="2" max="2" width="9.375" style="382" customWidth="1"/>
    <col min="3" max="3" width="64.25" style="372" customWidth="1"/>
    <col min="4" max="4" width="15.125" style="383" customWidth="1"/>
    <col min="5" max="252" width="9" style="353"/>
    <col min="253" max="253" width="10.125" style="353" customWidth="1"/>
    <col min="254" max="254" width="9.375" style="353" customWidth="1"/>
    <col min="255" max="255" width="62.5" style="353" customWidth="1"/>
    <col min="256" max="256" width="15.125" style="353" customWidth="1"/>
    <col min="257" max="508" width="9" style="353"/>
    <col min="509" max="509" width="10.125" style="353" customWidth="1"/>
    <col min="510" max="510" width="9.375" style="353" customWidth="1"/>
    <col min="511" max="511" width="62.5" style="353" customWidth="1"/>
    <col min="512" max="512" width="15.125" style="353" customWidth="1"/>
    <col min="513" max="764" width="9" style="353"/>
    <col min="765" max="765" width="10.125" style="353" customWidth="1"/>
    <col min="766" max="766" width="9.375" style="353" customWidth="1"/>
    <col min="767" max="767" width="62.5" style="353" customWidth="1"/>
    <col min="768" max="768" width="15.125" style="353" customWidth="1"/>
    <col min="769" max="1020" width="9" style="353"/>
    <col min="1021" max="1021" width="10.125" style="353" customWidth="1"/>
    <col min="1022" max="1022" width="9.375" style="353" customWidth="1"/>
    <col min="1023" max="1023" width="62.5" style="353" customWidth="1"/>
    <col min="1024" max="1024" width="15.125" style="353" customWidth="1"/>
    <col min="1025" max="1276" width="9" style="353"/>
    <col min="1277" max="1277" width="10.125" style="353" customWidth="1"/>
    <col min="1278" max="1278" width="9.375" style="353" customWidth="1"/>
    <col min="1279" max="1279" width="62.5" style="353" customWidth="1"/>
    <col min="1280" max="1280" width="15.125" style="353" customWidth="1"/>
    <col min="1281" max="1532" width="9" style="353"/>
    <col min="1533" max="1533" width="10.125" style="353" customWidth="1"/>
    <col min="1534" max="1534" width="9.375" style="353" customWidth="1"/>
    <col min="1535" max="1535" width="62.5" style="353" customWidth="1"/>
    <col min="1536" max="1536" width="15.125" style="353" customWidth="1"/>
    <col min="1537" max="1788" width="9" style="353"/>
    <col min="1789" max="1789" width="10.125" style="353" customWidth="1"/>
    <col min="1790" max="1790" width="9.375" style="353" customWidth="1"/>
    <col min="1791" max="1791" width="62.5" style="353" customWidth="1"/>
    <col min="1792" max="1792" width="15.125" style="353" customWidth="1"/>
    <col min="1793" max="2044" width="9" style="353"/>
    <col min="2045" max="2045" width="10.125" style="353" customWidth="1"/>
    <col min="2046" max="2046" width="9.375" style="353" customWidth="1"/>
    <col min="2047" max="2047" width="62.5" style="353" customWidth="1"/>
    <col min="2048" max="2048" width="15.125" style="353" customWidth="1"/>
    <col min="2049" max="2300" width="9" style="353"/>
    <col min="2301" max="2301" width="10.125" style="353" customWidth="1"/>
    <col min="2302" max="2302" width="9.375" style="353" customWidth="1"/>
    <col min="2303" max="2303" width="62.5" style="353" customWidth="1"/>
    <col min="2304" max="2304" width="15.125" style="353" customWidth="1"/>
    <col min="2305" max="2556" width="9" style="353"/>
    <col min="2557" max="2557" width="10.125" style="353" customWidth="1"/>
    <col min="2558" max="2558" width="9.375" style="353" customWidth="1"/>
    <col min="2559" max="2559" width="62.5" style="353" customWidth="1"/>
    <col min="2560" max="2560" width="15.125" style="353" customWidth="1"/>
    <col min="2561" max="2812" width="9" style="353"/>
    <col min="2813" max="2813" width="10.125" style="353" customWidth="1"/>
    <col min="2814" max="2814" width="9.375" style="353" customWidth="1"/>
    <col min="2815" max="2815" width="62.5" style="353" customWidth="1"/>
    <col min="2816" max="2816" width="15.125" style="353" customWidth="1"/>
    <col min="2817" max="3068" width="9" style="353"/>
    <col min="3069" max="3069" width="10.125" style="353" customWidth="1"/>
    <col min="3070" max="3070" width="9.375" style="353" customWidth="1"/>
    <col min="3071" max="3071" width="62.5" style="353" customWidth="1"/>
    <col min="3072" max="3072" width="15.125" style="353" customWidth="1"/>
    <col min="3073" max="3324" width="9" style="353"/>
    <col min="3325" max="3325" width="10.125" style="353" customWidth="1"/>
    <col min="3326" max="3326" width="9.375" style="353" customWidth="1"/>
    <col min="3327" max="3327" width="62.5" style="353" customWidth="1"/>
    <col min="3328" max="3328" width="15.125" style="353" customWidth="1"/>
    <col min="3329" max="3580" width="9" style="353"/>
    <col min="3581" max="3581" width="10.125" style="353" customWidth="1"/>
    <col min="3582" max="3582" width="9.375" style="353" customWidth="1"/>
    <col min="3583" max="3583" width="62.5" style="353" customWidth="1"/>
    <col min="3584" max="3584" width="15.125" style="353" customWidth="1"/>
    <col min="3585" max="3836" width="9" style="353"/>
    <col min="3837" max="3837" width="10.125" style="353" customWidth="1"/>
    <col min="3838" max="3838" width="9.375" style="353" customWidth="1"/>
    <col min="3839" max="3839" width="62.5" style="353" customWidth="1"/>
    <col min="3840" max="3840" width="15.125" style="353" customWidth="1"/>
    <col min="3841" max="4092" width="9" style="353"/>
    <col min="4093" max="4093" width="10.125" style="353" customWidth="1"/>
    <col min="4094" max="4094" width="9.375" style="353" customWidth="1"/>
    <col min="4095" max="4095" width="62.5" style="353" customWidth="1"/>
    <col min="4096" max="4096" width="15.125" style="353" customWidth="1"/>
    <col min="4097" max="4348" width="9" style="353"/>
    <col min="4349" max="4349" width="10.125" style="353" customWidth="1"/>
    <col min="4350" max="4350" width="9.375" style="353" customWidth="1"/>
    <col min="4351" max="4351" width="62.5" style="353" customWidth="1"/>
    <col min="4352" max="4352" width="15.125" style="353" customWidth="1"/>
    <col min="4353" max="4604" width="9" style="353"/>
    <col min="4605" max="4605" width="10.125" style="353" customWidth="1"/>
    <col min="4606" max="4606" width="9.375" style="353" customWidth="1"/>
    <col min="4607" max="4607" width="62.5" style="353" customWidth="1"/>
    <col min="4608" max="4608" width="15.125" style="353" customWidth="1"/>
    <col min="4609" max="4860" width="9" style="353"/>
    <col min="4861" max="4861" width="10.125" style="353" customWidth="1"/>
    <col min="4862" max="4862" width="9.375" style="353" customWidth="1"/>
    <col min="4863" max="4863" width="62.5" style="353" customWidth="1"/>
    <col min="4864" max="4864" width="15.125" style="353" customWidth="1"/>
    <col min="4865" max="5116" width="9" style="353"/>
    <col min="5117" max="5117" width="10.125" style="353" customWidth="1"/>
    <col min="5118" max="5118" width="9.375" style="353" customWidth="1"/>
    <col min="5119" max="5119" width="62.5" style="353" customWidth="1"/>
    <col min="5120" max="5120" width="15.125" style="353" customWidth="1"/>
    <col min="5121" max="5372" width="9" style="353"/>
    <col min="5373" max="5373" width="10.125" style="353" customWidth="1"/>
    <col min="5374" max="5374" width="9.375" style="353" customWidth="1"/>
    <col min="5375" max="5375" width="62.5" style="353" customWidth="1"/>
    <col min="5376" max="5376" width="15.125" style="353" customWidth="1"/>
    <col min="5377" max="5628" width="9" style="353"/>
    <col min="5629" max="5629" width="10.125" style="353" customWidth="1"/>
    <col min="5630" max="5630" width="9.375" style="353" customWidth="1"/>
    <col min="5631" max="5631" width="62.5" style="353" customWidth="1"/>
    <col min="5632" max="5632" width="15.125" style="353" customWidth="1"/>
    <col min="5633" max="5884" width="9" style="353"/>
    <col min="5885" max="5885" width="10.125" style="353" customWidth="1"/>
    <col min="5886" max="5886" width="9.375" style="353" customWidth="1"/>
    <col min="5887" max="5887" width="62.5" style="353" customWidth="1"/>
    <col min="5888" max="5888" width="15.125" style="353" customWidth="1"/>
    <col min="5889" max="6140" width="9" style="353"/>
    <col min="6141" max="6141" width="10.125" style="353" customWidth="1"/>
    <col min="6142" max="6142" width="9.375" style="353" customWidth="1"/>
    <col min="6143" max="6143" width="62.5" style="353" customWidth="1"/>
    <col min="6144" max="6144" width="15.125" style="353" customWidth="1"/>
    <col min="6145" max="6396" width="9" style="353"/>
    <col min="6397" max="6397" width="10.125" style="353" customWidth="1"/>
    <col min="6398" max="6398" width="9.375" style="353" customWidth="1"/>
    <col min="6399" max="6399" width="62.5" style="353" customWidth="1"/>
    <col min="6400" max="6400" width="15.125" style="353" customWidth="1"/>
    <col min="6401" max="6652" width="9" style="353"/>
    <col min="6653" max="6653" width="10.125" style="353" customWidth="1"/>
    <col min="6654" max="6654" width="9.375" style="353" customWidth="1"/>
    <col min="6655" max="6655" width="62.5" style="353" customWidth="1"/>
    <col min="6656" max="6656" width="15.125" style="353" customWidth="1"/>
    <col min="6657" max="6908" width="9" style="353"/>
    <col min="6909" max="6909" width="10.125" style="353" customWidth="1"/>
    <col min="6910" max="6910" width="9.375" style="353" customWidth="1"/>
    <col min="6911" max="6911" width="62.5" style="353" customWidth="1"/>
    <col min="6912" max="6912" width="15.125" style="353" customWidth="1"/>
    <col min="6913" max="7164" width="9" style="353"/>
    <col min="7165" max="7165" width="10.125" style="353" customWidth="1"/>
    <col min="7166" max="7166" width="9.375" style="353" customWidth="1"/>
    <col min="7167" max="7167" width="62.5" style="353" customWidth="1"/>
    <col min="7168" max="7168" width="15.125" style="353" customWidth="1"/>
    <col min="7169" max="7420" width="9" style="353"/>
    <col min="7421" max="7421" width="10.125" style="353" customWidth="1"/>
    <col min="7422" max="7422" width="9.375" style="353" customWidth="1"/>
    <col min="7423" max="7423" width="62.5" style="353" customWidth="1"/>
    <col min="7424" max="7424" width="15.125" style="353" customWidth="1"/>
    <col min="7425" max="7676" width="9" style="353"/>
    <col min="7677" max="7677" width="10.125" style="353" customWidth="1"/>
    <col min="7678" max="7678" width="9.375" style="353" customWidth="1"/>
    <col min="7679" max="7679" width="62.5" style="353" customWidth="1"/>
    <col min="7680" max="7680" width="15.125" style="353" customWidth="1"/>
    <col min="7681" max="7932" width="9" style="353"/>
    <col min="7933" max="7933" width="10.125" style="353" customWidth="1"/>
    <col min="7934" max="7934" width="9.375" style="353" customWidth="1"/>
    <col min="7935" max="7935" width="62.5" style="353" customWidth="1"/>
    <col min="7936" max="7936" width="15.125" style="353" customWidth="1"/>
    <col min="7937" max="8188" width="9" style="353"/>
    <col min="8189" max="8189" width="10.125" style="353" customWidth="1"/>
    <col min="8190" max="8190" width="9.375" style="353" customWidth="1"/>
    <col min="8191" max="8191" width="62.5" style="353" customWidth="1"/>
    <col min="8192" max="8192" width="15.125" style="353" customWidth="1"/>
    <col min="8193" max="8444" width="9" style="353"/>
    <col min="8445" max="8445" width="10.125" style="353" customWidth="1"/>
    <col min="8446" max="8446" width="9.375" style="353" customWidth="1"/>
    <col min="8447" max="8447" width="62.5" style="353" customWidth="1"/>
    <col min="8448" max="8448" width="15.125" style="353" customWidth="1"/>
    <col min="8449" max="8700" width="9" style="353"/>
    <col min="8701" max="8701" width="10.125" style="353" customWidth="1"/>
    <col min="8702" max="8702" width="9.375" style="353" customWidth="1"/>
    <col min="8703" max="8703" width="62.5" style="353" customWidth="1"/>
    <col min="8704" max="8704" width="15.125" style="353" customWidth="1"/>
    <col min="8705" max="8956" width="9" style="353"/>
    <col min="8957" max="8957" width="10.125" style="353" customWidth="1"/>
    <col min="8958" max="8958" width="9.375" style="353" customWidth="1"/>
    <col min="8959" max="8959" width="62.5" style="353" customWidth="1"/>
    <col min="8960" max="8960" width="15.125" style="353" customWidth="1"/>
    <col min="8961" max="9212" width="9" style="353"/>
    <col min="9213" max="9213" width="10.125" style="353" customWidth="1"/>
    <col min="9214" max="9214" width="9.375" style="353" customWidth="1"/>
    <col min="9215" max="9215" width="62.5" style="353" customWidth="1"/>
    <col min="9216" max="9216" width="15.125" style="353" customWidth="1"/>
    <col min="9217" max="9468" width="9" style="353"/>
    <col min="9469" max="9469" width="10.125" style="353" customWidth="1"/>
    <col min="9470" max="9470" width="9.375" style="353" customWidth="1"/>
    <col min="9471" max="9471" width="62.5" style="353" customWidth="1"/>
    <col min="9472" max="9472" width="15.125" style="353" customWidth="1"/>
    <col min="9473" max="9724" width="9" style="353"/>
    <col min="9725" max="9725" width="10.125" style="353" customWidth="1"/>
    <col min="9726" max="9726" width="9.375" style="353" customWidth="1"/>
    <col min="9727" max="9727" width="62.5" style="353" customWidth="1"/>
    <col min="9728" max="9728" width="15.125" style="353" customWidth="1"/>
    <col min="9729" max="9980" width="9" style="353"/>
    <col min="9981" max="9981" width="10.125" style="353" customWidth="1"/>
    <col min="9982" max="9982" width="9.375" style="353" customWidth="1"/>
    <col min="9983" max="9983" width="62.5" style="353" customWidth="1"/>
    <col min="9984" max="9984" width="15.125" style="353" customWidth="1"/>
    <col min="9985" max="10236" width="9" style="353"/>
    <col min="10237" max="10237" width="10.125" style="353" customWidth="1"/>
    <col min="10238" max="10238" width="9.375" style="353" customWidth="1"/>
    <col min="10239" max="10239" width="62.5" style="353" customWidth="1"/>
    <col min="10240" max="10240" width="15.125" style="353" customWidth="1"/>
    <col min="10241" max="10492" width="9" style="353"/>
    <col min="10493" max="10493" width="10.125" style="353" customWidth="1"/>
    <col min="10494" max="10494" width="9.375" style="353" customWidth="1"/>
    <col min="10495" max="10495" width="62.5" style="353" customWidth="1"/>
    <col min="10496" max="10496" width="15.125" style="353" customWidth="1"/>
    <col min="10497" max="10748" width="9" style="353"/>
    <col min="10749" max="10749" width="10.125" style="353" customWidth="1"/>
    <col min="10750" max="10750" width="9.375" style="353" customWidth="1"/>
    <col min="10751" max="10751" width="62.5" style="353" customWidth="1"/>
    <col min="10752" max="10752" width="15.125" style="353" customWidth="1"/>
    <col min="10753" max="11004" width="9" style="353"/>
    <col min="11005" max="11005" width="10.125" style="353" customWidth="1"/>
    <col min="11006" max="11006" width="9.375" style="353" customWidth="1"/>
    <col min="11007" max="11007" width="62.5" style="353" customWidth="1"/>
    <col min="11008" max="11008" width="15.125" style="353" customWidth="1"/>
    <col min="11009" max="11260" width="9" style="353"/>
    <col min="11261" max="11261" width="10.125" style="353" customWidth="1"/>
    <col min="11262" max="11262" width="9.375" style="353" customWidth="1"/>
    <col min="11263" max="11263" width="62.5" style="353" customWidth="1"/>
    <col min="11264" max="11264" width="15.125" style="353" customWidth="1"/>
    <col min="11265" max="11516" width="9" style="353"/>
    <col min="11517" max="11517" width="10.125" style="353" customWidth="1"/>
    <col min="11518" max="11518" width="9.375" style="353" customWidth="1"/>
    <col min="11519" max="11519" width="62.5" style="353" customWidth="1"/>
    <col min="11520" max="11520" width="15.125" style="353" customWidth="1"/>
    <col min="11521" max="11772" width="9" style="353"/>
    <col min="11773" max="11773" width="10.125" style="353" customWidth="1"/>
    <col min="11774" max="11774" width="9.375" style="353" customWidth="1"/>
    <col min="11775" max="11775" width="62.5" style="353" customWidth="1"/>
    <col min="11776" max="11776" width="15.125" style="353" customWidth="1"/>
    <col min="11777" max="12028" width="9" style="353"/>
    <col min="12029" max="12029" width="10.125" style="353" customWidth="1"/>
    <col min="12030" max="12030" width="9.375" style="353" customWidth="1"/>
    <col min="12031" max="12031" width="62.5" style="353" customWidth="1"/>
    <col min="12032" max="12032" width="15.125" style="353" customWidth="1"/>
    <col min="12033" max="12284" width="9" style="353"/>
    <col min="12285" max="12285" width="10.125" style="353" customWidth="1"/>
    <col min="12286" max="12286" width="9.375" style="353" customWidth="1"/>
    <col min="12287" max="12287" width="62.5" style="353" customWidth="1"/>
    <col min="12288" max="12288" width="15.125" style="353" customWidth="1"/>
    <col min="12289" max="12540" width="9" style="353"/>
    <col min="12541" max="12541" width="10.125" style="353" customWidth="1"/>
    <col min="12542" max="12542" width="9.375" style="353" customWidth="1"/>
    <col min="12543" max="12543" width="62.5" style="353" customWidth="1"/>
    <col min="12544" max="12544" width="15.125" style="353" customWidth="1"/>
    <col min="12545" max="12796" width="9" style="353"/>
    <col min="12797" max="12797" width="10.125" style="353" customWidth="1"/>
    <col min="12798" max="12798" width="9.375" style="353" customWidth="1"/>
    <col min="12799" max="12799" width="62.5" style="353" customWidth="1"/>
    <col min="12800" max="12800" width="15.125" style="353" customWidth="1"/>
    <col min="12801" max="13052" width="9" style="353"/>
    <col min="13053" max="13053" width="10.125" style="353" customWidth="1"/>
    <col min="13054" max="13054" width="9.375" style="353" customWidth="1"/>
    <col min="13055" max="13055" width="62.5" style="353" customWidth="1"/>
    <col min="13056" max="13056" width="15.125" style="353" customWidth="1"/>
    <col min="13057" max="13308" width="9" style="353"/>
    <col min="13309" max="13309" width="10.125" style="353" customWidth="1"/>
    <col min="13310" max="13310" width="9.375" style="353" customWidth="1"/>
    <col min="13311" max="13311" width="62.5" style="353" customWidth="1"/>
    <col min="13312" max="13312" width="15.125" style="353" customWidth="1"/>
    <col min="13313" max="13564" width="9" style="353"/>
    <col min="13565" max="13565" width="10.125" style="353" customWidth="1"/>
    <col min="13566" max="13566" width="9.375" style="353" customWidth="1"/>
    <col min="13567" max="13567" width="62.5" style="353" customWidth="1"/>
    <col min="13568" max="13568" width="15.125" style="353" customWidth="1"/>
    <col min="13569" max="13820" width="9" style="353"/>
    <col min="13821" max="13821" width="10.125" style="353" customWidth="1"/>
    <col min="13822" max="13822" width="9.375" style="353" customWidth="1"/>
    <col min="13823" max="13823" width="62.5" style="353" customWidth="1"/>
    <col min="13824" max="13824" width="15.125" style="353" customWidth="1"/>
    <col min="13825" max="14076" width="9" style="353"/>
    <col min="14077" max="14077" width="10.125" style="353" customWidth="1"/>
    <col min="14078" max="14078" width="9.375" style="353" customWidth="1"/>
    <col min="14079" max="14079" width="62.5" style="353" customWidth="1"/>
    <col min="14080" max="14080" width="15.125" style="353" customWidth="1"/>
    <col min="14081" max="14332" width="9" style="353"/>
    <col min="14333" max="14333" width="10.125" style="353" customWidth="1"/>
    <col min="14334" max="14334" width="9.375" style="353" customWidth="1"/>
    <col min="14335" max="14335" width="62.5" style="353" customWidth="1"/>
    <col min="14336" max="14336" width="15.125" style="353" customWidth="1"/>
    <col min="14337" max="14588" width="9" style="353"/>
    <col min="14589" max="14589" width="10.125" style="353" customWidth="1"/>
    <col min="14590" max="14590" width="9.375" style="353" customWidth="1"/>
    <col min="14591" max="14591" width="62.5" style="353" customWidth="1"/>
    <col min="14592" max="14592" width="15.125" style="353" customWidth="1"/>
    <col min="14593" max="14844" width="9" style="353"/>
    <col min="14845" max="14845" width="10.125" style="353" customWidth="1"/>
    <col min="14846" max="14846" width="9.375" style="353" customWidth="1"/>
    <col min="14847" max="14847" width="62.5" style="353" customWidth="1"/>
    <col min="14848" max="14848" width="15.125" style="353" customWidth="1"/>
    <col min="14849" max="15100" width="9" style="353"/>
    <col min="15101" max="15101" width="10.125" style="353" customWidth="1"/>
    <col min="15102" max="15102" width="9.375" style="353" customWidth="1"/>
    <col min="15103" max="15103" width="62.5" style="353" customWidth="1"/>
    <col min="15104" max="15104" width="15.125" style="353" customWidth="1"/>
    <col min="15105" max="15356" width="9" style="353"/>
    <col min="15357" max="15357" width="10.125" style="353" customWidth="1"/>
    <col min="15358" max="15358" width="9.375" style="353" customWidth="1"/>
    <col min="15359" max="15359" width="62.5" style="353" customWidth="1"/>
    <col min="15360" max="15360" width="15.125" style="353" customWidth="1"/>
    <col min="15361" max="15612" width="9" style="353"/>
    <col min="15613" max="15613" width="10.125" style="353" customWidth="1"/>
    <col min="15614" max="15614" width="9.375" style="353" customWidth="1"/>
    <col min="15615" max="15615" width="62.5" style="353" customWidth="1"/>
    <col min="15616" max="15616" width="15.125" style="353" customWidth="1"/>
    <col min="15617" max="15868" width="9" style="353"/>
    <col min="15869" max="15869" width="10.125" style="353" customWidth="1"/>
    <col min="15870" max="15870" width="9.375" style="353" customWidth="1"/>
    <col min="15871" max="15871" width="62.5" style="353" customWidth="1"/>
    <col min="15872" max="15872" width="15.125" style="353" customWidth="1"/>
    <col min="15873" max="16124" width="9" style="353"/>
    <col min="16125" max="16125" width="10.125" style="353" customWidth="1"/>
    <col min="16126" max="16126" width="9.375" style="353" customWidth="1"/>
    <col min="16127" max="16127" width="62.5" style="353" customWidth="1"/>
    <col min="16128" max="16128" width="15.125" style="353" customWidth="1"/>
    <col min="16129" max="16384" width="9" style="353"/>
  </cols>
  <sheetData>
    <row r="1" spans="1:4" s="597" customFormat="1" ht="12.75">
      <c r="A1" s="595"/>
      <c r="B1" s="596"/>
      <c r="C1" s="974" t="s">
        <v>712</v>
      </c>
      <c r="D1" s="974"/>
    </row>
    <row r="2" spans="1:4" s="597" customFormat="1" ht="12.75">
      <c r="A2" s="595"/>
      <c r="B2" s="596"/>
      <c r="C2" s="974" t="s">
        <v>713</v>
      </c>
      <c r="D2" s="974"/>
    </row>
    <row r="3" spans="1:4" s="597" customFormat="1" ht="12.75">
      <c r="A3" s="595"/>
      <c r="B3" s="596"/>
      <c r="C3" s="974" t="s">
        <v>714</v>
      </c>
      <c r="D3" s="974"/>
    </row>
    <row r="4" spans="1:4" s="206" customFormat="1" ht="9" customHeight="1">
      <c r="A4" s="351"/>
      <c r="B4" s="205"/>
      <c r="C4" s="207"/>
      <c r="D4" s="208"/>
    </row>
    <row r="5" spans="1:4" s="206" customFormat="1" ht="18.75">
      <c r="A5" s="967" t="s">
        <v>410</v>
      </c>
      <c r="B5" s="967"/>
      <c r="C5" s="967"/>
      <c r="D5" s="967"/>
    </row>
    <row r="6" spans="1:4" s="206" customFormat="1" ht="18.75">
      <c r="A6" s="967" t="s">
        <v>271</v>
      </c>
      <c r="B6" s="967"/>
      <c r="C6" s="967"/>
      <c r="D6" s="967"/>
    </row>
    <row r="7" spans="1:4" ht="14.25" customHeight="1">
      <c r="A7" s="352"/>
      <c r="B7" s="352"/>
      <c r="C7" s="352"/>
      <c r="D7" s="598" t="s">
        <v>15</v>
      </c>
    </row>
    <row r="8" spans="1:4" s="355" customFormat="1" ht="30">
      <c r="A8" s="354" t="s">
        <v>129</v>
      </c>
      <c r="B8" s="209" t="s">
        <v>130</v>
      </c>
      <c r="C8" s="210" t="s">
        <v>16</v>
      </c>
      <c r="D8" s="211" t="s">
        <v>131</v>
      </c>
    </row>
    <row r="9" spans="1:4" s="357" customFormat="1" ht="13.5" customHeight="1">
      <c r="A9" s="356" t="s">
        <v>18</v>
      </c>
      <c r="B9" s="213" t="s">
        <v>19</v>
      </c>
      <c r="C9" s="214">
        <v>3</v>
      </c>
      <c r="D9" s="215">
        <v>4</v>
      </c>
    </row>
    <row r="10" spans="1:4" s="357" customFormat="1" ht="18.75" customHeight="1">
      <c r="A10" s="213"/>
      <c r="B10" s="213"/>
      <c r="C10" s="358" t="s">
        <v>411</v>
      </c>
      <c r="D10" s="218">
        <f>D11+D82+D138+D170+D199+D259+D274+D289+D331+D367+D370+D592+D596+D602+D608+D612+D886+D963+D1055+D1196+D1312+D1379+D1447+D1494+D1541</f>
        <v>1866748134</v>
      </c>
    </row>
    <row r="11" spans="1:4" s="363" customFormat="1" ht="15" customHeight="1">
      <c r="A11" s="359" t="s">
        <v>61</v>
      </c>
      <c r="B11" s="360" t="s">
        <v>133</v>
      </c>
      <c r="C11" s="361" t="s">
        <v>62</v>
      </c>
      <c r="D11" s="362">
        <f>D12+D14+D63+D74</f>
        <v>22723000</v>
      </c>
    </row>
    <row r="12" spans="1:4" s="363" customFormat="1" ht="15" customHeight="1">
      <c r="A12" s="364" t="s">
        <v>315</v>
      </c>
      <c r="B12" s="365" t="s">
        <v>133</v>
      </c>
      <c r="C12" s="366" t="s">
        <v>316</v>
      </c>
      <c r="D12" s="367">
        <f>D13</f>
        <v>1500000</v>
      </c>
    </row>
    <row r="13" spans="1:4" s="372" customFormat="1" ht="28.9" customHeight="1">
      <c r="A13" s="368" t="s">
        <v>133</v>
      </c>
      <c r="B13" s="369">
        <v>2710</v>
      </c>
      <c r="C13" s="370" t="s">
        <v>412</v>
      </c>
      <c r="D13" s="371">
        <v>1500000</v>
      </c>
    </row>
    <row r="14" spans="1:4" s="363" customFormat="1" ht="15" customHeight="1">
      <c r="A14" s="364" t="s">
        <v>63</v>
      </c>
      <c r="B14" s="365" t="s">
        <v>133</v>
      </c>
      <c r="C14" s="366" t="s">
        <v>134</v>
      </c>
      <c r="D14" s="367">
        <f>SUM(D15:D62)</f>
        <v>7875000</v>
      </c>
    </row>
    <row r="15" spans="1:4" s="372" customFormat="1" ht="57" customHeight="1">
      <c r="A15" s="368" t="s">
        <v>133</v>
      </c>
      <c r="B15" s="369">
        <v>2008</v>
      </c>
      <c r="C15" s="370" t="s">
        <v>413</v>
      </c>
      <c r="D15" s="371">
        <v>318370</v>
      </c>
    </row>
    <row r="16" spans="1:4" s="372" customFormat="1" ht="57" customHeight="1">
      <c r="A16" s="368" t="s">
        <v>133</v>
      </c>
      <c r="B16" s="369">
        <v>2009</v>
      </c>
      <c r="C16" s="370" t="s">
        <v>413</v>
      </c>
      <c r="D16" s="371">
        <v>181630</v>
      </c>
    </row>
    <row r="17" spans="1:4" s="372" customFormat="1" ht="46.9" customHeight="1">
      <c r="A17" s="368" t="s">
        <v>133</v>
      </c>
      <c r="B17" s="369">
        <v>2058</v>
      </c>
      <c r="C17" s="370" t="s">
        <v>192</v>
      </c>
      <c r="D17" s="371">
        <v>63630</v>
      </c>
    </row>
    <row r="18" spans="1:4" s="372" customFormat="1" ht="46.9" customHeight="1">
      <c r="A18" s="368" t="s">
        <v>133</v>
      </c>
      <c r="B18" s="369">
        <v>2059</v>
      </c>
      <c r="C18" s="370" t="s">
        <v>192</v>
      </c>
      <c r="D18" s="371">
        <v>36370</v>
      </c>
    </row>
    <row r="19" spans="1:4" s="372" customFormat="1" ht="43.15" customHeight="1">
      <c r="A19" s="368" t="s">
        <v>133</v>
      </c>
      <c r="B19" s="369">
        <v>2910</v>
      </c>
      <c r="C19" s="370" t="s">
        <v>414</v>
      </c>
      <c r="D19" s="371">
        <v>12500</v>
      </c>
    </row>
    <row r="20" spans="1:4" s="372" customFormat="1" ht="15" customHeight="1">
      <c r="A20" s="368" t="s">
        <v>133</v>
      </c>
      <c r="B20" s="369">
        <v>4018</v>
      </c>
      <c r="C20" s="370" t="s">
        <v>201</v>
      </c>
      <c r="D20" s="371">
        <v>2688398</v>
      </c>
    </row>
    <row r="21" spans="1:4" s="372" customFormat="1" ht="15" customHeight="1">
      <c r="A21" s="368" t="s">
        <v>133</v>
      </c>
      <c r="B21" s="369">
        <v>4019</v>
      </c>
      <c r="C21" s="370" t="s">
        <v>201</v>
      </c>
      <c r="D21" s="371">
        <v>1536650</v>
      </c>
    </row>
    <row r="22" spans="1:4" s="372" customFormat="1" ht="15" customHeight="1">
      <c r="A22" s="368" t="s">
        <v>133</v>
      </c>
      <c r="B22" s="369">
        <v>4048</v>
      </c>
      <c r="C22" s="370" t="s">
        <v>202</v>
      </c>
      <c r="D22" s="371">
        <v>178164</v>
      </c>
    </row>
    <row r="23" spans="1:4" s="372" customFormat="1" ht="15" customHeight="1">
      <c r="A23" s="368" t="s">
        <v>133</v>
      </c>
      <c r="B23" s="369">
        <v>4049</v>
      </c>
      <c r="C23" s="370" t="s">
        <v>202</v>
      </c>
      <c r="D23" s="371">
        <v>101836</v>
      </c>
    </row>
    <row r="24" spans="1:4" s="372" customFormat="1" ht="15" customHeight="1">
      <c r="A24" s="368" t="s">
        <v>133</v>
      </c>
      <c r="B24" s="369">
        <v>4118</v>
      </c>
      <c r="C24" s="370" t="s">
        <v>203</v>
      </c>
      <c r="D24" s="371">
        <v>499319</v>
      </c>
    </row>
    <row r="25" spans="1:4" s="372" customFormat="1" ht="15" customHeight="1">
      <c r="A25" s="368" t="s">
        <v>133</v>
      </c>
      <c r="B25" s="369">
        <v>4119</v>
      </c>
      <c r="C25" s="370" t="s">
        <v>203</v>
      </c>
      <c r="D25" s="371">
        <v>285435</v>
      </c>
    </row>
    <row r="26" spans="1:4" s="372" customFormat="1" ht="15" customHeight="1">
      <c r="A26" s="368" t="s">
        <v>133</v>
      </c>
      <c r="B26" s="369">
        <v>4128</v>
      </c>
      <c r="C26" s="370" t="s">
        <v>204</v>
      </c>
      <c r="D26" s="371">
        <v>69678</v>
      </c>
    </row>
    <row r="27" spans="1:4" s="372" customFormat="1" ht="15" customHeight="1">
      <c r="A27" s="368" t="s">
        <v>133</v>
      </c>
      <c r="B27" s="369">
        <v>4129</v>
      </c>
      <c r="C27" s="370" t="s">
        <v>204</v>
      </c>
      <c r="D27" s="371">
        <v>39826</v>
      </c>
    </row>
    <row r="28" spans="1:4" s="372" customFormat="1" ht="15" customHeight="1">
      <c r="A28" s="368" t="s">
        <v>133</v>
      </c>
      <c r="B28" s="369">
        <v>4178</v>
      </c>
      <c r="C28" s="370" t="s">
        <v>205</v>
      </c>
      <c r="D28" s="371">
        <v>57267</v>
      </c>
    </row>
    <row r="29" spans="1:4" s="372" customFormat="1" ht="15" customHeight="1">
      <c r="A29" s="368" t="s">
        <v>133</v>
      </c>
      <c r="B29" s="369">
        <v>4179</v>
      </c>
      <c r="C29" s="370" t="s">
        <v>205</v>
      </c>
      <c r="D29" s="371">
        <v>32733</v>
      </c>
    </row>
    <row r="30" spans="1:4" s="372" customFormat="1" ht="15" customHeight="1">
      <c r="A30" s="368" t="s">
        <v>133</v>
      </c>
      <c r="B30" s="369">
        <v>4198</v>
      </c>
      <c r="C30" s="370" t="s">
        <v>206</v>
      </c>
      <c r="D30" s="371">
        <v>3181</v>
      </c>
    </row>
    <row r="31" spans="1:4" s="372" customFormat="1" ht="15" customHeight="1">
      <c r="A31" s="368" t="s">
        <v>133</v>
      </c>
      <c r="B31" s="369">
        <v>4199</v>
      </c>
      <c r="C31" s="370" t="s">
        <v>206</v>
      </c>
      <c r="D31" s="371">
        <v>1819</v>
      </c>
    </row>
    <row r="32" spans="1:4" s="372" customFormat="1" ht="15" customHeight="1">
      <c r="A32" s="368" t="s">
        <v>133</v>
      </c>
      <c r="B32" s="369">
        <v>4218</v>
      </c>
      <c r="C32" s="370" t="s">
        <v>207</v>
      </c>
      <c r="D32" s="371">
        <v>102444</v>
      </c>
    </row>
    <row r="33" spans="1:4" s="372" customFormat="1" ht="15" customHeight="1">
      <c r="A33" s="368" t="s">
        <v>133</v>
      </c>
      <c r="B33" s="369">
        <v>4219</v>
      </c>
      <c r="C33" s="370" t="s">
        <v>207</v>
      </c>
      <c r="D33" s="371">
        <v>58556</v>
      </c>
    </row>
    <row r="34" spans="1:4" s="372" customFormat="1" ht="15" customHeight="1">
      <c r="A34" s="368" t="s">
        <v>133</v>
      </c>
      <c r="B34" s="369">
        <v>4228</v>
      </c>
      <c r="C34" s="370" t="s">
        <v>208</v>
      </c>
      <c r="D34" s="371">
        <v>3181</v>
      </c>
    </row>
    <row r="35" spans="1:4" s="372" customFormat="1" ht="15" customHeight="1">
      <c r="A35" s="368" t="s">
        <v>133</v>
      </c>
      <c r="B35" s="369">
        <v>4229</v>
      </c>
      <c r="C35" s="370" t="s">
        <v>208</v>
      </c>
      <c r="D35" s="371">
        <v>1819</v>
      </c>
    </row>
    <row r="36" spans="1:4" s="372" customFormat="1" ht="15" customHeight="1">
      <c r="A36" s="368" t="s">
        <v>133</v>
      </c>
      <c r="B36" s="369">
        <v>4268</v>
      </c>
      <c r="C36" s="370" t="s">
        <v>415</v>
      </c>
      <c r="D36" s="371">
        <v>73811</v>
      </c>
    </row>
    <row r="37" spans="1:4" s="372" customFormat="1" ht="15" customHeight="1">
      <c r="A37" s="368" t="s">
        <v>133</v>
      </c>
      <c r="B37" s="369">
        <v>4269</v>
      </c>
      <c r="C37" s="370" t="s">
        <v>415</v>
      </c>
      <c r="D37" s="371">
        <v>42189</v>
      </c>
    </row>
    <row r="38" spans="1:4" s="372" customFormat="1" ht="15" customHeight="1">
      <c r="A38" s="368" t="s">
        <v>133</v>
      </c>
      <c r="B38" s="369">
        <v>4278</v>
      </c>
      <c r="C38" s="370" t="s">
        <v>209</v>
      </c>
      <c r="D38" s="371">
        <v>15271</v>
      </c>
    </row>
    <row r="39" spans="1:4" s="372" customFormat="1" ht="15" customHeight="1">
      <c r="A39" s="368" t="s">
        <v>133</v>
      </c>
      <c r="B39" s="369">
        <v>4279</v>
      </c>
      <c r="C39" s="370" t="s">
        <v>209</v>
      </c>
      <c r="D39" s="371">
        <v>8729</v>
      </c>
    </row>
    <row r="40" spans="1:4" s="372" customFormat="1" ht="15" customHeight="1">
      <c r="A40" s="368" t="s">
        <v>133</v>
      </c>
      <c r="B40" s="369">
        <v>4308</v>
      </c>
      <c r="C40" s="370" t="s">
        <v>210</v>
      </c>
      <c r="D40" s="371">
        <v>593439</v>
      </c>
    </row>
    <row r="41" spans="1:4" s="372" customFormat="1" ht="15" customHeight="1">
      <c r="A41" s="368" t="s">
        <v>133</v>
      </c>
      <c r="B41" s="369">
        <v>4309</v>
      </c>
      <c r="C41" s="370" t="s">
        <v>210</v>
      </c>
      <c r="D41" s="371">
        <v>340731</v>
      </c>
    </row>
    <row r="42" spans="1:4" s="372" customFormat="1" ht="15" customHeight="1">
      <c r="A42" s="368" t="s">
        <v>133</v>
      </c>
      <c r="B42" s="369">
        <v>4368</v>
      </c>
      <c r="C42" s="370" t="s">
        <v>416</v>
      </c>
      <c r="D42" s="371">
        <v>17499</v>
      </c>
    </row>
    <row r="43" spans="1:4" s="372" customFormat="1" ht="15" customHeight="1">
      <c r="A43" s="368" t="s">
        <v>133</v>
      </c>
      <c r="B43" s="369">
        <v>4369</v>
      </c>
      <c r="C43" s="370" t="s">
        <v>416</v>
      </c>
      <c r="D43" s="371">
        <v>10001</v>
      </c>
    </row>
    <row r="44" spans="1:4" s="372" customFormat="1" ht="15" customHeight="1">
      <c r="A44" s="368" t="s">
        <v>133</v>
      </c>
      <c r="B44" s="369">
        <v>4388</v>
      </c>
      <c r="C44" s="370" t="s">
        <v>417</v>
      </c>
      <c r="D44" s="371">
        <v>1909</v>
      </c>
    </row>
    <row r="45" spans="1:4" s="372" customFormat="1" ht="15" customHeight="1">
      <c r="A45" s="368" t="s">
        <v>133</v>
      </c>
      <c r="B45" s="369">
        <v>4389</v>
      </c>
      <c r="C45" s="370" t="s">
        <v>417</v>
      </c>
      <c r="D45" s="371">
        <v>1091</v>
      </c>
    </row>
    <row r="46" spans="1:4" s="372" customFormat="1" ht="15" customHeight="1">
      <c r="A46" s="368" t="s">
        <v>133</v>
      </c>
      <c r="B46" s="369">
        <v>4398</v>
      </c>
      <c r="C46" s="370" t="s">
        <v>418</v>
      </c>
      <c r="D46" s="371">
        <v>6363</v>
      </c>
    </row>
    <row r="47" spans="1:4" s="372" customFormat="1" ht="15" customHeight="1">
      <c r="A47" s="368" t="s">
        <v>133</v>
      </c>
      <c r="B47" s="369">
        <v>4399</v>
      </c>
      <c r="C47" s="370" t="s">
        <v>418</v>
      </c>
      <c r="D47" s="371">
        <v>3637</v>
      </c>
    </row>
    <row r="48" spans="1:4" s="372" customFormat="1" ht="15" customHeight="1">
      <c r="A48" s="368" t="s">
        <v>133</v>
      </c>
      <c r="B48" s="369">
        <v>4408</v>
      </c>
      <c r="C48" s="370" t="s">
        <v>419</v>
      </c>
      <c r="D48" s="371">
        <v>254520</v>
      </c>
    </row>
    <row r="49" spans="1:4" s="372" customFormat="1" ht="15" customHeight="1">
      <c r="A49" s="368" t="s">
        <v>133</v>
      </c>
      <c r="B49" s="369">
        <v>4409</v>
      </c>
      <c r="C49" s="370" t="s">
        <v>419</v>
      </c>
      <c r="D49" s="371">
        <v>145480</v>
      </c>
    </row>
    <row r="50" spans="1:4" s="372" customFormat="1" ht="15" customHeight="1">
      <c r="A50" s="368" t="s">
        <v>133</v>
      </c>
      <c r="B50" s="369">
        <v>4418</v>
      </c>
      <c r="C50" s="370" t="s">
        <v>211</v>
      </c>
      <c r="D50" s="371">
        <v>8272</v>
      </c>
    </row>
    <row r="51" spans="1:4" s="372" customFormat="1" ht="15" customHeight="1">
      <c r="A51" s="368" t="s">
        <v>133</v>
      </c>
      <c r="B51" s="369">
        <v>4419</v>
      </c>
      <c r="C51" s="370" t="s">
        <v>211</v>
      </c>
      <c r="D51" s="371">
        <v>4728</v>
      </c>
    </row>
    <row r="52" spans="1:4" s="372" customFormat="1" ht="15" customHeight="1">
      <c r="A52" s="373" t="s">
        <v>133</v>
      </c>
      <c r="B52" s="374">
        <v>4428</v>
      </c>
      <c r="C52" s="375" t="s">
        <v>420</v>
      </c>
      <c r="D52" s="376">
        <v>9544</v>
      </c>
    </row>
    <row r="53" spans="1:4" s="372" customFormat="1" ht="15" customHeight="1">
      <c r="A53" s="599" t="s">
        <v>133</v>
      </c>
      <c r="B53" s="600">
        <v>4429</v>
      </c>
      <c r="C53" s="601" t="s">
        <v>420</v>
      </c>
      <c r="D53" s="602">
        <v>5456</v>
      </c>
    </row>
    <row r="54" spans="1:4" s="372" customFormat="1" ht="15" customHeight="1">
      <c r="A54" s="368" t="s">
        <v>133</v>
      </c>
      <c r="B54" s="369">
        <v>4438</v>
      </c>
      <c r="C54" s="370" t="s">
        <v>421</v>
      </c>
      <c r="D54" s="371">
        <v>3499</v>
      </c>
    </row>
    <row r="55" spans="1:4" s="372" customFormat="1" ht="15" customHeight="1">
      <c r="A55" s="368" t="s">
        <v>133</v>
      </c>
      <c r="B55" s="369">
        <v>4439</v>
      </c>
      <c r="C55" s="370" t="s">
        <v>421</v>
      </c>
      <c r="D55" s="371">
        <v>2001</v>
      </c>
    </row>
    <row r="56" spans="1:4" s="372" customFormat="1" ht="15" customHeight="1">
      <c r="A56" s="368" t="s">
        <v>133</v>
      </c>
      <c r="B56" s="369">
        <v>4708</v>
      </c>
      <c r="C56" s="370" t="s">
        <v>422</v>
      </c>
      <c r="D56" s="371">
        <v>7636</v>
      </c>
    </row>
    <row r="57" spans="1:4" s="372" customFormat="1" ht="15" customHeight="1">
      <c r="A57" s="368" t="s">
        <v>133</v>
      </c>
      <c r="B57" s="369">
        <v>4709</v>
      </c>
      <c r="C57" s="370" t="s">
        <v>422</v>
      </c>
      <c r="D57" s="371">
        <v>4364</v>
      </c>
    </row>
    <row r="58" spans="1:4" s="372" customFormat="1" ht="15" customHeight="1">
      <c r="A58" s="368" t="s">
        <v>133</v>
      </c>
      <c r="B58" s="369">
        <v>4718</v>
      </c>
      <c r="C58" s="370" t="s">
        <v>217</v>
      </c>
      <c r="D58" s="371">
        <v>15605</v>
      </c>
    </row>
    <row r="59" spans="1:4" s="372" customFormat="1" ht="15" customHeight="1">
      <c r="A59" s="368" t="s">
        <v>133</v>
      </c>
      <c r="B59" s="369">
        <v>4719</v>
      </c>
      <c r="C59" s="370" t="s">
        <v>217</v>
      </c>
      <c r="D59" s="371">
        <v>8919</v>
      </c>
    </row>
    <row r="60" spans="1:4" s="372" customFormat="1" ht="15" customHeight="1">
      <c r="A60" s="368" t="s">
        <v>133</v>
      </c>
      <c r="B60" s="369">
        <v>6068</v>
      </c>
      <c r="C60" s="370" t="s">
        <v>284</v>
      </c>
      <c r="D60" s="371">
        <v>10000</v>
      </c>
    </row>
    <row r="61" spans="1:4" s="372" customFormat="1" ht="15" customHeight="1">
      <c r="A61" s="368" t="s">
        <v>133</v>
      </c>
      <c r="B61" s="369">
        <v>6069</v>
      </c>
      <c r="C61" s="370" t="s">
        <v>284</v>
      </c>
      <c r="D61" s="371">
        <v>5000</v>
      </c>
    </row>
    <row r="62" spans="1:4" s="372" customFormat="1" ht="42" customHeight="1">
      <c r="A62" s="368" t="s">
        <v>133</v>
      </c>
      <c r="B62" s="369">
        <v>6660</v>
      </c>
      <c r="C62" s="370" t="s">
        <v>423</v>
      </c>
      <c r="D62" s="371">
        <v>2500</v>
      </c>
    </row>
    <row r="63" spans="1:4" s="363" customFormat="1" ht="15" customHeight="1">
      <c r="A63" s="364" t="s">
        <v>64</v>
      </c>
      <c r="B63" s="365" t="s">
        <v>133</v>
      </c>
      <c r="C63" s="366" t="s">
        <v>65</v>
      </c>
      <c r="D63" s="367">
        <f>SUM(D64:D73)</f>
        <v>12500000</v>
      </c>
    </row>
    <row r="64" spans="1:4" s="372" customFormat="1" ht="15" customHeight="1">
      <c r="A64" s="368" t="s">
        <v>133</v>
      </c>
      <c r="B64" s="369">
        <v>4010</v>
      </c>
      <c r="C64" s="370" t="s">
        <v>201</v>
      </c>
      <c r="D64" s="371">
        <v>235000</v>
      </c>
    </row>
    <row r="65" spans="1:4" s="372" customFormat="1" ht="15" customHeight="1">
      <c r="A65" s="368" t="s">
        <v>133</v>
      </c>
      <c r="B65" s="369">
        <v>4040</v>
      </c>
      <c r="C65" s="370" t="s">
        <v>202</v>
      </c>
      <c r="D65" s="371">
        <v>19975</v>
      </c>
    </row>
    <row r="66" spans="1:4" s="372" customFormat="1" ht="15" customHeight="1">
      <c r="A66" s="368" t="s">
        <v>133</v>
      </c>
      <c r="B66" s="369">
        <v>4110</v>
      </c>
      <c r="C66" s="370" t="s">
        <v>203</v>
      </c>
      <c r="D66" s="371">
        <v>43830</v>
      </c>
    </row>
    <row r="67" spans="1:4" s="372" customFormat="1" ht="15" customHeight="1">
      <c r="A67" s="368" t="s">
        <v>133</v>
      </c>
      <c r="B67" s="369">
        <v>4120</v>
      </c>
      <c r="C67" s="370" t="s">
        <v>204</v>
      </c>
      <c r="D67" s="371">
        <v>6247</v>
      </c>
    </row>
    <row r="68" spans="1:4" s="372" customFormat="1" ht="15" customHeight="1">
      <c r="A68" s="368" t="s">
        <v>133</v>
      </c>
      <c r="B68" s="369">
        <v>4210</v>
      </c>
      <c r="C68" s="370" t="s">
        <v>207</v>
      </c>
      <c r="D68" s="371">
        <v>60000</v>
      </c>
    </row>
    <row r="69" spans="1:4" s="372" customFormat="1" ht="15" customHeight="1">
      <c r="A69" s="368" t="s">
        <v>133</v>
      </c>
      <c r="B69" s="369">
        <v>4300</v>
      </c>
      <c r="C69" s="370" t="s">
        <v>210</v>
      </c>
      <c r="D69" s="371">
        <v>500</v>
      </c>
    </row>
    <row r="70" spans="1:4" s="372" customFormat="1" ht="15" customHeight="1">
      <c r="A70" s="368" t="s">
        <v>133</v>
      </c>
      <c r="B70" s="369">
        <v>4610</v>
      </c>
      <c r="C70" s="370" t="s">
        <v>212</v>
      </c>
      <c r="D70" s="371">
        <v>5000</v>
      </c>
    </row>
    <row r="71" spans="1:4" s="372" customFormat="1" ht="15" customHeight="1">
      <c r="A71" s="368" t="s">
        <v>133</v>
      </c>
      <c r="B71" s="369">
        <v>4700</v>
      </c>
      <c r="C71" s="370" t="s">
        <v>422</v>
      </c>
      <c r="D71" s="371">
        <v>3000</v>
      </c>
    </row>
    <row r="72" spans="1:4" s="372" customFormat="1" ht="29.45" customHeight="1">
      <c r="A72" s="368" t="s">
        <v>133</v>
      </c>
      <c r="B72" s="369">
        <v>6230</v>
      </c>
      <c r="C72" s="370" t="s">
        <v>213</v>
      </c>
      <c r="D72" s="371">
        <v>250000</v>
      </c>
    </row>
    <row r="73" spans="1:4" s="372" customFormat="1" ht="30.6" customHeight="1">
      <c r="A73" s="368" t="s">
        <v>133</v>
      </c>
      <c r="B73" s="369">
        <v>6610</v>
      </c>
      <c r="C73" s="370" t="s">
        <v>214</v>
      </c>
      <c r="D73" s="371">
        <v>11876448</v>
      </c>
    </row>
    <row r="74" spans="1:4" s="363" customFormat="1" ht="15" customHeight="1">
      <c r="A74" s="364" t="s">
        <v>66</v>
      </c>
      <c r="B74" s="365" t="s">
        <v>133</v>
      </c>
      <c r="C74" s="366" t="s">
        <v>46</v>
      </c>
      <c r="D74" s="367">
        <f>SUM(D75:D81)</f>
        <v>848000</v>
      </c>
    </row>
    <row r="75" spans="1:4" s="372" customFormat="1" ht="28.9" customHeight="1">
      <c r="A75" s="368" t="s">
        <v>133</v>
      </c>
      <c r="B75" s="369">
        <v>2310</v>
      </c>
      <c r="C75" s="370" t="s">
        <v>424</v>
      </c>
      <c r="D75" s="371">
        <v>80000</v>
      </c>
    </row>
    <row r="76" spans="1:4" s="372" customFormat="1" ht="15" customHeight="1">
      <c r="A76" s="368" t="s">
        <v>133</v>
      </c>
      <c r="B76" s="369">
        <v>4190</v>
      </c>
      <c r="C76" s="370" t="s">
        <v>206</v>
      </c>
      <c r="D76" s="371">
        <v>163000</v>
      </c>
    </row>
    <row r="77" spans="1:4" s="372" customFormat="1" ht="15" customHeight="1">
      <c r="A77" s="368" t="s">
        <v>133</v>
      </c>
      <c r="B77" s="369">
        <v>4210</v>
      </c>
      <c r="C77" s="370" t="s">
        <v>207</v>
      </c>
      <c r="D77" s="371">
        <v>10000</v>
      </c>
    </row>
    <row r="78" spans="1:4" s="372" customFormat="1" ht="15" customHeight="1">
      <c r="A78" s="368" t="s">
        <v>133</v>
      </c>
      <c r="B78" s="369">
        <v>4220</v>
      </c>
      <c r="C78" s="370" t="s">
        <v>208</v>
      </c>
      <c r="D78" s="371">
        <v>5000</v>
      </c>
    </row>
    <row r="79" spans="1:4" s="372" customFormat="1" ht="15" customHeight="1">
      <c r="A79" s="368" t="s">
        <v>133</v>
      </c>
      <c r="B79" s="369">
        <v>4300</v>
      </c>
      <c r="C79" s="370" t="s">
        <v>210</v>
      </c>
      <c r="D79" s="371">
        <v>579000</v>
      </c>
    </row>
    <row r="80" spans="1:4" s="372" customFormat="1" ht="15" customHeight="1">
      <c r="A80" s="368" t="s">
        <v>133</v>
      </c>
      <c r="B80" s="369">
        <v>4530</v>
      </c>
      <c r="C80" s="370" t="s">
        <v>425</v>
      </c>
      <c r="D80" s="371">
        <v>2000</v>
      </c>
    </row>
    <row r="81" spans="1:4" s="372" customFormat="1" ht="15" customHeight="1">
      <c r="A81" s="368" t="s">
        <v>133</v>
      </c>
      <c r="B81" s="369">
        <v>4540</v>
      </c>
      <c r="C81" s="370" t="s">
        <v>426</v>
      </c>
      <c r="D81" s="371">
        <v>9000</v>
      </c>
    </row>
    <row r="82" spans="1:4" s="363" customFormat="1" ht="15" customHeight="1">
      <c r="A82" s="359" t="s">
        <v>21</v>
      </c>
      <c r="B82" s="360" t="s">
        <v>133</v>
      </c>
      <c r="C82" s="361" t="s">
        <v>22</v>
      </c>
      <c r="D82" s="362">
        <f>D83+D133</f>
        <v>466000</v>
      </c>
    </row>
    <row r="83" spans="1:4" s="363" customFormat="1" ht="30" customHeight="1">
      <c r="A83" s="364" t="s">
        <v>67</v>
      </c>
      <c r="B83" s="365" t="s">
        <v>133</v>
      </c>
      <c r="C83" s="366" t="s">
        <v>68</v>
      </c>
      <c r="D83" s="367">
        <f>SUM(D84:D132)</f>
        <v>388000</v>
      </c>
    </row>
    <row r="84" spans="1:4" s="372" customFormat="1" ht="43.15" customHeight="1">
      <c r="A84" s="368" t="s">
        <v>133</v>
      </c>
      <c r="B84" s="369">
        <v>2910</v>
      </c>
      <c r="C84" s="370" t="s">
        <v>414</v>
      </c>
      <c r="D84" s="371">
        <v>8000</v>
      </c>
    </row>
    <row r="85" spans="1:4" s="372" customFormat="1" ht="15" customHeight="1">
      <c r="A85" s="368" t="s">
        <v>133</v>
      </c>
      <c r="B85" s="369">
        <v>4010</v>
      </c>
      <c r="C85" s="370" t="s">
        <v>201</v>
      </c>
      <c r="D85" s="371">
        <v>112854</v>
      </c>
    </row>
    <row r="86" spans="1:4" s="372" customFormat="1" ht="15" customHeight="1">
      <c r="A86" s="368" t="s">
        <v>133</v>
      </c>
      <c r="B86" s="369">
        <v>4018</v>
      </c>
      <c r="C86" s="370" t="s">
        <v>201</v>
      </c>
      <c r="D86" s="371">
        <v>84640</v>
      </c>
    </row>
    <row r="87" spans="1:4" s="372" customFormat="1" ht="15" customHeight="1">
      <c r="A87" s="368" t="s">
        <v>133</v>
      </c>
      <c r="B87" s="369">
        <v>4019</v>
      </c>
      <c r="C87" s="370" t="s">
        <v>201</v>
      </c>
      <c r="D87" s="371">
        <v>28214</v>
      </c>
    </row>
    <row r="88" spans="1:4" s="372" customFormat="1" ht="15" customHeight="1">
      <c r="A88" s="368" t="s">
        <v>133</v>
      </c>
      <c r="B88" s="369">
        <v>4040</v>
      </c>
      <c r="C88" s="370" t="s">
        <v>202</v>
      </c>
      <c r="D88" s="371">
        <v>10000</v>
      </c>
    </row>
    <row r="89" spans="1:4" s="372" customFormat="1" ht="15" customHeight="1">
      <c r="A89" s="368" t="s">
        <v>133</v>
      </c>
      <c r="B89" s="369">
        <v>4048</v>
      </c>
      <c r="C89" s="370" t="s">
        <v>202</v>
      </c>
      <c r="D89" s="371">
        <v>7500</v>
      </c>
    </row>
    <row r="90" spans="1:4" s="372" customFormat="1" ht="15" customHeight="1">
      <c r="A90" s="368" t="s">
        <v>133</v>
      </c>
      <c r="B90" s="369">
        <v>4049</v>
      </c>
      <c r="C90" s="370" t="s">
        <v>202</v>
      </c>
      <c r="D90" s="371">
        <v>2500</v>
      </c>
    </row>
    <row r="91" spans="1:4" s="372" customFormat="1" ht="15" customHeight="1">
      <c r="A91" s="368" t="s">
        <v>133</v>
      </c>
      <c r="B91" s="369">
        <v>4110</v>
      </c>
      <c r="C91" s="370" t="s">
        <v>203</v>
      </c>
      <c r="D91" s="371">
        <v>21461</v>
      </c>
    </row>
    <row r="92" spans="1:4" s="372" customFormat="1" ht="15" customHeight="1">
      <c r="A92" s="368" t="s">
        <v>133</v>
      </c>
      <c r="B92" s="369">
        <v>4118</v>
      </c>
      <c r="C92" s="370" t="s">
        <v>203</v>
      </c>
      <c r="D92" s="371">
        <v>16096</v>
      </c>
    </row>
    <row r="93" spans="1:4" s="372" customFormat="1" ht="15" customHeight="1">
      <c r="A93" s="368" t="s">
        <v>133</v>
      </c>
      <c r="B93" s="369">
        <v>4119</v>
      </c>
      <c r="C93" s="370" t="s">
        <v>203</v>
      </c>
      <c r="D93" s="371">
        <v>5365</v>
      </c>
    </row>
    <row r="94" spans="1:4" s="372" customFormat="1" ht="15" customHeight="1">
      <c r="A94" s="368" t="s">
        <v>133</v>
      </c>
      <c r="B94" s="369">
        <v>4120</v>
      </c>
      <c r="C94" s="370" t="s">
        <v>204</v>
      </c>
      <c r="D94" s="371">
        <v>3059</v>
      </c>
    </row>
    <row r="95" spans="1:4" s="372" customFormat="1" ht="15" customHeight="1">
      <c r="A95" s="368" t="s">
        <v>133</v>
      </c>
      <c r="B95" s="369">
        <v>4128</v>
      </c>
      <c r="C95" s="370" t="s">
        <v>204</v>
      </c>
      <c r="D95" s="371">
        <v>2294</v>
      </c>
    </row>
    <row r="96" spans="1:4" s="372" customFormat="1" ht="15" customHeight="1">
      <c r="A96" s="368" t="s">
        <v>133</v>
      </c>
      <c r="B96" s="369">
        <v>4129</v>
      </c>
      <c r="C96" s="370" t="s">
        <v>204</v>
      </c>
      <c r="D96" s="371">
        <v>765</v>
      </c>
    </row>
    <row r="97" spans="1:4" s="372" customFormat="1" ht="15" customHeight="1">
      <c r="A97" s="368" t="s">
        <v>133</v>
      </c>
      <c r="B97" s="369">
        <v>4170</v>
      </c>
      <c r="C97" s="370" t="s">
        <v>205</v>
      </c>
      <c r="D97" s="371">
        <v>2000</v>
      </c>
    </row>
    <row r="98" spans="1:4" s="372" customFormat="1" ht="15" customHeight="1">
      <c r="A98" s="368" t="s">
        <v>133</v>
      </c>
      <c r="B98" s="369">
        <v>4178</v>
      </c>
      <c r="C98" s="370" t="s">
        <v>205</v>
      </c>
      <c r="D98" s="371">
        <v>1500</v>
      </c>
    </row>
    <row r="99" spans="1:4" s="372" customFormat="1" ht="15" customHeight="1">
      <c r="A99" s="368" t="s">
        <v>133</v>
      </c>
      <c r="B99" s="369">
        <v>4179</v>
      </c>
      <c r="C99" s="370" t="s">
        <v>205</v>
      </c>
      <c r="D99" s="371">
        <v>500</v>
      </c>
    </row>
    <row r="100" spans="1:4" s="372" customFormat="1" ht="15" customHeight="1">
      <c r="A100" s="368" t="s">
        <v>133</v>
      </c>
      <c r="B100" s="369">
        <v>4210</v>
      </c>
      <c r="C100" s="370" t="s">
        <v>207</v>
      </c>
      <c r="D100" s="371">
        <v>5000</v>
      </c>
    </row>
    <row r="101" spans="1:4" s="372" customFormat="1" ht="15" customHeight="1">
      <c r="A101" s="368" t="s">
        <v>133</v>
      </c>
      <c r="B101" s="369">
        <v>4218</v>
      </c>
      <c r="C101" s="370" t="s">
        <v>207</v>
      </c>
      <c r="D101" s="371">
        <v>7500</v>
      </c>
    </row>
    <row r="102" spans="1:4" s="372" customFormat="1" ht="15" customHeight="1">
      <c r="A102" s="368" t="s">
        <v>133</v>
      </c>
      <c r="B102" s="369">
        <v>4219</v>
      </c>
      <c r="C102" s="370" t="s">
        <v>207</v>
      </c>
      <c r="D102" s="371">
        <v>2500</v>
      </c>
    </row>
    <row r="103" spans="1:4" s="372" customFormat="1" ht="15" customHeight="1">
      <c r="A103" s="368" t="s">
        <v>133</v>
      </c>
      <c r="B103" s="369">
        <v>4220</v>
      </c>
      <c r="C103" s="370" t="s">
        <v>208</v>
      </c>
      <c r="D103" s="371">
        <v>2000</v>
      </c>
    </row>
    <row r="104" spans="1:4" s="372" customFormat="1" ht="15" customHeight="1">
      <c r="A104" s="368" t="s">
        <v>133</v>
      </c>
      <c r="B104" s="369">
        <v>4228</v>
      </c>
      <c r="C104" s="370" t="s">
        <v>208</v>
      </c>
      <c r="D104" s="371">
        <v>1500</v>
      </c>
    </row>
    <row r="105" spans="1:4" s="372" customFormat="1" ht="15" customHeight="1">
      <c r="A105" s="368" t="s">
        <v>133</v>
      </c>
      <c r="B105" s="369">
        <v>4229</v>
      </c>
      <c r="C105" s="370" t="s">
        <v>208</v>
      </c>
      <c r="D105" s="371">
        <v>500</v>
      </c>
    </row>
    <row r="106" spans="1:4" s="372" customFormat="1" ht="15" customHeight="1">
      <c r="A106" s="368" t="s">
        <v>133</v>
      </c>
      <c r="B106" s="369">
        <v>4260</v>
      </c>
      <c r="C106" s="370" t="s">
        <v>415</v>
      </c>
      <c r="D106" s="371">
        <v>3000</v>
      </c>
    </row>
    <row r="107" spans="1:4" s="372" customFormat="1" ht="15" customHeight="1">
      <c r="A107" s="373" t="s">
        <v>133</v>
      </c>
      <c r="B107" s="374">
        <v>4268</v>
      </c>
      <c r="C107" s="375" t="s">
        <v>415</v>
      </c>
      <c r="D107" s="376">
        <v>4500</v>
      </c>
    </row>
    <row r="108" spans="1:4" s="372" customFormat="1" ht="15" customHeight="1">
      <c r="A108" s="599" t="s">
        <v>133</v>
      </c>
      <c r="B108" s="600">
        <v>4269</v>
      </c>
      <c r="C108" s="601" t="s">
        <v>415</v>
      </c>
      <c r="D108" s="602">
        <v>1500</v>
      </c>
    </row>
    <row r="109" spans="1:4" s="372" customFormat="1" ht="15" customHeight="1">
      <c r="A109" s="368" t="s">
        <v>133</v>
      </c>
      <c r="B109" s="369">
        <v>4270</v>
      </c>
      <c r="C109" s="370" t="s">
        <v>209</v>
      </c>
      <c r="D109" s="371">
        <v>2000</v>
      </c>
    </row>
    <row r="110" spans="1:4" s="372" customFormat="1" ht="15" customHeight="1">
      <c r="A110" s="368" t="s">
        <v>133</v>
      </c>
      <c r="B110" s="369">
        <v>4278</v>
      </c>
      <c r="C110" s="370" t="s">
        <v>209</v>
      </c>
      <c r="D110" s="371">
        <v>3750</v>
      </c>
    </row>
    <row r="111" spans="1:4" s="372" customFormat="1" ht="15" customHeight="1">
      <c r="A111" s="368" t="s">
        <v>133</v>
      </c>
      <c r="B111" s="369">
        <v>4279</v>
      </c>
      <c r="C111" s="370" t="s">
        <v>209</v>
      </c>
      <c r="D111" s="371">
        <v>1250</v>
      </c>
    </row>
    <row r="112" spans="1:4" s="372" customFormat="1" ht="15" customHeight="1">
      <c r="A112" s="368" t="s">
        <v>133</v>
      </c>
      <c r="B112" s="369">
        <v>4300</v>
      </c>
      <c r="C112" s="370" t="s">
        <v>210</v>
      </c>
      <c r="D112" s="371">
        <v>2000</v>
      </c>
    </row>
    <row r="113" spans="1:4" s="372" customFormat="1" ht="15" customHeight="1">
      <c r="A113" s="368" t="s">
        <v>133</v>
      </c>
      <c r="B113" s="369">
        <v>4308</v>
      </c>
      <c r="C113" s="370" t="s">
        <v>210</v>
      </c>
      <c r="D113" s="371">
        <v>3750</v>
      </c>
    </row>
    <row r="114" spans="1:4" s="372" customFormat="1" ht="15" customHeight="1">
      <c r="A114" s="368" t="s">
        <v>133</v>
      </c>
      <c r="B114" s="369">
        <v>4309</v>
      </c>
      <c r="C114" s="370" t="s">
        <v>210</v>
      </c>
      <c r="D114" s="371">
        <v>1250</v>
      </c>
    </row>
    <row r="115" spans="1:4" s="372" customFormat="1" ht="15" customHeight="1">
      <c r="A115" s="368" t="s">
        <v>133</v>
      </c>
      <c r="B115" s="369">
        <v>4360</v>
      </c>
      <c r="C115" s="370" t="s">
        <v>416</v>
      </c>
      <c r="D115" s="371">
        <v>2000</v>
      </c>
    </row>
    <row r="116" spans="1:4" s="372" customFormat="1" ht="15" customHeight="1">
      <c r="A116" s="368" t="s">
        <v>133</v>
      </c>
      <c r="B116" s="369">
        <v>4368</v>
      </c>
      <c r="C116" s="370" t="s">
        <v>416</v>
      </c>
      <c r="D116" s="371">
        <v>1500</v>
      </c>
    </row>
    <row r="117" spans="1:4" s="372" customFormat="1" ht="15" customHeight="1">
      <c r="A117" s="368" t="s">
        <v>133</v>
      </c>
      <c r="B117" s="369">
        <v>4369</v>
      </c>
      <c r="C117" s="370" t="s">
        <v>416</v>
      </c>
      <c r="D117" s="371">
        <v>500</v>
      </c>
    </row>
    <row r="118" spans="1:4" s="372" customFormat="1" ht="15" customHeight="1">
      <c r="A118" s="368" t="s">
        <v>133</v>
      </c>
      <c r="B118" s="369">
        <v>4400</v>
      </c>
      <c r="C118" s="370" t="s">
        <v>419</v>
      </c>
      <c r="D118" s="371">
        <v>11000</v>
      </c>
    </row>
    <row r="119" spans="1:4" s="372" customFormat="1" ht="15" customHeight="1">
      <c r="A119" s="368" t="s">
        <v>133</v>
      </c>
      <c r="B119" s="369">
        <v>4408</v>
      </c>
      <c r="C119" s="370" t="s">
        <v>419</v>
      </c>
      <c r="D119" s="371">
        <v>10500</v>
      </c>
    </row>
    <row r="120" spans="1:4" s="372" customFormat="1" ht="15" customHeight="1">
      <c r="A120" s="368" t="s">
        <v>133</v>
      </c>
      <c r="B120" s="369">
        <v>4409</v>
      </c>
      <c r="C120" s="370" t="s">
        <v>419</v>
      </c>
      <c r="D120" s="371">
        <v>3500</v>
      </c>
    </row>
    <row r="121" spans="1:4" s="372" customFormat="1" ht="15" customHeight="1">
      <c r="A121" s="368" t="s">
        <v>133</v>
      </c>
      <c r="B121" s="369">
        <v>4410</v>
      </c>
      <c r="C121" s="370" t="s">
        <v>211</v>
      </c>
      <c r="D121" s="371">
        <v>1000</v>
      </c>
    </row>
    <row r="122" spans="1:4" s="372" customFormat="1" ht="15" customHeight="1">
      <c r="A122" s="368" t="s">
        <v>133</v>
      </c>
      <c r="B122" s="369">
        <v>4418</v>
      </c>
      <c r="C122" s="370" t="s">
        <v>211</v>
      </c>
      <c r="D122" s="371">
        <v>1500</v>
      </c>
    </row>
    <row r="123" spans="1:4" s="372" customFormat="1" ht="15" customHeight="1">
      <c r="A123" s="368" t="s">
        <v>133</v>
      </c>
      <c r="B123" s="369">
        <v>4419</v>
      </c>
      <c r="C123" s="370" t="s">
        <v>211</v>
      </c>
      <c r="D123" s="371">
        <v>500</v>
      </c>
    </row>
    <row r="124" spans="1:4" s="372" customFormat="1" ht="15" customHeight="1">
      <c r="A124" s="368" t="s">
        <v>133</v>
      </c>
      <c r="B124" s="369">
        <v>4430</v>
      </c>
      <c r="C124" s="370" t="s">
        <v>421</v>
      </c>
      <c r="D124" s="371">
        <v>1000</v>
      </c>
    </row>
    <row r="125" spans="1:4" s="372" customFormat="1" ht="15" customHeight="1">
      <c r="A125" s="368" t="s">
        <v>133</v>
      </c>
      <c r="B125" s="369">
        <v>4438</v>
      </c>
      <c r="C125" s="370" t="s">
        <v>421</v>
      </c>
      <c r="D125" s="371">
        <v>750</v>
      </c>
    </row>
    <row r="126" spans="1:4" s="372" customFormat="1" ht="15" customHeight="1">
      <c r="A126" s="368" t="s">
        <v>133</v>
      </c>
      <c r="B126" s="369">
        <v>4439</v>
      </c>
      <c r="C126" s="370" t="s">
        <v>421</v>
      </c>
      <c r="D126" s="371">
        <v>250</v>
      </c>
    </row>
    <row r="127" spans="1:4" s="372" customFormat="1" ht="15" customHeight="1">
      <c r="A127" s="368" t="s">
        <v>133</v>
      </c>
      <c r="B127" s="369">
        <v>4700</v>
      </c>
      <c r="C127" s="370" t="s">
        <v>422</v>
      </c>
      <c r="D127" s="371">
        <v>1000</v>
      </c>
    </row>
    <row r="128" spans="1:4" s="372" customFormat="1" ht="15" customHeight="1">
      <c r="A128" s="368" t="s">
        <v>133</v>
      </c>
      <c r="B128" s="369">
        <v>4708</v>
      </c>
      <c r="C128" s="370" t="s">
        <v>422</v>
      </c>
      <c r="D128" s="371">
        <v>2250</v>
      </c>
    </row>
    <row r="129" spans="1:4" s="372" customFormat="1" ht="15" customHeight="1">
      <c r="A129" s="368" t="s">
        <v>133</v>
      </c>
      <c r="B129" s="369">
        <v>4709</v>
      </c>
      <c r="C129" s="370" t="s">
        <v>422</v>
      </c>
      <c r="D129" s="371">
        <v>750</v>
      </c>
    </row>
    <row r="130" spans="1:4" s="372" customFormat="1" ht="15" customHeight="1">
      <c r="A130" s="368" t="s">
        <v>133</v>
      </c>
      <c r="B130" s="369">
        <v>4710</v>
      </c>
      <c r="C130" s="370" t="s">
        <v>217</v>
      </c>
      <c r="D130" s="371">
        <v>626</v>
      </c>
    </row>
    <row r="131" spans="1:4" s="372" customFormat="1" ht="15" customHeight="1">
      <c r="A131" s="368" t="s">
        <v>133</v>
      </c>
      <c r="B131" s="369">
        <v>4718</v>
      </c>
      <c r="C131" s="370" t="s">
        <v>217</v>
      </c>
      <c r="D131" s="371">
        <v>470</v>
      </c>
    </row>
    <row r="132" spans="1:4" s="372" customFormat="1" ht="15" customHeight="1">
      <c r="A132" s="368" t="s">
        <v>133</v>
      </c>
      <c r="B132" s="369">
        <v>4719</v>
      </c>
      <c r="C132" s="370" t="s">
        <v>217</v>
      </c>
      <c r="D132" s="371">
        <v>156</v>
      </c>
    </row>
    <row r="133" spans="1:4" s="363" customFormat="1" ht="15" customHeight="1">
      <c r="A133" s="364" t="s">
        <v>60</v>
      </c>
      <c r="B133" s="365" t="s">
        <v>133</v>
      </c>
      <c r="C133" s="366" t="s">
        <v>46</v>
      </c>
      <c r="D133" s="367">
        <f>SUM(D134:D137)</f>
        <v>78000</v>
      </c>
    </row>
    <row r="134" spans="1:4" s="372" customFormat="1" ht="15" customHeight="1">
      <c r="A134" s="368" t="s">
        <v>133</v>
      </c>
      <c r="B134" s="369">
        <v>4010</v>
      </c>
      <c r="C134" s="370" t="s">
        <v>201</v>
      </c>
      <c r="D134" s="371">
        <v>60176</v>
      </c>
    </row>
    <row r="135" spans="1:4" s="372" customFormat="1" ht="15" customHeight="1">
      <c r="A135" s="368" t="s">
        <v>133</v>
      </c>
      <c r="B135" s="369">
        <v>4040</v>
      </c>
      <c r="C135" s="370" t="s">
        <v>202</v>
      </c>
      <c r="D135" s="371">
        <v>5019</v>
      </c>
    </row>
    <row r="136" spans="1:4" s="372" customFormat="1" ht="15" customHeight="1">
      <c r="A136" s="368" t="s">
        <v>133</v>
      </c>
      <c r="B136" s="369">
        <v>4110</v>
      </c>
      <c r="C136" s="370" t="s">
        <v>203</v>
      </c>
      <c r="D136" s="371">
        <v>11208</v>
      </c>
    </row>
    <row r="137" spans="1:4" s="372" customFormat="1" ht="15" customHeight="1">
      <c r="A137" s="368" t="s">
        <v>133</v>
      </c>
      <c r="B137" s="369">
        <v>4120</v>
      </c>
      <c r="C137" s="370" t="s">
        <v>204</v>
      </c>
      <c r="D137" s="371">
        <v>1597</v>
      </c>
    </row>
    <row r="138" spans="1:4" s="363" customFormat="1" ht="15" customHeight="1">
      <c r="A138" s="359" t="s">
        <v>69</v>
      </c>
      <c r="B138" s="360" t="s">
        <v>133</v>
      </c>
      <c r="C138" s="361" t="s">
        <v>70</v>
      </c>
      <c r="D138" s="362">
        <f>D139+D155</f>
        <v>14180235</v>
      </c>
    </row>
    <row r="139" spans="1:4" s="363" customFormat="1" ht="15" customHeight="1">
      <c r="A139" s="364">
        <v>15013</v>
      </c>
      <c r="B139" s="365" t="s">
        <v>133</v>
      </c>
      <c r="C139" s="366" t="s">
        <v>319</v>
      </c>
      <c r="D139" s="367">
        <f>SUM(D140:D154)</f>
        <v>14152006</v>
      </c>
    </row>
    <row r="140" spans="1:4" s="372" customFormat="1" ht="57" customHeight="1">
      <c r="A140" s="368" t="s">
        <v>133</v>
      </c>
      <c r="B140" s="369">
        <v>2007</v>
      </c>
      <c r="C140" s="370" t="s">
        <v>413</v>
      </c>
      <c r="D140" s="371">
        <v>11728669</v>
      </c>
    </row>
    <row r="141" spans="1:4" s="372" customFormat="1" ht="57" customHeight="1">
      <c r="A141" s="368" t="s">
        <v>133</v>
      </c>
      <c r="B141" s="369">
        <v>2009</v>
      </c>
      <c r="C141" s="370" t="s">
        <v>413</v>
      </c>
      <c r="D141" s="371">
        <v>2074920</v>
      </c>
    </row>
    <row r="142" spans="1:4" s="372" customFormat="1" ht="45" customHeight="1">
      <c r="A142" s="368" t="s">
        <v>133</v>
      </c>
      <c r="B142" s="369">
        <v>2059</v>
      </c>
      <c r="C142" s="370" t="s">
        <v>192</v>
      </c>
      <c r="D142" s="371">
        <v>250000</v>
      </c>
    </row>
    <row r="143" spans="1:4" s="372" customFormat="1" ht="15" customHeight="1">
      <c r="A143" s="368" t="s">
        <v>133</v>
      </c>
      <c r="B143" s="369">
        <v>4017</v>
      </c>
      <c r="C143" s="370" t="s">
        <v>201</v>
      </c>
      <c r="D143" s="371">
        <v>46742</v>
      </c>
    </row>
    <row r="144" spans="1:4" s="372" customFormat="1" ht="15" customHeight="1">
      <c r="A144" s="368" t="s">
        <v>133</v>
      </c>
      <c r="B144" s="369">
        <v>4019</v>
      </c>
      <c r="C144" s="370" t="s">
        <v>201</v>
      </c>
      <c r="D144" s="371">
        <v>2750</v>
      </c>
    </row>
    <row r="145" spans="1:4" s="372" customFormat="1" ht="15" customHeight="1">
      <c r="A145" s="368" t="s">
        <v>133</v>
      </c>
      <c r="B145" s="369">
        <v>4117</v>
      </c>
      <c r="C145" s="370" t="s">
        <v>203</v>
      </c>
      <c r="D145" s="371">
        <v>7875</v>
      </c>
    </row>
    <row r="146" spans="1:4" s="372" customFormat="1" ht="15" customHeight="1">
      <c r="A146" s="368" t="s">
        <v>133</v>
      </c>
      <c r="B146" s="369">
        <v>4119</v>
      </c>
      <c r="C146" s="370" t="s">
        <v>203</v>
      </c>
      <c r="D146" s="371">
        <v>463</v>
      </c>
    </row>
    <row r="147" spans="1:4" s="372" customFormat="1" ht="15" customHeight="1">
      <c r="A147" s="368" t="s">
        <v>133</v>
      </c>
      <c r="B147" s="369">
        <v>4127</v>
      </c>
      <c r="C147" s="370" t="s">
        <v>204</v>
      </c>
      <c r="D147" s="371">
        <v>194</v>
      </c>
    </row>
    <row r="148" spans="1:4" s="372" customFormat="1" ht="15" customHeight="1">
      <c r="A148" s="368" t="s">
        <v>133</v>
      </c>
      <c r="B148" s="369">
        <v>4129</v>
      </c>
      <c r="C148" s="370" t="s">
        <v>204</v>
      </c>
      <c r="D148" s="371">
        <v>12</v>
      </c>
    </row>
    <row r="149" spans="1:4" s="372" customFormat="1" ht="15" customHeight="1">
      <c r="A149" s="368" t="s">
        <v>133</v>
      </c>
      <c r="B149" s="369">
        <v>4170</v>
      </c>
      <c r="C149" s="370" t="s">
        <v>205</v>
      </c>
      <c r="D149" s="371">
        <v>5000</v>
      </c>
    </row>
    <row r="150" spans="1:4" s="372" customFormat="1" ht="15" customHeight="1">
      <c r="A150" s="368" t="s">
        <v>133</v>
      </c>
      <c r="B150" s="369">
        <v>4177</v>
      </c>
      <c r="C150" s="370" t="s">
        <v>205</v>
      </c>
      <c r="D150" s="371">
        <v>2720</v>
      </c>
    </row>
    <row r="151" spans="1:4" s="372" customFormat="1" ht="15" customHeight="1">
      <c r="A151" s="368" t="s">
        <v>133</v>
      </c>
      <c r="B151" s="369">
        <v>4179</v>
      </c>
      <c r="C151" s="370" t="s">
        <v>205</v>
      </c>
      <c r="D151" s="371">
        <v>160</v>
      </c>
    </row>
    <row r="152" spans="1:4" s="372" customFormat="1" ht="15" customHeight="1">
      <c r="A152" s="368" t="s">
        <v>133</v>
      </c>
      <c r="B152" s="369">
        <v>4300</v>
      </c>
      <c r="C152" s="370" t="s">
        <v>210</v>
      </c>
      <c r="D152" s="371">
        <v>15000</v>
      </c>
    </row>
    <row r="153" spans="1:4" s="372" customFormat="1" ht="15" customHeight="1">
      <c r="A153" s="368" t="s">
        <v>133</v>
      </c>
      <c r="B153" s="369">
        <v>4307</v>
      </c>
      <c r="C153" s="370" t="s">
        <v>210</v>
      </c>
      <c r="D153" s="371">
        <v>16528</v>
      </c>
    </row>
    <row r="154" spans="1:4" s="372" customFormat="1" ht="15" customHeight="1">
      <c r="A154" s="368" t="s">
        <v>133</v>
      </c>
      <c r="B154" s="369">
        <v>4309</v>
      </c>
      <c r="C154" s="370" t="s">
        <v>210</v>
      </c>
      <c r="D154" s="371">
        <v>973</v>
      </c>
    </row>
    <row r="155" spans="1:4" s="363" customFormat="1" ht="15" customHeight="1">
      <c r="A155" s="364">
        <v>15095</v>
      </c>
      <c r="B155" s="365" t="s">
        <v>133</v>
      </c>
      <c r="C155" s="366" t="s">
        <v>46</v>
      </c>
      <c r="D155" s="367">
        <f>SUM(D156:D169)</f>
        <v>28229</v>
      </c>
    </row>
    <row r="156" spans="1:4" s="372" customFormat="1" ht="15" customHeight="1">
      <c r="A156" s="368" t="s">
        <v>133</v>
      </c>
      <c r="B156" s="369">
        <v>4018</v>
      </c>
      <c r="C156" s="370" t="s">
        <v>201</v>
      </c>
      <c r="D156" s="371">
        <v>11900</v>
      </c>
    </row>
    <row r="157" spans="1:4" s="372" customFormat="1" ht="15" customHeight="1">
      <c r="A157" s="368" t="s">
        <v>133</v>
      </c>
      <c r="B157" s="369">
        <v>4019</v>
      </c>
      <c r="C157" s="370" t="s">
        <v>201</v>
      </c>
      <c r="D157" s="371">
        <v>2100</v>
      </c>
    </row>
    <row r="158" spans="1:4" s="372" customFormat="1" ht="15" customHeight="1">
      <c r="A158" s="368" t="s">
        <v>133</v>
      </c>
      <c r="B158" s="369">
        <v>4118</v>
      </c>
      <c r="C158" s="370" t="s">
        <v>203</v>
      </c>
      <c r="D158" s="371">
        <v>2046</v>
      </c>
    </row>
    <row r="159" spans="1:4" s="372" customFormat="1" ht="15" customHeight="1">
      <c r="A159" s="368" t="s">
        <v>133</v>
      </c>
      <c r="B159" s="369">
        <v>4119</v>
      </c>
      <c r="C159" s="370" t="s">
        <v>203</v>
      </c>
      <c r="D159" s="371">
        <v>361</v>
      </c>
    </row>
    <row r="160" spans="1:4" s="372" customFormat="1" ht="15" customHeight="1">
      <c r="A160" s="368" t="s">
        <v>133</v>
      </c>
      <c r="B160" s="369">
        <v>4128</v>
      </c>
      <c r="C160" s="370" t="s">
        <v>204</v>
      </c>
      <c r="D160" s="371">
        <v>292</v>
      </c>
    </row>
    <row r="161" spans="1:4" s="372" customFormat="1" ht="15" customHeight="1">
      <c r="A161" s="368" t="s">
        <v>133</v>
      </c>
      <c r="B161" s="369">
        <v>4129</v>
      </c>
      <c r="C161" s="370" t="s">
        <v>204</v>
      </c>
      <c r="D161" s="371">
        <v>51</v>
      </c>
    </row>
    <row r="162" spans="1:4" s="372" customFormat="1" ht="15" customHeight="1">
      <c r="A162" s="373" t="s">
        <v>133</v>
      </c>
      <c r="B162" s="374">
        <v>4308</v>
      </c>
      <c r="C162" s="375" t="s">
        <v>210</v>
      </c>
      <c r="D162" s="376">
        <v>2023</v>
      </c>
    </row>
    <row r="163" spans="1:4" s="372" customFormat="1" ht="15" customHeight="1">
      <c r="A163" s="599" t="s">
        <v>133</v>
      </c>
      <c r="B163" s="600">
        <v>4309</v>
      </c>
      <c r="C163" s="601" t="s">
        <v>210</v>
      </c>
      <c r="D163" s="602">
        <v>356</v>
      </c>
    </row>
    <row r="164" spans="1:4" s="372" customFormat="1" ht="15" customHeight="1">
      <c r="A164" s="368" t="s">
        <v>133</v>
      </c>
      <c r="B164" s="369">
        <v>4428</v>
      </c>
      <c r="C164" s="370" t="s">
        <v>420</v>
      </c>
      <c r="D164" s="371">
        <v>7565</v>
      </c>
    </row>
    <row r="165" spans="1:4" s="372" customFormat="1" ht="15" customHeight="1">
      <c r="A165" s="368" t="s">
        <v>133</v>
      </c>
      <c r="B165" s="369">
        <v>4429</v>
      </c>
      <c r="C165" s="370" t="s">
        <v>420</v>
      </c>
      <c r="D165" s="371">
        <v>1335</v>
      </c>
    </row>
    <row r="166" spans="1:4" s="372" customFormat="1" ht="15" customHeight="1">
      <c r="A166" s="368" t="s">
        <v>133</v>
      </c>
      <c r="B166" s="369">
        <v>4438</v>
      </c>
      <c r="C166" s="370" t="s">
        <v>421</v>
      </c>
      <c r="D166" s="371">
        <v>85</v>
      </c>
    </row>
    <row r="167" spans="1:4" s="372" customFormat="1" ht="15" customHeight="1">
      <c r="A167" s="368" t="s">
        <v>133</v>
      </c>
      <c r="B167" s="369">
        <v>4439</v>
      </c>
      <c r="C167" s="370" t="s">
        <v>421</v>
      </c>
      <c r="D167" s="371">
        <v>15</v>
      </c>
    </row>
    <row r="168" spans="1:4" s="372" customFormat="1" ht="15" customHeight="1">
      <c r="A168" s="368" t="s">
        <v>133</v>
      </c>
      <c r="B168" s="369">
        <v>4718</v>
      </c>
      <c r="C168" s="370" t="s">
        <v>217</v>
      </c>
      <c r="D168" s="371">
        <v>85</v>
      </c>
    </row>
    <row r="169" spans="1:4" s="372" customFormat="1" ht="15" customHeight="1">
      <c r="A169" s="368" t="s">
        <v>133</v>
      </c>
      <c r="B169" s="369">
        <v>4719</v>
      </c>
      <c r="C169" s="370" t="s">
        <v>217</v>
      </c>
      <c r="D169" s="371">
        <v>15</v>
      </c>
    </row>
    <row r="170" spans="1:4" s="363" customFormat="1" ht="15" customHeight="1">
      <c r="A170" s="359" t="s">
        <v>321</v>
      </c>
      <c r="B170" s="360" t="s">
        <v>133</v>
      </c>
      <c r="C170" s="361" t="s">
        <v>322</v>
      </c>
      <c r="D170" s="362">
        <f>D171</f>
        <v>14124640</v>
      </c>
    </row>
    <row r="171" spans="1:4" s="363" customFormat="1" ht="15" customHeight="1">
      <c r="A171" s="364">
        <v>50005</v>
      </c>
      <c r="B171" s="365" t="s">
        <v>133</v>
      </c>
      <c r="C171" s="366" t="s">
        <v>324</v>
      </c>
      <c r="D171" s="367">
        <f>SUM(D172:D198)</f>
        <v>14124640</v>
      </c>
    </row>
    <row r="172" spans="1:4" s="372" customFormat="1" ht="15" customHeight="1">
      <c r="A172" s="368" t="s">
        <v>133</v>
      </c>
      <c r="B172" s="369">
        <v>4017</v>
      </c>
      <c r="C172" s="370" t="s">
        <v>201</v>
      </c>
      <c r="D172" s="371">
        <v>846684</v>
      </c>
    </row>
    <row r="173" spans="1:4" s="372" customFormat="1" ht="15" customHeight="1">
      <c r="A173" s="368" t="s">
        <v>133</v>
      </c>
      <c r="B173" s="369">
        <v>4019</v>
      </c>
      <c r="C173" s="370" t="s">
        <v>201</v>
      </c>
      <c r="D173" s="371">
        <v>94076</v>
      </c>
    </row>
    <row r="174" spans="1:4" s="372" customFormat="1" ht="15" customHeight="1">
      <c r="A174" s="368" t="s">
        <v>133</v>
      </c>
      <c r="B174" s="369">
        <v>4047</v>
      </c>
      <c r="C174" s="370" t="s">
        <v>202</v>
      </c>
      <c r="D174" s="371">
        <v>73080</v>
      </c>
    </row>
    <row r="175" spans="1:4" s="372" customFormat="1" ht="15" customHeight="1">
      <c r="A175" s="368" t="s">
        <v>133</v>
      </c>
      <c r="B175" s="369">
        <v>4049</v>
      </c>
      <c r="C175" s="370" t="s">
        <v>202</v>
      </c>
      <c r="D175" s="371">
        <v>8120</v>
      </c>
    </row>
    <row r="176" spans="1:4" s="372" customFormat="1" ht="15" customHeight="1">
      <c r="A176" s="368" t="s">
        <v>133</v>
      </c>
      <c r="B176" s="369">
        <v>4117</v>
      </c>
      <c r="C176" s="370" t="s">
        <v>203</v>
      </c>
      <c r="D176" s="371">
        <v>157485</v>
      </c>
    </row>
    <row r="177" spans="1:4" s="372" customFormat="1" ht="15" customHeight="1">
      <c r="A177" s="368" t="s">
        <v>133</v>
      </c>
      <c r="B177" s="369">
        <v>4119</v>
      </c>
      <c r="C177" s="370" t="s">
        <v>203</v>
      </c>
      <c r="D177" s="371">
        <v>17498</v>
      </c>
    </row>
    <row r="178" spans="1:4" s="372" customFormat="1" ht="15" customHeight="1">
      <c r="A178" s="368" t="s">
        <v>133</v>
      </c>
      <c r="B178" s="369">
        <v>4127</v>
      </c>
      <c r="C178" s="370" t="s">
        <v>204</v>
      </c>
      <c r="D178" s="371">
        <v>14731</v>
      </c>
    </row>
    <row r="179" spans="1:4" s="372" customFormat="1" ht="15" customHeight="1">
      <c r="A179" s="368" t="s">
        <v>133</v>
      </c>
      <c r="B179" s="369">
        <v>4129</v>
      </c>
      <c r="C179" s="370" t="s">
        <v>204</v>
      </c>
      <c r="D179" s="371">
        <v>1637</v>
      </c>
    </row>
    <row r="180" spans="1:4" s="372" customFormat="1" ht="15" customHeight="1">
      <c r="A180" s="368" t="s">
        <v>133</v>
      </c>
      <c r="B180" s="369">
        <v>4177</v>
      </c>
      <c r="C180" s="370" t="s">
        <v>205</v>
      </c>
      <c r="D180" s="371">
        <v>18000</v>
      </c>
    </row>
    <row r="181" spans="1:4" s="372" customFormat="1" ht="15" customHeight="1">
      <c r="A181" s="368" t="s">
        <v>133</v>
      </c>
      <c r="B181" s="369">
        <v>4179</v>
      </c>
      <c r="C181" s="370" t="s">
        <v>205</v>
      </c>
      <c r="D181" s="371">
        <v>2000</v>
      </c>
    </row>
    <row r="182" spans="1:4" s="372" customFormat="1" ht="15" customHeight="1">
      <c r="A182" s="368" t="s">
        <v>133</v>
      </c>
      <c r="B182" s="369">
        <v>4217</v>
      </c>
      <c r="C182" s="370" t="s">
        <v>207</v>
      </c>
      <c r="D182" s="371">
        <v>83858</v>
      </c>
    </row>
    <row r="183" spans="1:4" s="372" customFormat="1" ht="15" customHeight="1">
      <c r="A183" s="368" t="s">
        <v>133</v>
      </c>
      <c r="B183" s="369">
        <v>4219</v>
      </c>
      <c r="C183" s="370" t="s">
        <v>207</v>
      </c>
      <c r="D183" s="371">
        <v>9317</v>
      </c>
    </row>
    <row r="184" spans="1:4" s="372" customFormat="1" ht="15" customHeight="1">
      <c r="A184" s="368" t="s">
        <v>133</v>
      </c>
      <c r="B184" s="369">
        <v>4227</v>
      </c>
      <c r="C184" s="370" t="s">
        <v>208</v>
      </c>
      <c r="D184" s="371">
        <v>900</v>
      </c>
    </row>
    <row r="185" spans="1:4" s="372" customFormat="1" ht="15" customHeight="1">
      <c r="A185" s="368" t="s">
        <v>133</v>
      </c>
      <c r="B185" s="369">
        <v>4229</v>
      </c>
      <c r="C185" s="370" t="s">
        <v>208</v>
      </c>
      <c r="D185" s="371">
        <v>100</v>
      </c>
    </row>
    <row r="186" spans="1:4" s="372" customFormat="1" ht="15" customHeight="1">
      <c r="A186" s="368" t="s">
        <v>133</v>
      </c>
      <c r="B186" s="369">
        <v>4307</v>
      </c>
      <c r="C186" s="370" t="s">
        <v>210</v>
      </c>
      <c r="D186" s="371">
        <v>9587198</v>
      </c>
    </row>
    <row r="187" spans="1:4" s="372" customFormat="1" ht="15" customHeight="1">
      <c r="A187" s="368" t="s">
        <v>133</v>
      </c>
      <c r="B187" s="369">
        <v>4309</v>
      </c>
      <c r="C187" s="370" t="s">
        <v>210</v>
      </c>
      <c r="D187" s="371">
        <v>1065244</v>
      </c>
    </row>
    <row r="188" spans="1:4" s="372" customFormat="1" ht="15" customHeight="1">
      <c r="A188" s="368" t="s">
        <v>133</v>
      </c>
      <c r="B188" s="369">
        <v>4397</v>
      </c>
      <c r="C188" s="370" t="s">
        <v>418</v>
      </c>
      <c r="D188" s="371">
        <v>720000</v>
      </c>
    </row>
    <row r="189" spans="1:4" s="372" customFormat="1" ht="15" customHeight="1">
      <c r="A189" s="368" t="s">
        <v>133</v>
      </c>
      <c r="B189" s="369">
        <v>4399</v>
      </c>
      <c r="C189" s="370" t="s">
        <v>418</v>
      </c>
      <c r="D189" s="371">
        <v>80000</v>
      </c>
    </row>
    <row r="190" spans="1:4" s="372" customFormat="1" ht="15" customHeight="1">
      <c r="A190" s="368" t="s">
        <v>133</v>
      </c>
      <c r="B190" s="369">
        <v>4417</v>
      </c>
      <c r="C190" s="370" t="s">
        <v>211</v>
      </c>
      <c r="D190" s="371">
        <v>27000</v>
      </c>
    </row>
    <row r="191" spans="1:4" s="372" customFormat="1" ht="15" customHeight="1">
      <c r="A191" s="368" t="s">
        <v>133</v>
      </c>
      <c r="B191" s="369">
        <v>4419</v>
      </c>
      <c r="C191" s="370" t="s">
        <v>211</v>
      </c>
      <c r="D191" s="371">
        <v>3000</v>
      </c>
    </row>
    <row r="192" spans="1:4" s="372" customFormat="1" ht="15" customHeight="1">
      <c r="A192" s="368" t="s">
        <v>133</v>
      </c>
      <c r="B192" s="369">
        <v>4707</v>
      </c>
      <c r="C192" s="370" t="s">
        <v>422</v>
      </c>
      <c r="D192" s="371">
        <v>90000</v>
      </c>
    </row>
    <row r="193" spans="1:4" s="372" customFormat="1" ht="15" customHeight="1">
      <c r="A193" s="368" t="s">
        <v>133</v>
      </c>
      <c r="B193" s="369">
        <v>4709</v>
      </c>
      <c r="C193" s="370" t="s">
        <v>422</v>
      </c>
      <c r="D193" s="371">
        <v>10000</v>
      </c>
    </row>
    <row r="194" spans="1:4" s="372" customFormat="1" ht="15" customHeight="1">
      <c r="A194" s="368" t="s">
        <v>133</v>
      </c>
      <c r="B194" s="369">
        <v>4717</v>
      </c>
      <c r="C194" s="370" t="s">
        <v>217</v>
      </c>
      <c r="D194" s="371">
        <v>1980</v>
      </c>
    </row>
    <row r="195" spans="1:4" s="372" customFormat="1" ht="15" customHeight="1">
      <c r="A195" s="368" t="s">
        <v>133</v>
      </c>
      <c r="B195" s="369">
        <v>4719</v>
      </c>
      <c r="C195" s="370" t="s">
        <v>217</v>
      </c>
      <c r="D195" s="371">
        <v>220</v>
      </c>
    </row>
    <row r="196" spans="1:4" s="372" customFormat="1" ht="15" customHeight="1">
      <c r="A196" s="368" t="s">
        <v>133</v>
      </c>
      <c r="B196" s="369">
        <v>6050</v>
      </c>
      <c r="C196" s="370" t="s">
        <v>216</v>
      </c>
      <c r="D196" s="371">
        <v>869560</v>
      </c>
    </row>
    <row r="197" spans="1:4" s="372" customFormat="1" ht="15" customHeight="1">
      <c r="A197" s="368" t="s">
        <v>133</v>
      </c>
      <c r="B197" s="369">
        <v>6057</v>
      </c>
      <c r="C197" s="370" t="s">
        <v>216</v>
      </c>
      <c r="D197" s="371">
        <v>308657</v>
      </c>
    </row>
    <row r="198" spans="1:4" s="372" customFormat="1" ht="15" customHeight="1">
      <c r="A198" s="368" t="s">
        <v>133</v>
      </c>
      <c r="B198" s="369">
        <v>6059</v>
      </c>
      <c r="C198" s="370" t="s">
        <v>216</v>
      </c>
      <c r="D198" s="371">
        <v>34295</v>
      </c>
    </row>
    <row r="199" spans="1:4" s="363" customFormat="1" ht="15" customHeight="1">
      <c r="A199" s="359" t="s">
        <v>23</v>
      </c>
      <c r="B199" s="360" t="s">
        <v>133</v>
      </c>
      <c r="C199" s="361" t="s">
        <v>24</v>
      </c>
      <c r="D199" s="362">
        <f>D200+D211+D215+D217+D242+D244+D246+D248+D250</f>
        <v>850402541</v>
      </c>
    </row>
    <row r="200" spans="1:4" s="363" customFormat="1" ht="15" customHeight="1">
      <c r="A200" s="364">
        <v>60001</v>
      </c>
      <c r="B200" s="365" t="s">
        <v>133</v>
      </c>
      <c r="C200" s="366" t="s">
        <v>71</v>
      </c>
      <c r="D200" s="367">
        <f>SUM(D201:D210)</f>
        <v>210665474</v>
      </c>
    </row>
    <row r="201" spans="1:4" s="372" customFormat="1" ht="15" customHeight="1">
      <c r="A201" s="368" t="s">
        <v>133</v>
      </c>
      <c r="B201" s="369">
        <v>2630</v>
      </c>
      <c r="C201" s="370" t="s">
        <v>427</v>
      </c>
      <c r="D201" s="371">
        <v>194564000</v>
      </c>
    </row>
    <row r="202" spans="1:4" s="372" customFormat="1" ht="15" customHeight="1">
      <c r="A202" s="368" t="s">
        <v>133</v>
      </c>
      <c r="B202" s="369">
        <v>4110</v>
      </c>
      <c r="C202" s="370" t="s">
        <v>203</v>
      </c>
      <c r="D202" s="371">
        <v>21500</v>
      </c>
    </row>
    <row r="203" spans="1:4" s="372" customFormat="1" ht="15" customHeight="1">
      <c r="A203" s="368" t="s">
        <v>133</v>
      </c>
      <c r="B203" s="369">
        <v>4120</v>
      </c>
      <c r="C203" s="370" t="s">
        <v>204</v>
      </c>
      <c r="D203" s="371">
        <v>3500</v>
      </c>
    </row>
    <row r="204" spans="1:4" s="372" customFormat="1" ht="15" customHeight="1">
      <c r="A204" s="368" t="s">
        <v>133</v>
      </c>
      <c r="B204" s="369">
        <v>4170</v>
      </c>
      <c r="C204" s="370" t="s">
        <v>205</v>
      </c>
      <c r="D204" s="371">
        <v>125000</v>
      </c>
    </row>
    <row r="205" spans="1:4" s="372" customFormat="1" ht="15" customHeight="1">
      <c r="A205" s="368" t="s">
        <v>133</v>
      </c>
      <c r="B205" s="369">
        <v>4177</v>
      </c>
      <c r="C205" s="370" t="s">
        <v>205</v>
      </c>
      <c r="D205" s="371">
        <v>149846</v>
      </c>
    </row>
    <row r="206" spans="1:4" s="372" customFormat="1" ht="15" customHeight="1">
      <c r="A206" s="368" t="s">
        <v>133</v>
      </c>
      <c r="B206" s="369">
        <v>4179</v>
      </c>
      <c r="C206" s="370" t="s">
        <v>205</v>
      </c>
      <c r="D206" s="371">
        <v>9155</v>
      </c>
    </row>
    <row r="207" spans="1:4" s="372" customFormat="1" ht="15" customHeight="1">
      <c r="A207" s="368" t="s">
        <v>133</v>
      </c>
      <c r="B207" s="369">
        <v>4300</v>
      </c>
      <c r="C207" s="370" t="s">
        <v>210</v>
      </c>
      <c r="D207" s="371">
        <v>350000</v>
      </c>
    </row>
    <row r="208" spans="1:4" s="372" customFormat="1" ht="15" customHeight="1">
      <c r="A208" s="368" t="s">
        <v>133</v>
      </c>
      <c r="B208" s="369">
        <v>4307</v>
      </c>
      <c r="C208" s="370" t="s">
        <v>210</v>
      </c>
      <c r="D208" s="371">
        <v>3734337</v>
      </c>
    </row>
    <row r="209" spans="1:4" s="372" customFormat="1" ht="15" customHeight="1">
      <c r="A209" s="368" t="s">
        <v>133</v>
      </c>
      <c r="B209" s="369">
        <v>4309</v>
      </c>
      <c r="C209" s="370" t="s">
        <v>210</v>
      </c>
      <c r="D209" s="371">
        <v>228136</v>
      </c>
    </row>
    <row r="210" spans="1:4" s="372" customFormat="1" ht="15" customHeight="1">
      <c r="A210" s="368" t="s">
        <v>133</v>
      </c>
      <c r="B210" s="369">
        <v>6060</v>
      </c>
      <c r="C210" s="370" t="s">
        <v>284</v>
      </c>
      <c r="D210" s="371">
        <v>11480000</v>
      </c>
    </row>
    <row r="211" spans="1:4" s="363" customFormat="1" ht="15" customHeight="1">
      <c r="A211" s="364">
        <v>60003</v>
      </c>
      <c r="B211" s="365" t="s">
        <v>133</v>
      </c>
      <c r="C211" s="366" t="s">
        <v>49</v>
      </c>
      <c r="D211" s="367">
        <f>SUM(D212:D214)</f>
        <v>36443000</v>
      </c>
    </row>
    <row r="212" spans="1:4" s="372" customFormat="1" ht="28.9" customHeight="1">
      <c r="A212" s="368" t="s">
        <v>133</v>
      </c>
      <c r="B212" s="369">
        <v>2310</v>
      </c>
      <c r="C212" s="370" t="s">
        <v>424</v>
      </c>
      <c r="D212" s="371">
        <v>1110000</v>
      </c>
    </row>
    <row r="213" spans="1:4" s="372" customFormat="1" ht="28.9" customHeight="1">
      <c r="A213" s="368" t="s">
        <v>133</v>
      </c>
      <c r="B213" s="369">
        <v>2320</v>
      </c>
      <c r="C213" s="370" t="s">
        <v>428</v>
      </c>
      <c r="D213" s="371">
        <v>3110000</v>
      </c>
    </row>
    <row r="214" spans="1:4" s="372" customFormat="1" ht="28.9" customHeight="1">
      <c r="A214" s="368" t="s">
        <v>133</v>
      </c>
      <c r="B214" s="369">
        <v>2830</v>
      </c>
      <c r="C214" s="370" t="s">
        <v>429</v>
      </c>
      <c r="D214" s="371">
        <v>32223000</v>
      </c>
    </row>
    <row r="215" spans="1:4" s="363" customFormat="1" ht="15" customHeight="1">
      <c r="A215" s="364">
        <v>60004</v>
      </c>
      <c r="B215" s="365" t="s">
        <v>133</v>
      </c>
      <c r="C215" s="366" t="s">
        <v>327</v>
      </c>
      <c r="D215" s="367">
        <f>D216</f>
        <v>6000000</v>
      </c>
    </row>
    <row r="216" spans="1:4" s="372" customFormat="1" ht="28.9" customHeight="1">
      <c r="A216" s="368" t="s">
        <v>133</v>
      </c>
      <c r="B216" s="369">
        <v>2830</v>
      </c>
      <c r="C216" s="370" t="s">
        <v>429</v>
      </c>
      <c r="D216" s="371">
        <v>6000000</v>
      </c>
    </row>
    <row r="217" spans="1:4" s="363" customFormat="1" ht="15" customHeight="1">
      <c r="A217" s="364">
        <v>60013</v>
      </c>
      <c r="B217" s="365" t="s">
        <v>133</v>
      </c>
      <c r="C217" s="366" t="s">
        <v>72</v>
      </c>
      <c r="D217" s="367">
        <f>SUM(D218:D241)</f>
        <v>561597521</v>
      </c>
    </row>
    <row r="218" spans="1:4" s="372" customFormat="1" ht="15" customHeight="1">
      <c r="A218" s="368" t="s">
        <v>133</v>
      </c>
      <c r="B218" s="369">
        <v>4017</v>
      </c>
      <c r="C218" s="370" t="s">
        <v>201</v>
      </c>
      <c r="D218" s="371">
        <v>1162095</v>
      </c>
    </row>
    <row r="219" spans="1:4" s="372" customFormat="1" ht="15" customHeight="1">
      <c r="A219" s="368" t="s">
        <v>133</v>
      </c>
      <c r="B219" s="369">
        <v>4019</v>
      </c>
      <c r="C219" s="370" t="s">
        <v>201</v>
      </c>
      <c r="D219" s="371">
        <v>173758</v>
      </c>
    </row>
    <row r="220" spans="1:4" s="372" customFormat="1" ht="15" customHeight="1">
      <c r="A220" s="368" t="s">
        <v>133</v>
      </c>
      <c r="B220" s="369">
        <v>4047</v>
      </c>
      <c r="C220" s="370" t="s">
        <v>202</v>
      </c>
      <c r="D220" s="371">
        <v>5064</v>
      </c>
    </row>
    <row r="221" spans="1:4" s="372" customFormat="1" ht="15" customHeight="1">
      <c r="A221" s="373" t="s">
        <v>133</v>
      </c>
      <c r="B221" s="374">
        <v>4049</v>
      </c>
      <c r="C221" s="375" t="s">
        <v>202</v>
      </c>
      <c r="D221" s="376">
        <v>894</v>
      </c>
    </row>
    <row r="222" spans="1:4" s="372" customFormat="1" ht="15" customHeight="1">
      <c r="A222" s="599" t="s">
        <v>133</v>
      </c>
      <c r="B222" s="600">
        <v>4117</v>
      </c>
      <c r="C222" s="601" t="s">
        <v>203</v>
      </c>
      <c r="D222" s="602">
        <v>203108</v>
      </c>
    </row>
    <row r="223" spans="1:4" s="372" customFormat="1" ht="15" customHeight="1">
      <c r="A223" s="368" t="s">
        <v>133</v>
      </c>
      <c r="B223" s="369">
        <v>4119</v>
      </c>
      <c r="C223" s="370" t="s">
        <v>203</v>
      </c>
      <c r="D223" s="371">
        <v>30393</v>
      </c>
    </row>
    <row r="224" spans="1:4" s="372" customFormat="1" ht="15" customHeight="1">
      <c r="A224" s="368" t="s">
        <v>133</v>
      </c>
      <c r="B224" s="369">
        <v>4127</v>
      </c>
      <c r="C224" s="370" t="s">
        <v>204</v>
      </c>
      <c r="D224" s="371">
        <v>28596</v>
      </c>
    </row>
    <row r="225" spans="1:4" s="372" customFormat="1" ht="15" customHeight="1">
      <c r="A225" s="368" t="s">
        <v>133</v>
      </c>
      <c r="B225" s="369">
        <v>4129</v>
      </c>
      <c r="C225" s="370" t="s">
        <v>204</v>
      </c>
      <c r="D225" s="371">
        <v>4279</v>
      </c>
    </row>
    <row r="226" spans="1:4" s="372" customFormat="1" ht="15" customHeight="1">
      <c r="A226" s="368" t="s">
        <v>133</v>
      </c>
      <c r="B226" s="369">
        <v>4210</v>
      </c>
      <c r="C226" s="370" t="s">
        <v>207</v>
      </c>
      <c r="D226" s="371">
        <v>5200000</v>
      </c>
    </row>
    <row r="227" spans="1:4" s="372" customFormat="1" ht="15" customHeight="1">
      <c r="A227" s="368" t="s">
        <v>133</v>
      </c>
      <c r="B227" s="369">
        <v>4260</v>
      </c>
      <c r="C227" s="370" t="s">
        <v>415</v>
      </c>
      <c r="D227" s="371">
        <v>300000</v>
      </c>
    </row>
    <row r="228" spans="1:4" s="372" customFormat="1" ht="15" customHeight="1">
      <c r="A228" s="368" t="s">
        <v>133</v>
      </c>
      <c r="B228" s="369">
        <v>4270</v>
      </c>
      <c r="C228" s="370" t="s">
        <v>209</v>
      </c>
      <c r="D228" s="371">
        <v>29130000</v>
      </c>
    </row>
    <row r="229" spans="1:4" s="372" customFormat="1" ht="15" customHeight="1">
      <c r="A229" s="368" t="s">
        <v>133</v>
      </c>
      <c r="B229" s="369">
        <v>4300</v>
      </c>
      <c r="C229" s="370" t="s">
        <v>210</v>
      </c>
      <c r="D229" s="371">
        <v>12229084</v>
      </c>
    </row>
    <row r="230" spans="1:4" s="372" customFormat="1" ht="15" customHeight="1">
      <c r="A230" s="368" t="s">
        <v>133</v>
      </c>
      <c r="B230" s="369">
        <v>4390</v>
      </c>
      <c r="C230" s="370" t="s">
        <v>418</v>
      </c>
      <c r="D230" s="371">
        <v>427600</v>
      </c>
    </row>
    <row r="231" spans="1:4" s="372" customFormat="1" ht="15" customHeight="1">
      <c r="A231" s="368" t="s">
        <v>133</v>
      </c>
      <c r="B231" s="369">
        <v>4430</v>
      </c>
      <c r="C231" s="370" t="s">
        <v>421</v>
      </c>
      <c r="D231" s="371">
        <v>1250000</v>
      </c>
    </row>
    <row r="232" spans="1:4" s="372" customFormat="1" ht="15" customHeight="1">
      <c r="A232" s="368" t="s">
        <v>133</v>
      </c>
      <c r="B232" s="369">
        <v>4510</v>
      </c>
      <c r="C232" s="370" t="s">
        <v>430</v>
      </c>
      <c r="D232" s="371">
        <v>13316</v>
      </c>
    </row>
    <row r="233" spans="1:4" s="372" customFormat="1" ht="15" customHeight="1">
      <c r="A233" s="368" t="s">
        <v>133</v>
      </c>
      <c r="B233" s="369">
        <v>4520</v>
      </c>
      <c r="C233" s="370" t="s">
        <v>431</v>
      </c>
      <c r="D233" s="371">
        <v>680000</v>
      </c>
    </row>
    <row r="234" spans="1:4" s="372" customFormat="1" ht="15" customHeight="1">
      <c r="A234" s="368" t="s">
        <v>133</v>
      </c>
      <c r="B234" s="369">
        <v>4717</v>
      </c>
      <c r="C234" s="370" t="s">
        <v>217</v>
      </c>
      <c r="D234" s="371">
        <v>14852</v>
      </c>
    </row>
    <row r="235" spans="1:4" s="372" customFormat="1" ht="15" customHeight="1">
      <c r="A235" s="368" t="s">
        <v>133</v>
      </c>
      <c r="B235" s="369">
        <v>4719</v>
      </c>
      <c r="C235" s="370" t="s">
        <v>217</v>
      </c>
      <c r="D235" s="371">
        <v>2211</v>
      </c>
    </row>
    <row r="236" spans="1:4" s="372" customFormat="1" ht="15" customHeight="1">
      <c r="A236" s="368" t="s">
        <v>133</v>
      </c>
      <c r="B236" s="369">
        <v>6050</v>
      </c>
      <c r="C236" s="370" t="s">
        <v>216</v>
      </c>
      <c r="D236" s="371">
        <v>211317073</v>
      </c>
    </row>
    <row r="237" spans="1:4" s="372" customFormat="1" ht="15" customHeight="1">
      <c r="A237" s="368" t="s">
        <v>133</v>
      </c>
      <c r="B237" s="369">
        <v>6057</v>
      </c>
      <c r="C237" s="370" t="s">
        <v>216</v>
      </c>
      <c r="D237" s="371">
        <v>234589811</v>
      </c>
    </row>
    <row r="238" spans="1:4" s="372" customFormat="1" ht="15" customHeight="1">
      <c r="A238" s="368" t="s">
        <v>133</v>
      </c>
      <c r="B238" s="369">
        <v>6059</v>
      </c>
      <c r="C238" s="370" t="s">
        <v>216</v>
      </c>
      <c r="D238" s="371">
        <v>55726158</v>
      </c>
    </row>
    <row r="239" spans="1:4" s="372" customFormat="1" ht="15" customHeight="1">
      <c r="A239" s="368" t="s">
        <v>133</v>
      </c>
      <c r="B239" s="369">
        <v>6060</v>
      </c>
      <c r="C239" s="370" t="s">
        <v>284</v>
      </c>
      <c r="D239" s="371">
        <v>8000000</v>
      </c>
    </row>
    <row r="240" spans="1:4" s="372" customFormat="1" ht="28.9" customHeight="1">
      <c r="A240" s="368" t="s">
        <v>133</v>
      </c>
      <c r="B240" s="369">
        <v>6610</v>
      </c>
      <c r="C240" s="370" t="s">
        <v>214</v>
      </c>
      <c r="D240" s="371">
        <v>37229</v>
      </c>
    </row>
    <row r="241" spans="1:4" s="372" customFormat="1" ht="28.9" customHeight="1">
      <c r="A241" s="368" t="s">
        <v>133</v>
      </c>
      <c r="B241" s="369">
        <v>6619</v>
      </c>
      <c r="C241" s="370" t="s">
        <v>214</v>
      </c>
      <c r="D241" s="371">
        <v>1072000</v>
      </c>
    </row>
    <row r="242" spans="1:4" s="363" customFormat="1" ht="15" customHeight="1">
      <c r="A242" s="364">
        <v>60014</v>
      </c>
      <c r="B242" s="365" t="s">
        <v>133</v>
      </c>
      <c r="C242" s="366" t="s">
        <v>329</v>
      </c>
      <c r="D242" s="367">
        <f>D243</f>
        <v>8586901</v>
      </c>
    </row>
    <row r="243" spans="1:4" s="372" customFormat="1" ht="30.6" customHeight="1">
      <c r="A243" s="368" t="s">
        <v>133</v>
      </c>
      <c r="B243" s="369">
        <v>6300</v>
      </c>
      <c r="C243" s="370" t="s">
        <v>432</v>
      </c>
      <c r="D243" s="371">
        <v>8586901</v>
      </c>
    </row>
    <row r="244" spans="1:4" s="363" customFormat="1" ht="15" customHeight="1">
      <c r="A244" s="364">
        <v>60016</v>
      </c>
      <c r="B244" s="365" t="s">
        <v>133</v>
      </c>
      <c r="C244" s="366" t="s">
        <v>330</v>
      </c>
      <c r="D244" s="367">
        <f>D245</f>
        <v>186000</v>
      </c>
    </row>
    <row r="245" spans="1:4" s="372" customFormat="1" ht="31.9" customHeight="1">
      <c r="A245" s="368" t="s">
        <v>133</v>
      </c>
      <c r="B245" s="369">
        <v>6300</v>
      </c>
      <c r="C245" s="370" t="s">
        <v>432</v>
      </c>
      <c r="D245" s="371">
        <v>186000</v>
      </c>
    </row>
    <row r="246" spans="1:4" s="363" customFormat="1" ht="15" customHeight="1">
      <c r="A246" s="364">
        <v>60017</v>
      </c>
      <c r="B246" s="365" t="s">
        <v>133</v>
      </c>
      <c r="C246" s="366" t="s">
        <v>332</v>
      </c>
      <c r="D246" s="367">
        <f>D247</f>
        <v>15518405</v>
      </c>
    </row>
    <row r="247" spans="1:4" s="372" customFormat="1" ht="28.9" customHeight="1">
      <c r="A247" s="368" t="s">
        <v>133</v>
      </c>
      <c r="B247" s="369">
        <v>6220</v>
      </c>
      <c r="C247" s="370" t="s">
        <v>279</v>
      </c>
      <c r="D247" s="371">
        <v>15518405</v>
      </c>
    </row>
    <row r="248" spans="1:4" s="363" customFormat="1" ht="15" customHeight="1">
      <c r="A248" s="364">
        <v>60041</v>
      </c>
      <c r="B248" s="365" t="s">
        <v>133</v>
      </c>
      <c r="C248" s="366" t="s">
        <v>333</v>
      </c>
      <c r="D248" s="367">
        <f>D249</f>
        <v>10000000</v>
      </c>
    </row>
    <row r="249" spans="1:4" s="372" customFormat="1" ht="15" customHeight="1">
      <c r="A249" s="368" t="s">
        <v>133</v>
      </c>
      <c r="B249" s="369">
        <v>6010</v>
      </c>
      <c r="C249" s="370" t="s">
        <v>433</v>
      </c>
      <c r="D249" s="371">
        <v>10000000</v>
      </c>
    </row>
    <row r="250" spans="1:4" s="363" customFormat="1" ht="15" customHeight="1">
      <c r="A250" s="364">
        <v>60095</v>
      </c>
      <c r="B250" s="365" t="s">
        <v>133</v>
      </c>
      <c r="C250" s="366" t="s">
        <v>46</v>
      </c>
      <c r="D250" s="367">
        <f>SUM(D251:D258)</f>
        <v>1405240</v>
      </c>
    </row>
    <row r="251" spans="1:4" s="372" customFormat="1" ht="27" customHeight="1">
      <c r="A251" s="368" t="s">
        <v>133</v>
      </c>
      <c r="B251" s="369">
        <v>2330</v>
      </c>
      <c r="C251" s="370" t="s">
        <v>434</v>
      </c>
      <c r="D251" s="371">
        <v>50000</v>
      </c>
    </row>
    <row r="252" spans="1:4" s="372" customFormat="1" ht="15" customHeight="1">
      <c r="A252" s="368" t="s">
        <v>133</v>
      </c>
      <c r="B252" s="369">
        <v>4010</v>
      </c>
      <c r="C252" s="370" t="s">
        <v>201</v>
      </c>
      <c r="D252" s="371">
        <v>171981</v>
      </c>
    </row>
    <row r="253" spans="1:4" s="372" customFormat="1" ht="15" customHeight="1">
      <c r="A253" s="368" t="s">
        <v>133</v>
      </c>
      <c r="B253" s="369">
        <v>4040</v>
      </c>
      <c r="C253" s="370" t="s">
        <v>202</v>
      </c>
      <c r="D253" s="371">
        <v>11072</v>
      </c>
    </row>
    <row r="254" spans="1:4" s="372" customFormat="1" ht="15" customHeight="1">
      <c r="A254" s="368" t="s">
        <v>133</v>
      </c>
      <c r="B254" s="369">
        <v>4110</v>
      </c>
      <c r="C254" s="370" t="s">
        <v>203</v>
      </c>
      <c r="D254" s="371">
        <v>29563</v>
      </c>
    </row>
    <row r="255" spans="1:4" s="372" customFormat="1" ht="15" customHeight="1">
      <c r="A255" s="368" t="s">
        <v>133</v>
      </c>
      <c r="B255" s="369">
        <v>4120</v>
      </c>
      <c r="C255" s="370" t="s">
        <v>204</v>
      </c>
      <c r="D255" s="371">
        <v>4214</v>
      </c>
    </row>
    <row r="256" spans="1:4" s="372" customFormat="1" ht="15" customHeight="1">
      <c r="A256" s="368" t="s">
        <v>133</v>
      </c>
      <c r="B256" s="369">
        <v>4210</v>
      </c>
      <c r="C256" s="370" t="s">
        <v>207</v>
      </c>
      <c r="D256" s="371">
        <v>1000</v>
      </c>
    </row>
    <row r="257" spans="1:4" s="372" customFormat="1" ht="15" customHeight="1">
      <c r="A257" s="368" t="s">
        <v>133</v>
      </c>
      <c r="B257" s="369">
        <v>4300</v>
      </c>
      <c r="C257" s="370" t="s">
        <v>210</v>
      </c>
      <c r="D257" s="371">
        <v>1107170</v>
      </c>
    </row>
    <row r="258" spans="1:4" s="372" customFormat="1" ht="15" customHeight="1">
      <c r="A258" s="368" t="s">
        <v>133</v>
      </c>
      <c r="B258" s="369">
        <v>4430</v>
      </c>
      <c r="C258" s="370" t="s">
        <v>421</v>
      </c>
      <c r="D258" s="371">
        <v>30240</v>
      </c>
    </row>
    <row r="259" spans="1:4" s="363" customFormat="1" ht="15" customHeight="1">
      <c r="A259" s="359" t="s">
        <v>55</v>
      </c>
      <c r="B259" s="360" t="s">
        <v>133</v>
      </c>
      <c r="C259" s="361" t="s">
        <v>56</v>
      </c>
      <c r="D259" s="362">
        <v>1640730</v>
      </c>
    </row>
    <row r="260" spans="1:4" s="363" customFormat="1" ht="15" customHeight="1">
      <c r="A260" s="364">
        <v>63095</v>
      </c>
      <c r="B260" s="365" t="s">
        <v>133</v>
      </c>
      <c r="C260" s="366" t="s">
        <v>46</v>
      </c>
      <c r="D260" s="367">
        <v>1640730</v>
      </c>
    </row>
    <row r="261" spans="1:4" s="372" customFormat="1" ht="40.5" customHeight="1">
      <c r="A261" s="368" t="s">
        <v>133</v>
      </c>
      <c r="B261" s="369">
        <v>2360</v>
      </c>
      <c r="C261" s="370" t="s">
        <v>435</v>
      </c>
      <c r="D261" s="371">
        <v>200000</v>
      </c>
    </row>
    <row r="262" spans="1:4" s="372" customFormat="1" ht="15" customHeight="1">
      <c r="A262" s="368" t="s">
        <v>133</v>
      </c>
      <c r="B262" s="369">
        <v>4010</v>
      </c>
      <c r="C262" s="370" t="s">
        <v>201</v>
      </c>
      <c r="D262" s="371">
        <v>139855</v>
      </c>
    </row>
    <row r="263" spans="1:4" s="372" customFormat="1" ht="15" customHeight="1">
      <c r="A263" s="368" t="s">
        <v>133</v>
      </c>
      <c r="B263" s="369">
        <v>4040</v>
      </c>
      <c r="C263" s="370" t="s">
        <v>202</v>
      </c>
      <c r="D263" s="371">
        <v>17450</v>
      </c>
    </row>
    <row r="264" spans="1:4" s="372" customFormat="1" ht="15" customHeight="1">
      <c r="A264" s="368" t="s">
        <v>133</v>
      </c>
      <c r="B264" s="369">
        <v>4110</v>
      </c>
      <c r="C264" s="370" t="s">
        <v>203</v>
      </c>
      <c r="D264" s="371">
        <v>27041</v>
      </c>
    </row>
    <row r="265" spans="1:4" s="372" customFormat="1" ht="15" customHeight="1">
      <c r="A265" s="368" t="s">
        <v>133</v>
      </c>
      <c r="B265" s="369">
        <v>4120</v>
      </c>
      <c r="C265" s="370" t="s">
        <v>204</v>
      </c>
      <c r="D265" s="371">
        <v>3854</v>
      </c>
    </row>
    <row r="266" spans="1:4" s="372" customFormat="1" ht="15" customHeight="1">
      <c r="A266" s="368" t="s">
        <v>133</v>
      </c>
      <c r="B266" s="369">
        <v>4170</v>
      </c>
      <c r="C266" s="370" t="s">
        <v>205</v>
      </c>
      <c r="D266" s="371">
        <v>1000</v>
      </c>
    </row>
    <row r="267" spans="1:4" s="372" customFormat="1" ht="15" customHeight="1">
      <c r="A267" s="368" t="s">
        <v>133</v>
      </c>
      <c r="B267" s="369">
        <v>4190</v>
      </c>
      <c r="C267" s="370" t="s">
        <v>206</v>
      </c>
      <c r="D267" s="371">
        <v>5000</v>
      </c>
    </row>
    <row r="268" spans="1:4" s="372" customFormat="1" ht="15" customHeight="1">
      <c r="A268" s="368" t="s">
        <v>133</v>
      </c>
      <c r="B268" s="369">
        <v>4210</v>
      </c>
      <c r="C268" s="370" t="s">
        <v>207</v>
      </c>
      <c r="D268" s="371">
        <v>6000</v>
      </c>
    </row>
    <row r="269" spans="1:4" s="372" customFormat="1" ht="15" customHeight="1">
      <c r="A269" s="368" t="s">
        <v>133</v>
      </c>
      <c r="B269" s="369">
        <v>4300</v>
      </c>
      <c r="C269" s="370" t="s">
        <v>210</v>
      </c>
      <c r="D269" s="371">
        <v>686020</v>
      </c>
    </row>
    <row r="270" spans="1:4" s="372" customFormat="1" ht="15" customHeight="1">
      <c r="A270" s="368" t="s">
        <v>133</v>
      </c>
      <c r="B270" s="369">
        <v>4390</v>
      </c>
      <c r="C270" s="370" t="s">
        <v>418</v>
      </c>
      <c r="D270" s="371">
        <v>20000</v>
      </c>
    </row>
    <row r="271" spans="1:4" s="372" customFormat="1" ht="15" customHeight="1">
      <c r="A271" s="368" t="s">
        <v>133</v>
      </c>
      <c r="B271" s="369">
        <v>4430</v>
      </c>
      <c r="C271" s="370" t="s">
        <v>421</v>
      </c>
      <c r="D271" s="371">
        <v>523710</v>
      </c>
    </row>
    <row r="272" spans="1:4" s="372" customFormat="1" ht="15" customHeight="1">
      <c r="A272" s="368" t="s">
        <v>133</v>
      </c>
      <c r="B272" s="369">
        <v>4700</v>
      </c>
      <c r="C272" s="370" t="s">
        <v>422</v>
      </c>
      <c r="D272" s="371">
        <v>10000</v>
      </c>
    </row>
    <row r="273" spans="1:4" s="372" customFormat="1" ht="15" customHeight="1">
      <c r="A273" s="368" t="s">
        <v>133</v>
      </c>
      <c r="B273" s="369">
        <v>4710</v>
      </c>
      <c r="C273" s="370" t="s">
        <v>217</v>
      </c>
      <c r="D273" s="371">
        <v>800</v>
      </c>
    </row>
    <row r="274" spans="1:4" s="363" customFormat="1" ht="15" customHeight="1">
      <c r="A274" s="359" t="s">
        <v>25</v>
      </c>
      <c r="B274" s="360" t="s">
        <v>133</v>
      </c>
      <c r="C274" s="361" t="s">
        <v>26</v>
      </c>
      <c r="D274" s="362">
        <f>D275+D287</f>
        <v>1772881</v>
      </c>
    </row>
    <row r="275" spans="1:4" s="363" customFormat="1" ht="15" customHeight="1">
      <c r="A275" s="364">
        <v>70005</v>
      </c>
      <c r="B275" s="365" t="s">
        <v>133</v>
      </c>
      <c r="C275" s="366" t="s">
        <v>73</v>
      </c>
      <c r="D275" s="367">
        <f>SUM(D276:D286)</f>
        <v>1437881</v>
      </c>
    </row>
    <row r="276" spans="1:4" s="372" customFormat="1" ht="15" customHeight="1">
      <c r="A276" s="373" t="s">
        <v>133</v>
      </c>
      <c r="B276" s="374">
        <v>4210</v>
      </c>
      <c r="C276" s="375" t="s">
        <v>207</v>
      </c>
      <c r="D276" s="376">
        <v>3000</v>
      </c>
    </row>
    <row r="277" spans="1:4" s="372" customFormat="1" ht="15" customHeight="1">
      <c r="A277" s="599" t="s">
        <v>133</v>
      </c>
      <c r="B277" s="600">
        <v>4260</v>
      </c>
      <c r="C277" s="601" t="s">
        <v>415</v>
      </c>
      <c r="D277" s="602">
        <v>450000</v>
      </c>
    </row>
    <row r="278" spans="1:4" s="372" customFormat="1" ht="15" customHeight="1">
      <c r="A278" s="368" t="s">
        <v>133</v>
      </c>
      <c r="B278" s="369">
        <v>4270</v>
      </c>
      <c r="C278" s="370" t="s">
        <v>209</v>
      </c>
      <c r="D278" s="371">
        <v>22500</v>
      </c>
    </row>
    <row r="279" spans="1:4" s="372" customFormat="1" ht="15" customHeight="1">
      <c r="A279" s="368" t="s">
        <v>133</v>
      </c>
      <c r="B279" s="369">
        <v>4300</v>
      </c>
      <c r="C279" s="370" t="s">
        <v>210</v>
      </c>
      <c r="D279" s="371">
        <v>445000</v>
      </c>
    </row>
    <row r="280" spans="1:4" s="372" customFormat="1" ht="15" customHeight="1">
      <c r="A280" s="368" t="s">
        <v>133</v>
      </c>
      <c r="B280" s="369">
        <v>4430</v>
      </c>
      <c r="C280" s="370" t="s">
        <v>421</v>
      </c>
      <c r="D280" s="371">
        <v>50000</v>
      </c>
    </row>
    <row r="281" spans="1:4" s="372" customFormat="1" ht="15" customHeight="1">
      <c r="A281" s="368" t="s">
        <v>133</v>
      </c>
      <c r="B281" s="369">
        <v>4480</v>
      </c>
      <c r="C281" s="370" t="s">
        <v>436</v>
      </c>
      <c r="D281" s="371">
        <v>200000</v>
      </c>
    </row>
    <row r="282" spans="1:4" s="372" customFormat="1" ht="15" customHeight="1">
      <c r="A282" s="368" t="s">
        <v>133</v>
      </c>
      <c r="B282" s="369">
        <v>4500</v>
      </c>
      <c r="C282" s="370" t="s">
        <v>437</v>
      </c>
      <c r="D282" s="371">
        <v>1000</v>
      </c>
    </row>
    <row r="283" spans="1:4" s="372" customFormat="1" ht="15" customHeight="1">
      <c r="A283" s="368" t="s">
        <v>133</v>
      </c>
      <c r="B283" s="369">
        <v>4510</v>
      </c>
      <c r="C283" s="370" t="s">
        <v>430</v>
      </c>
      <c r="D283" s="371">
        <v>29000</v>
      </c>
    </row>
    <row r="284" spans="1:4" s="372" customFormat="1" ht="15" customHeight="1">
      <c r="A284" s="368" t="s">
        <v>133</v>
      </c>
      <c r="B284" s="369">
        <v>4520</v>
      </c>
      <c r="C284" s="370" t="s">
        <v>431</v>
      </c>
      <c r="D284" s="371">
        <v>16700</v>
      </c>
    </row>
    <row r="285" spans="1:4" s="372" customFormat="1" ht="15" customHeight="1">
      <c r="A285" s="368" t="s">
        <v>133</v>
      </c>
      <c r="B285" s="369">
        <v>4530</v>
      </c>
      <c r="C285" s="370" t="s">
        <v>425</v>
      </c>
      <c r="D285" s="371">
        <v>5300</v>
      </c>
    </row>
    <row r="286" spans="1:4" s="372" customFormat="1" ht="15" customHeight="1">
      <c r="A286" s="368" t="s">
        <v>133</v>
      </c>
      <c r="B286" s="369">
        <v>6050</v>
      </c>
      <c r="C286" s="370" t="s">
        <v>216</v>
      </c>
      <c r="D286" s="371">
        <v>215381</v>
      </c>
    </row>
    <row r="287" spans="1:4" s="363" customFormat="1" ht="15" customHeight="1">
      <c r="A287" s="364">
        <v>70007</v>
      </c>
      <c r="B287" s="365" t="s">
        <v>133</v>
      </c>
      <c r="C287" s="366" t="s">
        <v>337</v>
      </c>
      <c r="D287" s="367">
        <f>D288</f>
        <v>335000</v>
      </c>
    </row>
    <row r="288" spans="1:4" s="372" customFormat="1" ht="31.9" customHeight="1">
      <c r="A288" s="368" t="s">
        <v>133</v>
      </c>
      <c r="B288" s="369">
        <v>6300</v>
      </c>
      <c r="C288" s="370" t="s">
        <v>432</v>
      </c>
      <c r="D288" s="371">
        <v>335000</v>
      </c>
    </row>
    <row r="289" spans="1:4" s="363" customFormat="1" ht="15" customHeight="1">
      <c r="A289" s="359" t="s">
        <v>27</v>
      </c>
      <c r="B289" s="360" t="s">
        <v>133</v>
      </c>
      <c r="C289" s="361" t="s">
        <v>28</v>
      </c>
      <c r="D289" s="362">
        <f>D290+D314+D317+D323+D329</f>
        <v>6178078</v>
      </c>
    </row>
    <row r="290" spans="1:4" s="363" customFormat="1" ht="15" customHeight="1">
      <c r="A290" s="364">
        <v>71003</v>
      </c>
      <c r="B290" s="365" t="s">
        <v>133</v>
      </c>
      <c r="C290" s="366" t="s">
        <v>74</v>
      </c>
      <c r="D290" s="367">
        <f>SUM(D291:D313)</f>
        <v>5653078</v>
      </c>
    </row>
    <row r="291" spans="1:4" s="372" customFormat="1" ht="15" customHeight="1">
      <c r="A291" s="368" t="s">
        <v>133</v>
      </c>
      <c r="B291" s="369">
        <v>3020</v>
      </c>
      <c r="C291" s="370" t="s">
        <v>438</v>
      </c>
      <c r="D291" s="371">
        <v>5000</v>
      </c>
    </row>
    <row r="292" spans="1:4" s="372" customFormat="1" ht="15" customHeight="1">
      <c r="A292" s="368" t="s">
        <v>133</v>
      </c>
      <c r="B292" s="369">
        <v>4010</v>
      </c>
      <c r="C292" s="370" t="s">
        <v>201</v>
      </c>
      <c r="D292" s="371">
        <v>3776250</v>
      </c>
    </row>
    <row r="293" spans="1:4" s="372" customFormat="1" ht="15" customHeight="1">
      <c r="A293" s="368" t="s">
        <v>133</v>
      </c>
      <c r="B293" s="369">
        <v>4040</v>
      </c>
      <c r="C293" s="370" t="s">
        <v>202</v>
      </c>
      <c r="D293" s="371">
        <v>311950</v>
      </c>
    </row>
    <row r="294" spans="1:4" s="372" customFormat="1" ht="15" customHeight="1">
      <c r="A294" s="368" t="s">
        <v>133</v>
      </c>
      <c r="B294" s="369">
        <v>4110</v>
      </c>
      <c r="C294" s="370" t="s">
        <v>203</v>
      </c>
      <c r="D294" s="371">
        <v>686122</v>
      </c>
    </row>
    <row r="295" spans="1:4" s="372" customFormat="1" ht="15" customHeight="1">
      <c r="A295" s="368" t="s">
        <v>133</v>
      </c>
      <c r="B295" s="369">
        <v>4120</v>
      </c>
      <c r="C295" s="370" t="s">
        <v>204</v>
      </c>
      <c r="D295" s="371">
        <v>81112</v>
      </c>
    </row>
    <row r="296" spans="1:4" s="372" customFormat="1" ht="15" customHeight="1">
      <c r="A296" s="368" t="s">
        <v>133</v>
      </c>
      <c r="B296" s="369">
        <v>4140</v>
      </c>
      <c r="C296" s="370" t="s">
        <v>439</v>
      </c>
      <c r="D296" s="371">
        <v>109200</v>
      </c>
    </row>
    <row r="297" spans="1:4" s="372" customFormat="1" ht="15" customHeight="1">
      <c r="A297" s="368" t="s">
        <v>133</v>
      </c>
      <c r="B297" s="369">
        <v>4170</v>
      </c>
      <c r="C297" s="370" t="s">
        <v>205</v>
      </c>
      <c r="D297" s="371">
        <v>6000</v>
      </c>
    </row>
    <row r="298" spans="1:4" s="372" customFormat="1" ht="15" customHeight="1">
      <c r="A298" s="368" t="s">
        <v>133</v>
      </c>
      <c r="B298" s="369">
        <v>4210</v>
      </c>
      <c r="C298" s="370" t="s">
        <v>207</v>
      </c>
      <c r="D298" s="371">
        <v>100000</v>
      </c>
    </row>
    <row r="299" spans="1:4" s="372" customFormat="1" ht="15" customHeight="1">
      <c r="A299" s="368" t="s">
        <v>133</v>
      </c>
      <c r="B299" s="369">
        <v>4220</v>
      </c>
      <c r="C299" s="370" t="s">
        <v>208</v>
      </c>
      <c r="D299" s="371">
        <v>1000</v>
      </c>
    </row>
    <row r="300" spans="1:4" s="372" customFormat="1" ht="15" customHeight="1">
      <c r="A300" s="368" t="s">
        <v>133</v>
      </c>
      <c r="B300" s="369">
        <v>4260</v>
      </c>
      <c r="C300" s="370" t="s">
        <v>415</v>
      </c>
      <c r="D300" s="371">
        <v>138660</v>
      </c>
    </row>
    <row r="301" spans="1:4" s="372" customFormat="1" ht="15" customHeight="1">
      <c r="A301" s="368" t="s">
        <v>133</v>
      </c>
      <c r="B301" s="369">
        <v>4270</v>
      </c>
      <c r="C301" s="370" t="s">
        <v>209</v>
      </c>
      <c r="D301" s="371">
        <v>42000</v>
      </c>
    </row>
    <row r="302" spans="1:4" s="372" customFormat="1" ht="15" customHeight="1">
      <c r="A302" s="368" t="s">
        <v>133</v>
      </c>
      <c r="B302" s="369">
        <v>4280</v>
      </c>
      <c r="C302" s="370" t="s">
        <v>440</v>
      </c>
      <c r="D302" s="371">
        <v>4000</v>
      </c>
    </row>
    <row r="303" spans="1:4" s="372" customFormat="1" ht="15" customHeight="1">
      <c r="A303" s="368" t="s">
        <v>133</v>
      </c>
      <c r="B303" s="369">
        <v>4300</v>
      </c>
      <c r="C303" s="370" t="s">
        <v>210</v>
      </c>
      <c r="D303" s="371">
        <v>123000</v>
      </c>
    </row>
    <row r="304" spans="1:4" s="372" customFormat="1" ht="15" customHeight="1">
      <c r="A304" s="368" t="s">
        <v>133</v>
      </c>
      <c r="B304" s="369">
        <v>4360</v>
      </c>
      <c r="C304" s="370" t="s">
        <v>416</v>
      </c>
      <c r="D304" s="371">
        <v>41800</v>
      </c>
    </row>
    <row r="305" spans="1:4" s="372" customFormat="1" ht="15" customHeight="1">
      <c r="A305" s="368" t="s">
        <v>133</v>
      </c>
      <c r="B305" s="369">
        <v>4390</v>
      </c>
      <c r="C305" s="370" t="s">
        <v>418</v>
      </c>
      <c r="D305" s="371">
        <v>7000</v>
      </c>
    </row>
    <row r="306" spans="1:4" s="372" customFormat="1" ht="15" customHeight="1">
      <c r="A306" s="368" t="s">
        <v>133</v>
      </c>
      <c r="B306" s="369">
        <v>4410</v>
      </c>
      <c r="C306" s="370" t="s">
        <v>211</v>
      </c>
      <c r="D306" s="371">
        <v>9000</v>
      </c>
    </row>
    <row r="307" spans="1:4" s="372" customFormat="1" ht="15" customHeight="1">
      <c r="A307" s="368" t="s">
        <v>133</v>
      </c>
      <c r="B307" s="369">
        <v>4430</v>
      </c>
      <c r="C307" s="370" t="s">
        <v>421</v>
      </c>
      <c r="D307" s="371">
        <v>10000</v>
      </c>
    </row>
    <row r="308" spans="1:4" s="372" customFormat="1" ht="15" customHeight="1">
      <c r="A308" s="368" t="s">
        <v>133</v>
      </c>
      <c r="B308" s="369">
        <v>4440</v>
      </c>
      <c r="C308" s="370" t="s">
        <v>441</v>
      </c>
      <c r="D308" s="371">
        <v>88969</v>
      </c>
    </row>
    <row r="309" spans="1:4" s="372" customFormat="1" ht="15" customHeight="1">
      <c r="A309" s="368" t="s">
        <v>133</v>
      </c>
      <c r="B309" s="369">
        <v>4480</v>
      </c>
      <c r="C309" s="370" t="s">
        <v>436</v>
      </c>
      <c r="D309" s="371">
        <v>5400</v>
      </c>
    </row>
    <row r="310" spans="1:4" s="372" customFormat="1" ht="15" customHeight="1">
      <c r="A310" s="368" t="s">
        <v>133</v>
      </c>
      <c r="B310" s="369">
        <v>4520</v>
      </c>
      <c r="C310" s="370" t="s">
        <v>431</v>
      </c>
      <c r="D310" s="371">
        <v>18040</v>
      </c>
    </row>
    <row r="311" spans="1:4" s="372" customFormat="1" ht="15" customHeight="1">
      <c r="A311" s="368" t="s">
        <v>133</v>
      </c>
      <c r="B311" s="369">
        <v>4700</v>
      </c>
      <c r="C311" s="370" t="s">
        <v>422</v>
      </c>
      <c r="D311" s="371">
        <v>10000</v>
      </c>
    </row>
    <row r="312" spans="1:4" s="372" customFormat="1" ht="15" customHeight="1">
      <c r="A312" s="368" t="s">
        <v>133</v>
      </c>
      <c r="B312" s="369">
        <v>4710</v>
      </c>
      <c r="C312" s="370" t="s">
        <v>217</v>
      </c>
      <c r="D312" s="371">
        <v>10575</v>
      </c>
    </row>
    <row r="313" spans="1:4" s="372" customFormat="1" ht="15" customHeight="1">
      <c r="A313" s="368" t="s">
        <v>133</v>
      </c>
      <c r="B313" s="369">
        <v>6060</v>
      </c>
      <c r="C313" s="370" t="s">
        <v>284</v>
      </c>
      <c r="D313" s="371">
        <v>68000</v>
      </c>
    </row>
    <row r="314" spans="1:4" s="363" customFormat="1" ht="15" customHeight="1">
      <c r="A314" s="364">
        <v>71004</v>
      </c>
      <c r="B314" s="365" t="s">
        <v>133</v>
      </c>
      <c r="C314" s="366" t="s">
        <v>340</v>
      </c>
      <c r="D314" s="367">
        <f>SUM(D315:D316)</f>
        <v>15000</v>
      </c>
    </row>
    <row r="315" spans="1:4" s="372" customFormat="1" ht="15" customHeight="1">
      <c r="A315" s="368" t="s">
        <v>133</v>
      </c>
      <c r="B315" s="369">
        <v>4210</v>
      </c>
      <c r="C315" s="370" t="s">
        <v>207</v>
      </c>
      <c r="D315" s="371">
        <v>1000</v>
      </c>
    </row>
    <row r="316" spans="1:4" s="372" customFormat="1" ht="15" customHeight="1">
      <c r="A316" s="368" t="s">
        <v>133</v>
      </c>
      <c r="B316" s="369">
        <v>4300</v>
      </c>
      <c r="C316" s="370" t="s">
        <v>210</v>
      </c>
      <c r="D316" s="371">
        <v>14000</v>
      </c>
    </row>
    <row r="317" spans="1:4" s="363" customFormat="1" ht="15" customHeight="1">
      <c r="A317" s="364">
        <v>71005</v>
      </c>
      <c r="B317" s="365" t="s">
        <v>133</v>
      </c>
      <c r="C317" s="366" t="s">
        <v>50</v>
      </c>
      <c r="D317" s="367">
        <f>SUM(D318:D322)</f>
        <v>287000</v>
      </c>
    </row>
    <row r="318" spans="1:4" s="372" customFormat="1" ht="15" customHeight="1">
      <c r="A318" s="368" t="s">
        <v>133</v>
      </c>
      <c r="B318" s="369">
        <v>4010</v>
      </c>
      <c r="C318" s="370" t="s">
        <v>201</v>
      </c>
      <c r="D318" s="371">
        <v>208500</v>
      </c>
    </row>
    <row r="319" spans="1:4" s="372" customFormat="1" ht="15" customHeight="1">
      <c r="A319" s="368" t="s">
        <v>133</v>
      </c>
      <c r="B319" s="369">
        <v>4040</v>
      </c>
      <c r="C319" s="370" t="s">
        <v>202</v>
      </c>
      <c r="D319" s="371">
        <v>28500</v>
      </c>
    </row>
    <row r="320" spans="1:4" s="372" customFormat="1" ht="15" customHeight="1">
      <c r="A320" s="368" t="s">
        <v>133</v>
      </c>
      <c r="B320" s="369">
        <v>4110</v>
      </c>
      <c r="C320" s="370" t="s">
        <v>203</v>
      </c>
      <c r="D320" s="371">
        <v>40740</v>
      </c>
    </row>
    <row r="321" spans="1:4" s="372" customFormat="1" ht="15" customHeight="1">
      <c r="A321" s="368" t="s">
        <v>133</v>
      </c>
      <c r="B321" s="369">
        <v>4120</v>
      </c>
      <c r="C321" s="370" t="s">
        <v>204</v>
      </c>
      <c r="D321" s="371">
        <v>5807</v>
      </c>
    </row>
    <row r="322" spans="1:4" s="372" customFormat="1" ht="15" customHeight="1">
      <c r="A322" s="368" t="s">
        <v>133</v>
      </c>
      <c r="B322" s="369">
        <v>4710</v>
      </c>
      <c r="C322" s="370" t="s">
        <v>217</v>
      </c>
      <c r="D322" s="371">
        <v>3453</v>
      </c>
    </row>
    <row r="323" spans="1:4" s="363" customFormat="1" ht="15" customHeight="1">
      <c r="A323" s="364">
        <v>71012</v>
      </c>
      <c r="B323" s="365" t="s">
        <v>133</v>
      </c>
      <c r="C323" s="366" t="s">
        <v>51</v>
      </c>
      <c r="D323" s="367">
        <f>SUM(D324:D328)</f>
        <v>220000</v>
      </c>
    </row>
    <row r="324" spans="1:4" s="372" customFormat="1" ht="15" customHeight="1">
      <c r="A324" s="368" t="s">
        <v>133</v>
      </c>
      <c r="B324" s="369">
        <v>4210</v>
      </c>
      <c r="C324" s="370" t="s">
        <v>207</v>
      </c>
      <c r="D324" s="371">
        <v>36000</v>
      </c>
    </row>
    <row r="325" spans="1:4" s="372" customFormat="1" ht="15" customHeight="1">
      <c r="A325" s="368" t="s">
        <v>133</v>
      </c>
      <c r="B325" s="369">
        <v>4270</v>
      </c>
      <c r="C325" s="370" t="s">
        <v>209</v>
      </c>
      <c r="D325" s="371">
        <v>2000</v>
      </c>
    </row>
    <row r="326" spans="1:4" s="372" customFormat="1" ht="15" customHeight="1">
      <c r="A326" s="368" t="s">
        <v>133</v>
      </c>
      <c r="B326" s="369">
        <v>4300</v>
      </c>
      <c r="C326" s="370" t="s">
        <v>210</v>
      </c>
      <c r="D326" s="371">
        <v>177000</v>
      </c>
    </row>
    <row r="327" spans="1:4" s="372" customFormat="1" ht="15" customHeight="1">
      <c r="A327" s="368" t="s">
        <v>133</v>
      </c>
      <c r="B327" s="369">
        <v>4410</v>
      </c>
      <c r="C327" s="370" t="s">
        <v>211</v>
      </c>
      <c r="D327" s="371">
        <v>1000</v>
      </c>
    </row>
    <row r="328" spans="1:4" s="372" customFormat="1" ht="15" customHeight="1">
      <c r="A328" s="368" t="s">
        <v>133</v>
      </c>
      <c r="B328" s="369">
        <v>4700</v>
      </c>
      <c r="C328" s="370" t="s">
        <v>422</v>
      </c>
      <c r="D328" s="371">
        <v>4000</v>
      </c>
    </row>
    <row r="329" spans="1:4" s="363" customFormat="1" ht="15" customHeight="1">
      <c r="A329" s="364">
        <v>71095</v>
      </c>
      <c r="B329" s="365" t="s">
        <v>133</v>
      </c>
      <c r="C329" s="366" t="s">
        <v>46</v>
      </c>
      <c r="D329" s="367">
        <f>D330</f>
        <v>3000</v>
      </c>
    </row>
    <row r="330" spans="1:4" s="372" customFormat="1" ht="15" customHeight="1">
      <c r="A330" s="368" t="s">
        <v>133</v>
      </c>
      <c r="B330" s="369">
        <v>4300</v>
      </c>
      <c r="C330" s="370" t="s">
        <v>210</v>
      </c>
      <c r="D330" s="371">
        <v>3000</v>
      </c>
    </row>
    <row r="331" spans="1:4" s="363" customFormat="1" ht="15" customHeight="1">
      <c r="A331" s="359" t="s">
        <v>75</v>
      </c>
      <c r="B331" s="360" t="s">
        <v>133</v>
      </c>
      <c r="C331" s="361" t="s">
        <v>76</v>
      </c>
      <c r="D331" s="362">
        <f>D332</f>
        <v>53276896</v>
      </c>
    </row>
    <row r="332" spans="1:4" s="363" customFormat="1" ht="15" customHeight="1">
      <c r="A332" s="364">
        <v>72095</v>
      </c>
      <c r="B332" s="365" t="s">
        <v>133</v>
      </c>
      <c r="C332" s="366" t="s">
        <v>46</v>
      </c>
      <c r="D332" s="367">
        <f>SUM(D333:D366)</f>
        <v>53276896</v>
      </c>
    </row>
    <row r="333" spans="1:4" s="372" customFormat="1" ht="15" customHeight="1">
      <c r="A333" s="368" t="s">
        <v>133</v>
      </c>
      <c r="B333" s="369">
        <v>4017</v>
      </c>
      <c r="C333" s="370" t="s">
        <v>201</v>
      </c>
      <c r="D333" s="371">
        <v>1402500</v>
      </c>
    </row>
    <row r="334" spans="1:4" s="372" customFormat="1" ht="15" customHeight="1">
      <c r="A334" s="368" t="s">
        <v>133</v>
      </c>
      <c r="B334" s="369">
        <v>4019</v>
      </c>
      <c r="C334" s="370" t="s">
        <v>201</v>
      </c>
      <c r="D334" s="371">
        <v>247500</v>
      </c>
    </row>
    <row r="335" spans="1:4" s="372" customFormat="1" ht="15" customHeight="1">
      <c r="A335" s="368" t="s">
        <v>133</v>
      </c>
      <c r="B335" s="369">
        <v>4047</v>
      </c>
      <c r="C335" s="370" t="s">
        <v>202</v>
      </c>
      <c r="D335" s="371">
        <v>114835</v>
      </c>
    </row>
    <row r="336" spans="1:4" s="372" customFormat="1" ht="15" customHeight="1">
      <c r="A336" s="368" t="s">
        <v>133</v>
      </c>
      <c r="B336" s="369">
        <v>4049</v>
      </c>
      <c r="C336" s="370" t="s">
        <v>202</v>
      </c>
      <c r="D336" s="371">
        <v>20265</v>
      </c>
    </row>
    <row r="337" spans="1:4" s="372" customFormat="1" ht="15" customHeight="1">
      <c r="A337" s="368" t="s">
        <v>133</v>
      </c>
      <c r="B337" s="369">
        <v>4117</v>
      </c>
      <c r="C337" s="370" t="s">
        <v>203</v>
      </c>
      <c r="D337" s="371">
        <v>182665</v>
      </c>
    </row>
    <row r="338" spans="1:4" s="372" customFormat="1" ht="15" customHeight="1">
      <c r="A338" s="373" t="s">
        <v>133</v>
      </c>
      <c r="B338" s="374">
        <v>4119</v>
      </c>
      <c r="C338" s="375" t="s">
        <v>203</v>
      </c>
      <c r="D338" s="376">
        <v>32235</v>
      </c>
    </row>
    <row r="339" spans="1:4" s="372" customFormat="1" ht="15" customHeight="1">
      <c r="A339" s="599" t="s">
        <v>133</v>
      </c>
      <c r="B339" s="600">
        <v>4127</v>
      </c>
      <c r="C339" s="601" t="s">
        <v>204</v>
      </c>
      <c r="D339" s="602">
        <v>31697</v>
      </c>
    </row>
    <row r="340" spans="1:4" s="372" customFormat="1" ht="15" customHeight="1">
      <c r="A340" s="368" t="s">
        <v>133</v>
      </c>
      <c r="B340" s="369">
        <v>4129</v>
      </c>
      <c r="C340" s="370" t="s">
        <v>204</v>
      </c>
      <c r="D340" s="371">
        <v>5593</v>
      </c>
    </row>
    <row r="341" spans="1:4" s="372" customFormat="1" ht="15" customHeight="1">
      <c r="A341" s="368" t="s">
        <v>133</v>
      </c>
      <c r="B341" s="369">
        <v>4150</v>
      </c>
      <c r="C341" s="370" t="s">
        <v>442</v>
      </c>
      <c r="D341" s="371">
        <v>1500000</v>
      </c>
    </row>
    <row r="342" spans="1:4" s="372" customFormat="1" ht="15" customHeight="1">
      <c r="A342" s="368" t="s">
        <v>133</v>
      </c>
      <c r="B342" s="369">
        <v>4177</v>
      </c>
      <c r="C342" s="370" t="s">
        <v>205</v>
      </c>
      <c r="D342" s="371">
        <v>289471</v>
      </c>
    </row>
    <row r="343" spans="1:4" s="372" customFormat="1" ht="15" customHeight="1">
      <c r="A343" s="368" t="s">
        <v>133</v>
      </c>
      <c r="B343" s="369">
        <v>4179</v>
      </c>
      <c r="C343" s="370" t="s">
        <v>205</v>
      </c>
      <c r="D343" s="371">
        <v>51082</v>
      </c>
    </row>
    <row r="344" spans="1:4" s="372" customFormat="1" ht="15" customHeight="1">
      <c r="A344" s="368" t="s">
        <v>133</v>
      </c>
      <c r="B344" s="369">
        <v>4217</v>
      </c>
      <c r="C344" s="370" t="s">
        <v>207</v>
      </c>
      <c r="D344" s="371">
        <v>9775</v>
      </c>
    </row>
    <row r="345" spans="1:4" s="372" customFormat="1" ht="15" customHeight="1">
      <c r="A345" s="368" t="s">
        <v>133</v>
      </c>
      <c r="B345" s="369">
        <v>4219</v>
      </c>
      <c r="C345" s="370" t="s">
        <v>207</v>
      </c>
      <c r="D345" s="371">
        <v>1725</v>
      </c>
    </row>
    <row r="346" spans="1:4" s="372" customFormat="1" ht="15" customHeight="1">
      <c r="A346" s="368" t="s">
        <v>133</v>
      </c>
      <c r="B346" s="369">
        <v>4227</v>
      </c>
      <c r="C346" s="370" t="s">
        <v>208</v>
      </c>
      <c r="D346" s="371">
        <v>2762</v>
      </c>
    </row>
    <row r="347" spans="1:4" s="372" customFormat="1" ht="15" customHeight="1">
      <c r="A347" s="368" t="s">
        <v>133</v>
      </c>
      <c r="B347" s="369">
        <v>4229</v>
      </c>
      <c r="C347" s="370" t="s">
        <v>208</v>
      </c>
      <c r="D347" s="371">
        <v>487</v>
      </c>
    </row>
    <row r="348" spans="1:4" s="372" customFormat="1" ht="15" customHeight="1">
      <c r="A348" s="368" t="s">
        <v>133</v>
      </c>
      <c r="B348" s="369">
        <v>4267</v>
      </c>
      <c r="C348" s="370" t="s">
        <v>415</v>
      </c>
      <c r="D348" s="371">
        <v>127461</v>
      </c>
    </row>
    <row r="349" spans="1:4" s="372" customFormat="1" ht="15" customHeight="1">
      <c r="A349" s="368" t="s">
        <v>133</v>
      </c>
      <c r="B349" s="369">
        <v>4269</v>
      </c>
      <c r="C349" s="370" t="s">
        <v>415</v>
      </c>
      <c r="D349" s="371">
        <v>22492</v>
      </c>
    </row>
    <row r="350" spans="1:4" s="372" customFormat="1" ht="15" customHeight="1">
      <c r="A350" s="368" t="s">
        <v>133</v>
      </c>
      <c r="B350" s="369">
        <v>4300</v>
      </c>
      <c r="C350" s="370" t="s">
        <v>210</v>
      </c>
      <c r="D350" s="371">
        <v>50000</v>
      </c>
    </row>
    <row r="351" spans="1:4" s="372" customFormat="1" ht="15" customHeight="1">
      <c r="A351" s="368" t="s">
        <v>133</v>
      </c>
      <c r="B351" s="369">
        <v>4307</v>
      </c>
      <c r="C351" s="370" t="s">
        <v>210</v>
      </c>
      <c r="D351" s="371">
        <v>654243</v>
      </c>
    </row>
    <row r="352" spans="1:4" s="372" customFormat="1" ht="15" customHeight="1">
      <c r="A352" s="368" t="s">
        <v>133</v>
      </c>
      <c r="B352" s="369">
        <v>4309</v>
      </c>
      <c r="C352" s="370" t="s">
        <v>210</v>
      </c>
      <c r="D352" s="371">
        <v>115453</v>
      </c>
    </row>
    <row r="353" spans="1:4" s="372" customFormat="1" ht="15" customHeight="1">
      <c r="A353" s="368" t="s">
        <v>133</v>
      </c>
      <c r="B353" s="369">
        <v>4407</v>
      </c>
      <c r="C353" s="370" t="s">
        <v>419</v>
      </c>
      <c r="D353" s="371">
        <v>221324</v>
      </c>
    </row>
    <row r="354" spans="1:4" s="372" customFormat="1" ht="15" customHeight="1">
      <c r="A354" s="368" t="s">
        <v>133</v>
      </c>
      <c r="B354" s="369">
        <v>4409</v>
      </c>
      <c r="C354" s="370" t="s">
        <v>419</v>
      </c>
      <c r="D354" s="371">
        <v>39057</v>
      </c>
    </row>
    <row r="355" spans="1:4" s="372" customFormat="1" ht="15" customHeight="1">
      <c r="A355" s="368" t="s">
        <v>133</v>
      </c>
      <c r="B355" s="369">
        <v>4417</v>
      </c>
      <c r="C355" s="370" t="s">
        <v>211</v>
      </c>
      <c r="D355" s="371">
        <v>425</v>
      </c>
    </row>
    <row r="356" spans="1:4" s="372" customFormat="1" ht="15" customHeight="1">
      <c r="A356" s="368" t="s">
        <v>133</v>
      </c>
      <c r="B356" s="369">
        <v>4419</v>
      </c>
      <c r="C356" s="370" t="s">
        <v>211</v>
      </c>
      <c r="D356" s="371">
        <v>75</v>
      </c>
    </row>
    <row r="357" spans="1:4" s="372" customFormat="1" ht="15" customHeight="1">
      <c r="A357" s="368" t="s">
        <v>133</v>
      </c>
      <c r="B357" s="369">
        <v>4717</v>
      </c>
      <c r="C357" s="370" t="s">
        <v>217</v>
      </c>
      <c r="D357" s="371">
        <v>5525</v>
      </c>
    </row>
    <row r="358" spans="1:4" s="372" customFormat="1" ht="15" customHeight="1">
      <c r="A358" s="368" t="s">
        <v>133</v>
      </c>
      <c r="B358" s="369">
        <v>4719</v>
      </c>
      <c r="C358" s="370" t="s">
        <v>217</v>
      </c>
      <c r="D358" s="371">
        <v>975</v>
      </c>
    </row>
    <row r="359" spans="1:4" s="372" customFormat="1" ht="15" customHeight="1">
      <c r="A359" s="368" t="s">
        <v>133</v>
      </c>
      <c r="B359" s="369">
        <v>6010</v>
      </c>
      <c r="C359" s="370" t="s">
        <v>433</v>
      </c>
      <c r="D359" s="371">
        <v>1852372</v>
      </c>
    </row>
    <row r="360" spans="1:4" s="372" customFormat="1" ht="15" customHeight="1">
      <c r="A360" s="368" t="s">
        <v>133</v>
      </c>
      <c r="B360" s="369">
        <v>6057</v>
      </c>
      <c r="C360" s="370" t="s">
        <v>216</v>
      </c>
      <c r="D360" s="371">
        <v>17935924</v>
      </c>
    </row>
    <row r="361" spans="1:4" s="372" customFormat="1" ht="15" customHeight="1">
      <c r="A361" s="368" t="s">
        <v>133</v>
      </c>
      <c r="B361" s="369">
        <v>6059</v>
      </c>
      <c r="C361" s="370" t="s">
        <v>216</v>
      </c>
      <c r="D361" s="371">
        <v>3133356</v>
      </c>
    </row>
    <row r="362" spans="1:4" s="372" customFormat="1" ht="15" customHeight="1">
      <c r="A362" s="368" t="s">
        <v>133</v>
      </c>
      <c r="B362" s="369">
        <v>6067</v>
      </c>
      <c r="C362" s="370" t="s">
        <v>284</v>
      </c>
      <c r="D362" s="371">
        <v>3881208</v>
      </c>
    </row>
    <row r="363" spans="1:4" s="372" customFormat="1" ht="15" customHeight="1">
      <c r="A363" s="368" t="s">
        <v>133</v>
      </c>
      <c r="B363" s="369">
        <v>6069</v>
      </c>
      <c r="C363" s="370" t="s">
        <v>284</v>
      </c>
      <c r="D363" s="371">
        <v>684918</v>
      </c>
    </row>
    <row r="364" spans="1:4" s="372" customFormat="1" ht="57" customHeight="1">
      <c r="A364" s="368" t="s">
        <v>133</v>
      </c>
      <c r="B364" s="369">
        <v>6207</v>
      </c>
      <c r="C364" s="370" t="s">
        <v>443</v>
      </c>
      <c r="D364" s="371">
        <v>12731043</v>
      </c>
    </row>
    <row r="365" spans="1:4" s="372" customFormat="1" ht="28.9" customHeight="1">
      <c r="A365" s="368" t="s">
        <v>133</v>
      </c>
      <c r="B365" s="369">
        <v>6220</v>
      </c>
      <c r="C365" s="370" t="s">
        <v>279</v>
      </c>
      <c r="D365" s="371">
        <v>251891</v>
      </c>
    </row>
    <row r="366" spans="1:4" s="372" customFormat="1" ht="45.6" customHeight="1">
      <c r="A366" s="368" t="s">
        <v>133</v>
      </c>
      <c r="B366" s="369">
        <v>6257</v>
      </c>
      <c r="C366" s="370" t="s">
        <v>136</v>
      </c>
      <c r="D366" s="371">
        <v>7676562</v>
      </c>
    </row>
    <row r="367" spans="1:4" s="363" customFormat="1" ht="15" customHeight="1">
      <c r="A367" s="359" t="s">
        <v>344</v>
      </c>
      <c r="B367" s="360" t="s">
        <v>133</v>
      </c>
      <c r="C367" s="361" t="s">
        <v>345</v>
      </c>
      <c r="D367" s="362">
        <f>D368</f>
        <v>300000</v>
      </c>
    </row>
    <row r="368" spans="1:4" s="363" customFormat="1" ht="15" customHeight="1">
      <c r="A368" s="364">
        <v>73014</v>
      </c>
      <c r="B368" s="365" t="s">
        <v>133</v>
      </c>
      <c r="C368" s="366" t="s">
        <v>347</v>
      </c>
      <c r="D368" s="367">
        <f>D369</f>
        <v>300000</v>
      </c>
    </row>
    <row r="369" spans="1:4" s="372" customFormat="1" ht="28.9" customHeight="1">
      <c r="A369" s="368" t="s">
        <v>133</v>
      </c>
      <c r="B369" s="369">
        <v>2800</v>
      </c>
      <c r="C369" s="370" t="s">
        <v>215</v>
      </c>
      <c r="D369" s="371">
        <v>300000</v>
      </c>
    </row>
    <row r="370" spans="1:4" s="363" customFormat="1" ht="15" customHeight="1">
      <c r="A370" s="359" t="s">
        <v>29</v>
      </c>
      <c r="B370" s="360" t="s">
        <v>133</v>
      </c>
      <c r="C370" s="361" t="s">
        <v>30</v>
      </c>
      <c r="D370" s="362">
        <f>D371+D386+D475+D487+D530+D542</f>
        <v>212412909</v>
      </c>
    </row>
    <row r="371" spans="1:4" s="363" customFormat="1" ht="15" customHeight="1">
      <c r="A371" s="364">
        <v>75017</v>
      </c>
      <c r="B371" s="365" t="s">
        <v>133</v>
      </c>
      <c r="C371" s="366" t="s">
        <v>349</v>
      </c>
      <c r="D371" s="367">
        <f>SUM(D372:D385)</f>
        <v>2200000</v>
      </c>
    </row>
    <row r="372" spans="1:4" s="372" customFormat="1" ht="15" customHeight="1">
      <c r="A372" s="368" t="s">
        <v>133</v>
      </c>
      <c r="B372" s="369">
        <v>3030</v>
      </c>
      <c r="C372" s="370" t="s">
        <v>444</v>
      </c>
      <c r="D372" s="371">
        <v>1520000</v>
      </c>
    </row>
    <row r="373" spans="1:4" s="372" customFormat="1" ht="15" customHeight="1">
      <c r="A373" s="368" t="s">
        <v>133</v>
      </c>
      <c r="B373" s="369">
        <v>4110</v>
      </c>
      <c r="C373" s="370" t="s">
        <v>203</v>
      </c>
      <c r="D373" s="371">
        <v>4000</v>
      </c>
    </row>
    <row r="374" spans="1:4" s="372" customFormat="1" ht="15" customHeight="1">
      <c r="A374" s="368" t="s">
        <v>133</v>
      </c>
      <c r="B374" s="369">
        <v>4120</v>
      </c>
      <c r="C374" s="370" t="s">
        <v>204</v>
      </c>
      <c r="D374" s="371">
        <v>500</v>
      </c>
    </row>
    <row r="375" spans="1:4" s="372" customFormat="1" ht="15" customHeight="1">
      <c r="A375" s="368" t="s">
        <v>133</v>
      </c>
      <c r="B375" s="369">
        <v>4170</v>
      </c>
      <c r="C375" s="370" t="s">
        <v>205</v>
      </c>
      <c r="D375" s="371">
        <v>90000</v>
      </c>
    </row>
    <row r="376" spans="1:4" s="372" customFormat="1" ht="15" customHeight="1">
      <c r="A376" s="368" t="s">
        <v>133</v>
      </c>
      <c r="B376" s="369">
        <v>4190</v>
      </c>
      <c r="C376" s="370" t="s">
        <v>206</v>
      </c>
      <c r="D376" s="371">
        <v>15000</v>
      </c>
    </row>
    <row r="377" spans="1:4" s="372" customFormat="1" ht="15" customHeight="1">
      <c r="A377" s="368" t="s">
        <v>133</v>
      </c>
      <c r="B377" s="369">
        <v>4210</v>
      </c>
      <c r="C377" s="370" t="s">
        <v>207</v>
      </c>
      <c r="D377" s="371">
        <v>63000</v>
      </c>
    </row>
    <row r="378" spans="1:4" s="372" customFormat="1" ht="15" customHeight="1">
      <c r="A378" s="368" t="s">
        <v>133</v>
      </c>
      <c r="B378" s="369">
        <v>4220</v>
      </c>
      <c r="C378" s="370" t="s">
        <v>208</v>
      </c>
      <c r="D378" s="371">
        <v>33000</v>
      </c>
    </row>
    <row r="379" spans="1:4" s="372" customFormat="1" ht="15" customHeight="1">
      <c r="A379" s="368" t="s">
        <v>133</v>
      </c>
      <c r="B379" s="369">
        <v>4270</v>
      </c>
      <c r="C379" s="370" t="s">
        <v>209</v>
      </c>
      <c r="D379" s="371">
        <v>4000</v>
      </c>
    </row>
    <row r="380" spans="1:4" s="372" customFormat="1" ht="15" customHeight="1">
      <c r="A380" s="368" t="s">
        <v>133</v>
      </c>
      <c r="B380" s="369">
        <v>4300</v>
      </c>
      <c r="C380" s="370" t="s">
        <v>210</v>
      </c>
      <c r="D380" s="371">
        <v>438500</v>
      </c>
    </row>
    <row r="381" spans="1:4" s="372" customFormat="1" ht="15" customHeight="1">
      <c r="A381" s="368" t="s">
        <v>133</v>
      </c>
      <c r="B381" s="369">
        <v>4360</v>
      </c>
      <c r="C381" s="370" t="s">
        <v>416</v>
      </c>
      <c r="D381" s="371">
        <v>10000</v>
      </c>
    </row>
    <row r="382" spans="1:4" s="372" customFormat="1" ht="15" customHeight="1">
      <c r="A382" s="368" t="s">
        <v>133</v>
      </c>
      <c r="B382" s="369">
        <v>4380</v>
      </c>
      <c r="C382" s="370" t="s">
        <v>417</v>
      </c>
      <c r="D382" s="371">
        <v>2000</v>
      </c>
    </row>
    <row r="383" spans="1:4" s="372" customFormat="1" ht="15" customHeight="1">
      <c r="A383" s="368" t="s">
        <v>133</v>
      </c>
      <c r="B383" s="369">
        <v>4410</v>
      </c>
      <c r="C383" s="370" t="s">
        <v>211</v>
      </c>
      <c r="D383" s="371">
        <v>8000</v>
      </c>
    </row>
    <row r="384" spans="1:4" s="372" customFormat="1" ht="15" customHeight="1">
      <c r="A384" s="368" t="s">
        <v>133</v>
      </c>
      <c r="B384" s="369">
        <v>4420</v>
      </c>
      <c r="C384" s="370" t="s">
        <v>420</v>
      </c>
      <c r="D384" s="371">
        <v>10000</v>
      </c>
    </row>
    <row r="385" spans="1:4" s="372" customFormat="1" ht="15" customHeight="1">
      <c r="A385" s="368" t="s">
        <v>133</v>
      </c>
      <c r="B385" s="369">
        <v>4430</v>
      </c>
      <c r="C385" s="370" t="s">
        <v>421</v>
      </c>
      <c r="D385" s="371">
        <v>2000</v>
      </c>
    </row>
    <row r="386" spans="1:4" s="363" customFormat="1" ht="15" customHeight="1">
      <c r="A386" s="364">
        <v>75018</v>
      </c>
      <c r="B386" s="365" t="s">
        <v>133</v>
      </c>
      <c r="C386" s="366" t="s">
        <v>77</v>
      </c>
      <c r="D386" s="367">
        <f>SUM(D387:D474)</f>
        <v>167112065</v>
      </c>
    </row>
    <row r="387" spans="1:4" s="372" customFormat="1" ht="15" customHeight="1">
      <c r="A387" s="368" t="s">
        <v>133</v>
      </c>
      <c r="B387" s="369">
        <v>3020</v>
      </c>
      <c r="C387" s="370" t="s">
        <v>438</v>
      </c>
      <c r="D387" s="371">
        <v>166800</v>
      </c>
    </row>
    <row r="388" spans="1:4" s="372" customFormat="1" ht="15" customHeight="1">
      <c r="A388" s="368" t="s">
        <v>133</v>
      </c>
      <c r="B388" s="369">
        <v>3028</v>
      </c>
      <c r="C388" s="370" t="s">
        <v>438</v>
      </c>
      <c r="D388" s="371">
        <v>17000</v>
      </c>
    </row>
    <row r="389" spans="1:4" s="372" customFormat="1" ht="15" customHeight="1">
      <c r="A389" s="368" t="s">
        <v>133</v>
      </c>
      <c r="B389" s="369">
        <v>3029</v>
      </c>
      <c r="C389" s="370" t="s">
        <v>438</v>
      </c>
      <c r="D389" s="371">
        <v>3000</v>
      </c>
    </row>
    <row r="390" spans="1:4" s="372" customFormat="1" ht="15" customHeight="1">
      <c r="A390" s="368" t="s">
        <v>133</v>
      </c>
      <c r="B390" s="369">
        <v>3038</v>
      </c>
      <c r="C390" s="370" t="s">
        <v>444</v>
      </c>
      <c r="D390" s="371">
        <v>10540</v>
      </c>
    </row>
    <row r="391" spans="1:4" s="372" customFormat="1" ht="15" customHeight="1">
      <c r="A391" s="368" t="s">
        <v>133</v>
      </c>
      <c r="B391" s="369">
        <v>3039</v>
      </c>
      <c r="C391" s="370" t="s">
        <v>444</v>
      </c>
      <c r="D391" s="371">
        <v>1860</v>
      </c>
    </row>
    <row r="392" spans="1:4" s="372" customFormat="1" ht="15" customHeight="1">
      <c r="A392" s="368" t="s">
        <v>133</v>
      </c>
      <c r="B392" s="369">
        <v>4010</v>
      </c>
      <c r="C392" s="370" t="s">
        <v>201</v>
      </c>
      <c r="D392" s="371">
        <v>50216754</v>
      </c>
    </row>
    <row r="393" spans="1:4" s="372" customFormat="1" ht="15" customHeight="1">
      <c r="A393" s="368" t="s">
        <v>133</v>
      </c>
      <c r="B393" s="369">
        <v>4017</v>
      </c>
      <c r="C393" s="370" t="s">
        <v>201</v>
      </c>
      <c r="D393" s="371">
        <v>9213</v>
      </c>
    </row>
    <row r="394" spans="1:4" s="372" customFormat="1" ht="15" customHeight="1">
      <c r="A394" s="373" t="s">
        <v>133</v>
      </c>
      <c r="B394" s="374">
        <v>4018</v>
      </c>
      <c r="C394" s="375" t="s">
        <v>201</v>
      </c>
      <c r="D394" s="376">
        <v>26891978</v>
      </c>
    </row>
    <row r="395" spans="1:4" s="372" customFormat="1" ht="15" customHeight="1">
      <c r="A395" s="599" t="s">
        <v>133</v>
      </c>
      <c r="B395" s="600">
        <v>4019</v>
      </c>
      <c r="C395" s="601" t="s">
        <v>201</v>
      </c>
      <c r="D395" s="602">
        <v>4748714</v>
      </c>
    </row>
    <row r="396" spans="1:4" s="372" customFormat="1" ht="15" customHeight="1">
      <c r="A396" s="368" t="s">
        <v>133</v>
      </c>
      <c r="B396" s="369">
        <v>4040</v>
      </c>
      <c r="C396" s="370" t="s">
        <v>202</v>
      </c>
      <c r="D396" s="371">
        <v>3887148</v>
      </c>
    </row>
    <row r="397" spans="1:4" s="372" customFormat="1" ht="15" customHeight="1">
      <c r="A397" s="368" t="s">
        <v>133</v>
      </c>
      <c r="B397" s="369">
        <v>4048</v>
      </c>
      <c r="C397" s="370" t="s">
        <v>202</v>
      </c>
      <c r="D397" s="371">
        <v>2142000</v>
      </c>
    </row>
    <row r="398" spans="1:4" s="372" customFormat="1" ht="15" customHeight="1">
      <c r="A398" s="368" t="s">
        <v>133</v>
      </c>
      <c r="B398" s="369">
        <v>4049</v>
      </c>
      <c r="C398" s="370" t="s">
        <v>202</v>
      </c>
      <c r="D398" s="371">
        <v>378000</v>
      </c>
    </row>
    <row r="399" spans="1:4" s="372" customFormat="1" ht="15" customHeight="1">
      <c r="A399" s="368" t="s">
        <v>133</v>
      </c>
      <c r="B399" s="369">
        <v>4110</v>
      </c>
      <c r="C399" s="370" t="s">
        <v>203</v>
      </c>
      <c r="D399" s="371">
        <v>8997045</v>
      </c>
    </row>
    <row r="400" spans="1:4" s="372" customFormat="1" ht="15" customHeight="1">
      <c r="A400" s="368" t="s">
        <v>133</v>
      </c>
      <c r="B400" s="369">
        <v>4117</v>
      </c>
      <c r="C400" s="370" t="s">
        <v>203</v>
      </c>
      <c r="D400" s="371">
        <v>1584</v>
      </c>
    </row>
    <row r="401" spans="1:4" s="372" customFormat="1" ht="15" customHeight="1">
      <c r="A401" s="368" t="s">
        <v>133</v>
      </c>
      <c r="B401" s="369">
        <v>4118</v>
      </c>
      <c r="C401" s="370" t="s">
        <v>203</v>
      </c>
      <c r="D401" s="371">
        <v>5355000</v>
      </c>
    </row>
    <row r="402" spans="1:4" s="372" customFormat="1" ht="15" customHeight="1">
      <c r="A402" s="368" t="s">
        <v>133</v>
      </c>
      <c r="B402" s="369">
        <v>4119</v>
      </c>
      <c r="C402" s="370" t="s">
        <v>203</v>
      </c>
      <c r="D402" s="371">
        <v>945528</v>
      </c>
    </row>
    <row r="403" spans="1:4" s="372" customFormat="1" ht="15" customHeight="1">
      <c r="A403" s="368" t="s">
        <v>133</v>
      </c>
      <c r="B403" s="369">
        <v>4120</v>
      </c>
      <c r="C403" s="370" t="s">
        <v>204</v>
      </c>
      <c r="D403" s="371">
        <v>1032998</v>
      </c>
    </row>
    <row r="404" spans="1:4" s="372" customFormat="1" ht="15" customHeight="1">
      <c r="A404" s="368" t="s">
        <v>133</v>
      </c>
      <c r="B404" s="369">
        <v>4127</v>
      </c>
      <c r="C404" s="370" t="s">
        <v>204</v>
      </c>
      <c r="D404" s="371">
        <v>225</v>
      </c>
    </row>
    <row r="405" spans="1:4" s="372" customFormat="1" ht="15" customHeight="1">
      <c r="A405" s="368" t="s">
        <v>133</v>
      </c>
      <c r="B405" s="369">
        <v>4128</v>
      </c>
      <c r="C405" s="370" t="s">
        <v>204</v>
      </c>
      <c r="D405" s="371">
        <v>731000</v>
      </c>
    </row>
    <row r="406" spans="1:4" s="372" customFormat="1" ht="15" customHeight="1">
      <c r="A406" s="368" t="s">
        <v>133</v>
      </c>
      <c r="B406" s="369">
        <v>4129</v>
      </c>
      <c r="C406" s="370" t="s">
        <v>204</v>
      </c>
      <c r="D406" s="371">
        <v>129076</v>
      </c>
    </row>
    <row r="407" spans="1:4" s="372" customFormat="1" ht="15" customHeight="1">
      <c r="A407" s="368" t="s">
        <v>133</v>
      </c>
      <c r="B407" s="369">
        <v>4140</v>
      </c>
      <c r="C407" s="370" t="s">
        <v>439</v>
      </c>
      <c r="D407" s="371">
        <v>405000</v>
      </c>
    </row>
    <row r="408" spans="1:4" s="372" customFormat="1" ht="15" customHeight="1">
      <c r="A408" s="368" t="s">
        <v>133</v>
      </c>
      <c r="B408" s="369">
        <v>4170</v>
      </c>
      <c r="C408" s="370" t="s">
        <v>205</v>
      </c>
      <c r="D408" s="371">
        <v>320000</v>
      </c>
    </row>
    <row r="409" spans="1:4" s="372" customFormat="1" ht="15" customHeight="1">
      <c r="A409" s="368" t="s">
        <v>133</v>
      </c>
      <c r="B409" s="369">
        <v>4178</v>
      </c>
      <c r="C409" s="370" t="s">
        <v>205</v>
      </c>
      <c r="D409" s="371">
        <v>391000</v>
      </c>
    </row>
    <row r="410" spans="1:4" s="372" customFormat="1" ht="15" customHeight="1">
      <c r="A410" s="368" t="s">
        <v>133</v>
      </c>
      <c r="B410" s="369">
        <v>4179</v>
      </c>
      <c r="C410" s="370" t="s">
        <v>205</v>
      </c>
      <c r="D410" s="371">
        <v>69000</v>
      </c>
    </row>
    <row r="411" spans="1:4" s="372" customFormat="1" ht="15" customHeight="1">
      <c r="A411" s="368" t="s">
        <v>133</v>
      </c>
      <c r="B411" s="369">
        <v>4198</v>
      </c>
      <c r="C411" s="370" t="s">
        <v>206</v>
      </c>
      <c r="D411" s="371">
        <v>72250</v>
      </c>
    </row>
    <row r="412" spans="1:4" s="372" customFormat="1" ht="15" customHeight="1">
      <c r="A412" s="368" t="s">
        <v>133</v>
      </c>
      <c r="B412" s="369">
        <v>4199</v>
      </c>
      <c r="C412" s="370" t="s">
        <v>206</v>
      </c>
      <c r="D412" s="371">
        <v>12750</v>
      </c>
    </row>
    <row r="413" spans="1:4" s="372" customFormat="1" ht="15" customHeight="1">
      <c r="A413" s="368" t="s">
        <v>133</v>
      </c>
      <c r="B413" s="369">
        <v>4210</v>
      </c>
      <c r="C413" s="370" t="s">
        <v>207</v>
      </c>
      <c r="D413" s="371">
        <v>2702800</v>
      </c>
    </row>
    <row r="414" spans="1:4" s="372" customFormat="1" ht="15" customHeight="1">
      <c r="A414" s="368" t="s">
        <v>133</v>
      </c>
      <c r="B414" s="369">
        <v>4217</v>
      </c>
      <c r="C414" s="370" t="s">
        <v>207</v>
      </c>
      <c r="D414" s="371">
        <v>67379</v>
      </c>
    </row>
    <row r="415" spans="1:4" s="372" customFormat="1" ht="15" customHeight="1">
      <c r="A415" s="368" t="s">
        <v>133</v>
      </c>
      <c r="B415" s="369">
        <v>4218</v>
      </c>
      <c r="C415" s="370" t="s">
        <v>207</v>
      </c>
      <c r="D415" s="371">
        <v>818608</v>
      </c>
    </row>
    <row r="416" spans="1:4" s="372" customFormat="1" ht="15" customHeight="1">
      <c r="A416" s="368" t="s">
        <v>133</v>
      </c>
      <c r="B416" s="369">
        <v>4219</v>
      </c>
      <c r="C416" s="370" t="s">
        <v>207</v>
      </c>
      <c r="D416" s="371">
        <v>157029</v>
      </c>
    </row>
    <row r="417" spans="1:4" s="372" customFormat="1" ht="15" customHeight="1">
      <c r="A417" s="368" t="s">
        <v>133</v>
      </c>
      <c r="B417" s="369">
        <v>4220</v>
      </c>
      <c r="C417" s="370" t="s">
        <v>208</v>
      </c>
      <c r="D417" s="371">
        <v>88600</v>
      </c>
    </row>
    <row r="418" spans="1:4" s="372" customFormat="1" ht="15" customHeight="1">
      <c r="A418" s="368" t="s">
        <v>133</v>
      </c>
      <c r="B418" s="369">
        <v>4228</v>
      </c>
      <c r="C418" s="370" t="s">
        <v>208</v>
      </c>
      <c r="D418" s="371">
        <v>21250</v>
      </c>
    </row>
    <row r="419" spans="1:4" s="372" customFormat="1" ht="15" customHeight="1">
      <c r="A419" s="368" t="s">
        <v>133</v>
      </c>
      <c r="B419" s="369">
        <v>4229</v>
      </c>
      <c r="C419" s="370" t="s">
        <v>208</v>
      </c>
      <c r="D419" s="371">
        <v>3750</v>
      </c>
    </row>
    <row r="420" spans="1:4" s="372" customFormat="1" ht="15" customHeight="1">
      <c r="A420" s="368" t="s">
        <v>133</v>
      </c>
      <c r="B420" s="369">
        <v>4260</v>
      </c>
      <c r="C420" s="370" t="s">
        <v>415</v>
      </c>
      <c r="D420" s="371">
        <v>1629000</v>
      </c>
    </row>
    <row r="421" spans="1:4" s="372" customFormat="1" ht="15" customHeight="1">
      <c r="A421" s="368" t="s">
        <v>133</v>
      </c>
      <c r="B421" s="369">
        <v>4268</v>
      </c>
      <c r="C421" s="370" t="s">
        <v>415</v>
      </c>
      <c r="D421" s="371">
        <v>906950</v>
      </c>
    </row>
    <row r="422" spans="1:4" s="372" customFormat="1" ht="15" customHeight="1">
      <c r="A422" s="368" t="s">
        <v>133</v>
      </c>
      <c r="B422" s="369">
        <v>4269</v>
      </c>
      <c r="C422" s="370" t="s">
        <v>415</v>
      </c>
      <c r="D422" s="371">
        <v>160050</v>
      </c>
    </row>
    <row r="423" spans="1:4" s="372" customFormat="1" ht="15" customHeight="1">
      <c r="A423" s="368" t="s">
        <v>133</v>
      </c>
      <c r="B423" s="369">
        <v>4270</v>
      </c>
      <c r="C423" s="370" t="s">
        <v>209</v>
      </c>
      <c r="D423" s="371">
        <v>2910000</v>
      </c>
    </row>
    <row r="424" spans="1:4" s="372" customFormat="1" ht="15" customHeight="1">
      <c r="A424" s="368" t="s">
        <v>133</v>
      </c>
      <c r="B424" s="369">
        <v>4278</v>
      </c>
      <c r="C424" s="370" t="s">
        <v>209</v>
      </c>
      <c r="D424" s="371">
        <v>68000</v>
      </c>
    </row>
    <row r="425" spans="1:4" s="372" customFormat="1" ht="15" customHeight="1">
      <c r="A425" s="368" t="s">
        <v>133</v>
      </c>
      <c r="B425" s="369">
        <v>4279</v>
      </c>
      <c r="C425" s="370" t="s">
        <v>209</v>
      </c>
      <c r="D425" s="371">
        <v>12000</v>
      </c>
    </row>
    <row r="426" spans="1:4" s="372" customFormat="1" ht="15" customHeight="1">
      <c r="A426" s="368" t="s">
        <v>133</v>
      </c>
      <c r="B426" s="369">
        <v>4280</v>
      </c>
      <c r="C426" s="370" t="s">
        <v>440</v>
      </c>
      <c r="D426" s="371">
        <v>51000</v>
      </c>
    </row>
    <row r="427" spans="1:4" s="372" customFormat="1" ht="15" customHeight="1">
      <c r="A427" s="368" t="s">
        <v>133</v>
      </c>
      <c r="B427" s="369">
        <v>4288</v>
      </c>
      <c r="C427" s="370" t="s">
        <v>440</v>
      </c>
      <c r="D427" s="371">
        <v>17000</v>
      </c>
    </row>
    <row r="428" spans="1:4" s="372" customFormat="1" ht="15" customHeight="1">
      <c r="A428" s="368" t="s">
        <v>133</v>
      </c>
      <c r="B428" s="369">
        <v>4289</v>
      </c>
      <c r="C428" s="370" t="s">
        <v>440</v>
      </c>
      <c r="D428" s="371">
        <v>3000</v>
      </c>
    </row>
    <row r="429" spans="1:4" s="372" customFormat="1" ht="15" customHeight="1">
      <c r="A429" s="368" t="s">
        <v>133</v>
      </c>
      <c r="B429" s="369">
        <v>4300</v>
      </c>
      <c r="C429" s="370" t="s">
        <v>210</v>
      </c>
      <c r="D429" s="371">
        <v>6246841</v>
      </c>
    </row>
    <row r="430" spans="1:4" s="372" customFormat="1" ht="15" customHeight="1">
      <c r="A430" s="368" t="s">
        <v>133</v>
      </c>
      <c r="B430" s="369">
        <v>4307</v>
      </c>
      <c r="C430" s="370" t="s">
        <v>210</v>
      </c>
      <c r="D430" s="371">
        <v>9420</v>
      </c>
    </row>
    <row r="431" spans="1:4" s="372" customFormat="1" ht="15" customHeight="1">
      <c r="A431" s="368" t="s">
        <v>133</v>
      </c>
      <c r="B431" s="369">
        <v>4308</v>
      </c>
      <c r="C431" s="370" t="s">
        <v>210</v>
      </c>
      <c r="D431" s="371">
        <v>15403652</v>
      </c>
    </row>
    <row r="432" spans="1:4" s="372" customFormat="1" ht="15" customHeight="1">
      <c r="A432" s="368" t="s">
        <v>133</v>
      </c>
      <c r="B432" s="369">
        <v>4309</v>
      </c>
      <c r="C432" s="370" t="s">
        <v>210</v>
      </c>
      <c r="D432" s="371">
        <v>2720958</v>
      </c>
    </row>
    <row r="433" spans="1:4" s="372" customFormat="1" ht="28.9" customHeight="1">
      <c r="A433" s="368" t="s">
        <v>133</v>
      </c>
      <c r="B433" s="369">
        <v>4340</v>
      </c>
      <c r="C433" s="370" t="s">
        <v>445</v>
      </c>
      <c r="D433" s="371">
        <v>1000000</v>
      </c>
    </row>
    <row r="434" spans="1:4" s="372" customFormat="1" ht="15" customHeight="1">
      <c r="A434" s="368" t="s">
        <v>133</v>
      </c>
      <c r="B434" s="369">
        <v>4360</v>
      </c>
      <c r="C434" s="370" t="s">
        <v>416</v>
      </c>
      <c r="D434" s="371">
        <v>510838</v>
      </c>
    </row>
    <row r="435" spans="1:4" s="372" customFormat="1" ht="15" customHeight="1">
      <c r="A435" s="368" t="s">
        <v>133</v>
      </c>
      <c r="B435" s="369">
        <v>4368</v>
      </c>
      <c r="C435" s="370" t="s">
        <v>416</v>
      </c>
      <c r="D435" s="371">
        <v>195500</v>
      </c>
    </row>
    <row r="436" spans="1:4" s="372" customFormat="1" ht="15" customHeight="1">
      <c r="A436" s="368" t="s">
        <v>133</v>
      </c>
      <c r="B436" s="369">
        <v>4369</v>
      </c>
      <c r="C436" s="370" t="s">
        <v>416</v>
      </c>
      <c r="D436" s="371">
        <v>34500</v>
      </c>
    </row>
    <row r="437" spans="1:4" s="372" customFormat="1" ht="15" customHeight="1">
      <c r="A437" s="368" t="s">
        <v>133</v>
      </c>
      <c r="B437" s="369">
        <v>4380</v>
      </c>
      <c r="C437" s="370" t="s">
        <v>417</v>
      </c>
      <c r="D437" s="371">
        <v>5000</v>
      </c>
    </row>
    <row r="438" spans="1:4" s="372" customFormat="1" ht="15" customHeight="1">
      <c r="A438" s="368" t="s">
        <v>133</v>
      </c>
      <c r="B438" s="369">
        <v>4388</v>
      </c>
      <c r="C438" s="370" t="s">
        <v>417</v>
      </c>
      <c r="D438" s="371">
        <v>14450</v>
      </c>
    </row>
    <row r="439" spans="1:4" s="372" customFormat="1" ht="15" customHeight="1">
      <c r="A439" s="368" t="s">
        <v>133</v>
      </c>
      <c r="B439" s="369">
        <v>4389</v>
      </c>
      <c r="C439" s="370" t="s">
        <v>417</v>
      </c>
      <c r="D439" s="371">
        <v>2550</v>
      </c>
    </row>
    <row r="440" spans="1:4" s="372" customFormat="1" ht="15" customHeight="1">
      <c r="A440" s="368" t="s">
        <v>133</v>
      </c>
      <c r="B440" s="369">
        <v>4390</v>
      </c>
      <c r="C440" s="370" t="s">
        <v>418</v>
      </c>
      <c r="D440" s="371">
        <v>30000</v>
      </c>
    </row>
    <row r="441" spans="1:4" s="372" customFormat="1" ht="15" customHeight="1">
      <c r="A441" s="368" t="s">
        <v>133</v>
      </c>
      <c r="B441" s="369">
        <v>4398</v>
      </c>
      <c r="C441" s="370" t="s">
        <v>418</v>
      </c>
      <c r="D441" s="371">
        <v>1521500</v>
      </c>
    </row>
    <row r="442" spans="1:4" s="372" customFormat="1" ht="15" customHeight="1">
      <c r="A442" s="368" t="s">
        <v>133</v>
      </c>
      <c r="B442" s="369">
        <v>4399</v>
      </c>
      <c r="C442" s="370" t="s">
        <v>418</v>
      </c>
      <c r="D442" s="371">
        <v>268500</v>
      </c>
    </row>
    <row r="443" spans="1:4" s="372" customFormat="1" ht="15" customHeight="1">
      <c r="A443" s="368" t="s">
        <v>133</v>
      </c>
      <c r="B443" s="369">
        <v>4400</v>
      </c>
      <c r="C443" s="370" t="s">
        <v>419</v>
      </c>
      <c r="D443" s="371">
        <v>1600000</v>
      </c>
    </row>
    <row r="444" spans="1:4" s="372" customFormat="1" ht="15" customHeight="1">
      <c r="A444" s="368" t="s">
        <v>133</v>
      </c>
      <c r="B444" s="369">
        <v>4408</v>
      </c>
      <c r="C444" s="370" t="s">
        <v>419</v>
      </c>
      <c r="D444" s="371">
        <v>1190000</v>
      </c>
    </row>
    <row r="445" spans="1:4" s="372" customFormat="1" ht="15" customHeight="1">
      <c r="A445" s="368" t="s">
        <v>133</v>
      </c>
      <c r="B445" s="369">
        <v>4409</v>
      </c>
      <c r="C445" s="370" t="s">
        <v>419</v>
      </c>
      <c r="D445" s="371">
        <v>210000</v>
      </c>
    </row>
    <row r="446" spans="1:4" s="372" customFormat="1" ht="15" customHeight="1">
      <c r="A446" s="368" t="s">
        <v>133</v>
      </c>
      <c r="B446" s="369">
        <v>4410</v>
      </c>
      <c r="C446" s="370" t="s">
        <v>211</v>
      </c>
      <c r="D446" s="371">
        <v>206000</v>
      </c>
    </row>
    <row r="447" spans="1:4" s="372" customFormat="1" ht="15" customHeight="1">
      <c r="A447" s="368" t="s">
        <v>133</v>
      </c>
      <c r="B447" s="369">
        <v>4418</v>
      </c>
      <c r="C447" s="370" t="s">
        <v>211</v>
      </c>
      <c r="D447" s="371">
        <v>62900</v>
      </c>
    </row>
    <row r="448" spans="1:4" s="372" customFormat="1" ht="15" customHeight="1">
      <c r="A448" s="368" t="s">
        <v>133</v>
      </c>
      <c r="B448" s="369">
        <v>4419</v>
      </c>
      <c r="C448" s="370" t="s">
        <v>211</v>
      </c>
      <c r="D448" s="371">
        <v>11100</v>
      </c>
    </row>
    <row r="449" spans="1:4" s="372" customFormat="1" ht="15" customHeight="1">
      <c r="A449" s="368" t="s">
        <v>133</v>
      </c>
      <c r="B449" s="369">
        <v>4420</v>
      </c>
      <c r="C449" s="370" t="s">
        <v>420</v>
      </c>
      <c r="D449" s="371">
        <v>200000</v>
      </c>
    </row>
    <row r="450" spans="1:4" s="372" customFormat="1" ht="15" customHeight="1">
      <c r="A450" s="368" t="s">
        <v>133</v>
      </c>
      <c r="B450" s="369">
        <v>4428</v>
      </c>
      <c r="C450" s="370" t="s">
        <v>420</v>
      </c>
      <c r="D450" s="371">
        <v>212500</v>
      </c>
    </row>
    <row r="451" spans="1:4" s="372" customFormat="1" ht="15" customHeight="1">
      <c r="A451" s="368" t="s">
        <v>133</v>
      </c>
      <c r="B451" s="369">
        <v>4429</v>
      </c>
      <c r="C451" s="370" t="s">
        <v>420</v>
      </c>
      <c r="D451" s="371">
        <v>37500</v>
      </c>
    </row>
    <row r="452" spans="1:4" s="372" customFormat="1" ht="15" customHeight="1">
      <c r="A452" s="368" t="s">
        <v>133</v>
      </c>
      <c r="B452" s="369">
        <v>4430</v>
      </c>
      <c r="C452" s="370" t="s">
        <v>421</v>
      </c>
      <c r="D452" s="371">
        <v>330000</v>
      </c>
    </row>
    <row r="453" spans="1:4" s="372" customFormat="1" ht="15" customHeight="1">
      <c r="A453" s="368" t="s">
        <v>133</v>
      </c>
      <c r="B453" s="369">
        <v>4438</v>
      </c>
      <c r="C453" s="370" t="s">
        <v>421</v>
      </c>
      <c r="D453" s="371">
        <v>59500</v>
      </c>
    </row>
    <row r="454" spans="1:4" s="372" customFormat="1" ht="15" customHeight="1">
      <c r="A454" s="368" t="s">
        <v>133</v>
      </c>
      <c r="B454" s="369">
        <v>4439</v>
      </c>
      <c r="C454" s="370" t="s">
        <v>421</v>
      </c>
      <c r="D454" s="371">
        <v>10500</v>
      </c>
    </row>
    <row r="455" spans="1:4" s="372" customFormat="1" ht="15" customHeight="1">
      <c r="A455" s="368" t="s">
        <v>133</v>
      </c>
      <c r="B455" s="369">
        <v>4440</v>
      </c>
      <c r="C455" s="370" t="s">
        <v>441</v>
      </c>
      <c r="D455" s="371">
        <v>2185703</v>
      </c>
    </row>
    <row r="456" spans="1:4" s="372" customFormat="1" ht="15" customHeight="1">
      <c r="A456" s="373" t="s">
        <v>133</v>
      </c>
      <c r="B456" s="374">
        <v>4480</v>
      </c>
      <c r="C456" s="375" t="s">
        <v>436</v>
      </c>
      <c r="D456" s="376">
        <v>109000</v>
      </c>
    </row>
    <row r="457" spans="1:4" s="372" customFormat="1" ht="15" customHeight="1">
      <c r="A457" s="599" t="s">
        <v>133</v>
      </c>
      <c r="B457" s="600">
        <v>4500</v>
      </c>
      <c r="C457" s="601" t="s">
        <v>437</v>
      </c>
      <c r="D457" s="602">
        <v>744</v>
      </c>
    </row>
    <row r="458" spans="1:4" s="372" customFormat="1" ht="15" customHeight="1">
      <c r="A458" s="368" t="s">
        <v>133</v>
      </c>
      <c r="B458" s="369">
        <v>4510</v>
      </c>
      <c r="C458" s="370" t="s">
        <v>430</v>
      </c>
      <c r="D458" s="371">
        <v>1000</v>
      </c>
    </row>
    <row r="459" spans="1:4" s="372" customFormat="1" ht="15" customHeight="1">
      <c r="A459" s="368" t="s">
        <v>133</v>
      </c>
      <c r="B459" s="369">
        <v>4520</v>
      </c>
      <c r="C459" s="370" t="s">
        <v>431</v>
      </c>
      <c r="D459" s="371">
        <v>115000</v>
      </c>
    </row>
    <row r="460" spans="1:4" s="372" customFormat="1" ht="15" customHeight="1">
      <c r="A460" s="368" t="s">
        <v>133</v>
      </c>
      <c r="B460" s="369">
        <v>4530</v>
      </c>
      <c r="C460" s="370" t="s">
        <v>425</v>
      </c>
      <c r="D460" s="371">
        <v>250</v>
      </c>
    </row>
    <row r="461" spans="1:4" s="372" customFormat="1" ht="15" customHeight="1">
      <c r="A461" s="368" t="s">
        <v>133</v>
      </c>
      <c r="B461" s="369">
        <v>4610</v>
      </c>
      <c r="C461" s="370" t="s">
        <v>212</v>
      </c>
      <c r="D461" s="371">
        <v>100000</v>
      </c>
    </row>
    <row r="462" spans="1:4" s="372" customFormat="1" ht="15" customHeight="1">
      <c r="A462" s="368" t="s">
        <v>133</v>
      </c>
      <c r="B462" s="369">
        <v>4618</v>
      </c>
      <c r="C462" s="370" t="s">
        <v>212</v>
      </c>
      <c r="D462" s="371">
        <v>212500</v>
      </c>
    </row>
    <row r="463" spans="1:4" s="372" customFormat="1" ht="15" customHeight="1">
      <c r="A463" s="368" t="s">
        <v>133</v>
      </c>
      <c r="B463" s="369">
        <v>4619</v>
      </c>
      <c r="C463" s="370" t="s">
        <v>212</v>
      </c>
      <c r="D463" s="371">
        <v>37500</v>
      </c>
    </row>
    <row r="464" spans="1:4" s="372" customFormat="1" ht="15" customHeight="1">
      <c r="A464" s="368" t="s">
        <v>133</v>
      </c>
      <c r="B464" s="369">
        <v>4700</v>
      </c>
      <c r="C464" s="370" t="s">
        <v>422</v>
      </c>
      <c r="D464" s="371">
        <v>103000</v>
      </c>
    </row>
    <row r="465" spans="1:4" s="372" customFormat="1" ht="15" customHeight="1">
      <c r="A465" s="368" t="s">
        <v>133</v>
      </c>
      <c r="B465" s="369">
        <v>4708</v>
      </c>
      <c r="C465" s="370" t="s">
        <v>422</v>
      </c>
      <c r="D465" s="371">
        <v>671500</v>
      </c>
    </row>
    <row r="466" spans="1:4" s="372" customFormat="1" ht="15" customHeight="1">
      <c r="A466" s="368" t="s">
        <v>133</v>
      </c>
      <c r="B466" s="369">
        <v>4709</v>
      </c>
      <c r="C466" s="370" t="s">
        <v>422</v>
      </c>
      <c r="D466" s="371">
        <v>118500</v>
      </c>
    </row>
    <row r="467" spans="1:4" s="372" customFormat="1" ht="15" customHeight="1">
      <c r="A467" s="368" t="s">
        <v>133</v>
      </c>
      <c r="B467" s="369">
        <v>4710</v>
      </c>
      <c r="C467" s="370" t="s">
        <v>217</v>
      </c>
      <c r="D467" s="371">
        <v>173113</v>
      </c>
    </row>
    <row r="468" spans="1:4" s="372" customFormat="1" ht="15" customHeight="1">
      <c r="A468" s="368" t="s">
        <v>133</v>
      </c>
      <c r="B468" s="369">
        <v>4718</v>
      </c>
      <c r="C468" s="370" t="s">
        <v>217</v>
      </c>
      <c r="D468" s="371">
        <v>110500</v>
      </c>
    </row>
    <row r="469" spans="1:4" s="372" customFormat="1" ht="15" customHeight="1">
      <c r="A469" s="368" t="s">
        <v>133</v>
      </c>
      <c r="B469" s="369">
        <v>4719</v>
      </c>
      <c r="C469" s="370" t="s">
        <v>217</v>
      </c>
      <c r="D469" s="371">
        <v>19500</v>
      </c>
    </row>
    <row r="470" spans="1:4" s="372" customFormat="1" ht="15" customHeight="1">
      <c r="A470" s="368" t="s">
        <v>133</v>
      </c>
      <c r="B470" s="369">
        <v>6050</v>
      </c>
      <c r="C470" s="370" t="s">
        <v>216</v>
      </c>
      <c r="D470" s="371">
        <v>7854132</v>
      </c>
    </row>
    <row r="471" spans="1:4" s="372" customFormat="1" ht="15" customHeight="1">
      <c r="A471" s="368" t="s">
        <v>133</v>
      </c>
      <c r="B471" s="369">
        <v>6057</v>
      </c>
      <c r="C471" s="370" t="s">
        <v>216</v>
      </c>
      <c r="D471" s="371">
        <v>889123</v>
      </c>
    </row>
    <row r="472" spans="1:4" s="372" customFormat="1" ht="15" customHeight="1">
      <c r="A472" s="368" t="s">
        <v>133</v>
      </c>
      <c r="B472" s="369">
        <v>6058</v>
      </c>
      <c r="C472" s="370" t="s">
        <v>216</v>
      </c>
      <c r="D472" s="371">
        <v>3578658</v>
      </c>
    </row>
    <row r="473" spans="1:4" s="372" customFormat="1" ht="15" customHeight="1">
      <c r="A473" s="368" t="s">
        <v>133</v>
      </c>
      <c r="B473" s="369">
        <v>6059</v>
      </c>
      <c r="C473" s="370" t="s">
        <v>216</v>
      </c>
      <c r="D473" s="371">
        <v>926754</v>
      </c>
    </row>
    <row r="474" spans="1:4" s="372" customFormat="1" ht="15" customHeight="1">
      <c r="A474" s="368" t="s">
        <v>133</v>
      </c>
      <c r="B474" s="369">
        <v>6060</v>
      </c>
      <c r="C474" s="370" t="s">
        <v>284</v>
      </c>
      <c r="D474" s="371">
        <v>1260000</v>
      </c>
    </row>
    <row r="475" spans="1:4" s="363" customFormat="1" ht="15" customHeight="1">
      <c r="A475" s="364">
        <v>75058</v>
      </c>
      <c r="B475" s="365" t="s">
        <v>133</v>
      </c>
      <c r="C475" s="366" t="s">
        <v>352</v>
      </c>
      <c r="D475" s="367">
        <f>SUM(D476:D486)</f>
        <v>483000</v>
      </c>
    </row>
    <row r="476" spans="1:4" s="372" customFormat="1" ht="15" customHeight="1">
      <c r="A476" s="368" t="s">
        <v>133</v>
      </c>
      <c r="B476" s="369">
        <v>4170</v>
      </c>
      <c r="C476" s="370" t="s">
        <v>205</v>
      </c>
      <c r="D476" s="371">
        <v>3000</v>
      </c>
    </row>
    <row r="477" spans="1:4" s="372" customFormat="1" ht="15" customHeight="1">
      <c r="A477" s="368" t="s">
        <v>133</v>
      </c>
      <c r="B477" s="369">
        <v>4210</v>
      </c>
      <c r="C477" s="370" t="s">
        <v>207</v>
      </c>
      <c r="D477" s="371">
        <v>15000</v>
      </c>
    </row>
    <row r="478" spans="1:4" s="372" customFormat="1" ht="15" customHeight="1">
      <c r="A478" s="368" t="s">
        <v>133</v>
      </c>
      <c r="B478" s="369">
        <v>4220</v>
      </c>
      <c r="C478" s="370" t="s">
        <v>208</v>
      </c>
      <c r="D478" s="371">
        <v>4000</v>
      </c>
    </row>
    <row r="479" spans="1:4" s="372" customFormat="1" ht="15" customHeight="1">
      <c r="A479" s="368" t="s">
        <v>133</v>
      </c>
      <c r="B479" s="369">
        <v>4260</v>
      </c>
      <c r="C479" s="370" t="s">
        <v>415</v>
      </c>
      <c r="D479" s="371">
        <v>15000</v>
      </c>
    </row>
    <row r="480" spans="1:4" s="372" customFormat="1" ht="15" customHeight="1">
      <c r="A480" s="368" t="s">
        <v>133</v>
      </c>
      <c r="B480" s="369">
        <v>4300</v>
      </c>
      <c r="C480" s="370" t="s">
        <v>210</v>
      </c>
      <c r="D480" s="371">
        <v>20000</v>
      </c>
    </row>
    <row r="481" spans="1:4" s="372" customFormat="1" ht="15" customHeight="1">
      <c r="A481" s="368" t="s">
        <v>133</v>
      </c>
      <c r="B481" s="369">
        <v>4360</v>
      </c>
      <c r="C481" s="370" t="s">
        <v>416</v>
      </c>
      <c r="D481" s="371">
        <v>18000</v>
      </c>
    </row>
    <row r="482" spans="1:4" s="372" customFormat="1" ht="15" customHeight="1">
      <c r="A482" s="368" t="s">
        <v>133</v>
      </c>
      <c r="B482" s="369">
        <v>4380</v>
      </c>
      <c r="C482" s="370" t="s">
        <v>417</v>
      </c>
      <c r="D482" s="371">
        <v>1000</v>
      </c>
    </row>
    <row r="483" spans="1:4" s="372" customFormat="1" ht="15" customHeight="1">
      <c r="A483" s="368" t="s">
        <v>133</v>
      </c>
      <c r="B483" s="369">
        <v>4400</v>
      </c>
      <c r="C483" s="370" t="s">
        <v>419</v>
      </c>
      <c r="D483" s="371">
        <v>180000</v>
      </c>
    </row>
    <row r="484" spans="1:4" s="372" customFormat="1" ht="15" customHeight="1">
      <c r="A484" s="368" t="s">
        <v>133</v>
      </c>
      <c r="B484" s="369">
        <v>4420</v>
      </c>
      <c r="C484" s="370" t="s">
        <v>420</v>
      </c>
      <c r="D484" s="371">
        <v>5000</v>
      </c>
    </row>
    <row r="485" spans="1:4" s="372" customFormat="1" ht="15" customHeight="1">
      <c r="A485" s="368" t="s">
        <v>133</v>
      </c>
      <c r="B485" s="369">
        <v>4430</v>
      </c>
      <c r="C485" s="370" t="s">
        <v>421</v>
      </c>
      <c r="D485" s="371">
        <v>218000</v>
      </c>
    </row>
    <row r="486" spans="1:4" s="372" customFormat="1" ht="15" customHeight="1">
      <c r="A486" s="368" t="s">
        <v>133</v>
      </c>
      <c r="B486" s="369">
        <v>4480</v>
      </c>
      <c r="C486" s="370" t="s">
        <v>436</v>
      </c>
      <c r="D486" s="371">
        <v>4000</v>
      </c>
    </row>
    <row r="487" spans="1:4" s="363" customFormat="1" ht="15" customHeight="1">
      <c r="A487" s="364">
        <v>75075</v>
      </c>
      <c r="B487" s="365" t="s">
        <v>133</v>
      </c>
      <c r="C487" s="366" t="s">
        <v>78</v>
      </c>
      <c r="D487" s="367">
        <f>SUM(D488:D529)</f>
        <v>35760326</v>
      </c>
    </row>
    <row r="488" spans="1:4" s="372" customFormat="1" ht="54.75" customHeight="1">
      <c r="A488" s="368" t="s">
        <v>133</v>
      </c>
      <c r="B488" s="369">
        <v>2007</v>
      </c>
      <c r="C488" s="370" t="s">
        <v>413</v>
      </c>
      <c r="D488" s="371">
        <v>2000000</v>
      </c>
    </row>
    <row r="489" spans="1:4" s="372" customFormat="1" ht="43.9" customHeight="1">
      <c r="A489" s="368" t="s">
        <v>133</v>
      </c>
      <c r="B489" s="369">
        <v>2057</v>
      </c>
      <c r="C489" s="370" t="s">
        <v>192</v>
      </c>
      <c r="D489" s="371">
        <v>446000</v>
      </c>
    </row>
    <row r="490" spans="1:4" s="372" customFormat="1" ht="15" customHeight="1">
      <c r="A490" s="368" t="s">
        <v>133</v>
      </c>
      <c r="B490" s="369">
        <v>3037</v>
      </c>
      <c r="C490" s="370" t="s">
        <v>444</v>
      </c>
      <c r="D490" s="371">
        <v>8857</v>
      </c>
    </row>
    <row r="491" spans="1:4" s="372" customFormat="1" ht="15" customHeight="1">
      <c r="A491" s="368" t="s">
        <v>133</v>
      </c>
      <c r="B491" s="369">
        <v>3039</v>
      </c>
      <c r="C491" s="370" t="s">
        <v>444</v>
      </c>
      <c r="D491" s="371">
        <v>1564</v>
      </c>
    </row>
    <row r="492" spans="1:4" s="372" customFormat="1" ht="15" customHeight="1">
      <c r="A492" s="368" t="s">
        <v>133</v>
      </c>
      <c r="B492" s="369">
        <v>4017</v>
      </c>
      <c r="C492" s="370" t="s">
        <v>201</v>
      </c>
      <c r="D492" s="371">
        <v>914823</v>
      </c>
    </row>
    <row r="493" spans="1:4" s="372" customFormat="1" ht="15" customHeight="1">
      <c r="A493" s="368" t="s">
        <v>133</v>
      </c>
      <c r="B493" s="369">
        <v>4019</v>
      </c>
      <c r="C493" s="370" t="s">
        <v>201</v>
      </c>
      <c r="D493" s="371">
        <v>148429</v>
      </c>
    </row>
    <row r="494" spans="1:4" s="372" customFormat="1" ht="15" customHeight="1">
      <c r="A494" s="368" t="s">
        <v>133</v>
      </c>
      <c r="B494" s="369">
        <v>4047</v>
      </c>
      <c r="C494" s="370" t="s">
        <v>202</v>
      </c>
      <c r="D494" s="371">
        <v>47386</v>
      </c>
    </row>
    <row r="495" spans="1:4" s="372" customFormat="1" ht="15" customHeight="1">
      <c r="A495" s="368" t="s">
        <v>133</v>
      </c>
      <c r="B495" s="369">
        <v>4049</v>
      </c>
      <c r="C495" s="370" t="s">
        <v>202</v>
      </c>
      <c r="D495" s="371">
        <v>9006</v>
      </c>
    </row>
    <row r="496" spans="1:4" s="372" customFormat="1" ht="15" customHeight="1">
      <c r="A496" s="368" t="s">
        <v>133</v>
      </c>
      <c r="B496" s="369">
        <v>4117</v>
      </c>
      <c r="C496" s="370" t="s">
        <v>203</v>
      </c>
      <c r="D496" s="371">
        <v>167468</v>
      </c>
    </row>
    <row r="497" spans="1:4" s="372" customFormat="1" ht="15" customHeight="1">
      <c r="A497" s="368" t="s">
        <v>133</v>
      </c>
      <c r="B497" s="369">
        <v>4119</v>
      </c>
      <c r="C497" s="370" t="s">
        <v>203</v>
      </c>
      <c r="D497" s="371">
        <v>29464</v>
      </c>
    </row>
    <row r="498" spans="1:4" s="372" customFormat="1" ht="15" customHeight="1">
      <c r="A498" s="368" t="s">
        <v>133</v>
      </c>
      <c r="B498" s="369">
        <v>4127</v>
      </c>
      <c r="C498" s="370" t="s">
        <v>204</v>
      </c>
      <c r="D498" s="371">
        <v>27348</v>
      </c>
    </row>
    <row r="499" spans="1:4" s="372" customFormat="1" ht="15" customHeight="1">
      <c r="A499" s="368" t="s">
        <v>133</v>
      </c>
      <c r="B499" s="369">
        <v>4129</v>
      </c>
      <c r="C499" s="370" t="s">
        <v>204</v>
      </c>
      <c r="D499" s="371">
        <v>4221</v>
      </c>
    </row>
    <row r="500" spans="1:4" s="372" customFormat="1" ht="15" customHeight="1">
      <c r="A500" s="368" t="s">
        <v>133</v>
      </c>
      <c r="B500" s="369">
        <v>4170</v>
      </c>
      <c r="C500" s="370" t="s">
        <v>205</v>
      </c>
      <c r="D500" s="371">
        <v>250000</v>
      </c>
    </row>
    <row r="501" spans="1:4" s="372" customFormat="1" ht="15" customHeight="1">
      <c r="A501" s="368" t="s">
        <v>133</v>
      </c>
      <c r="B501" s="369">
        <v>4177</v>
      </c>
      <c r="C501" s="370" t="s">
        <v>205</v>
      </c>
      <c r="D501" s="371">
        <v>4806</v>
      </c>
    </row>
    <row r="502" spans="1:4" s="372" customFormat="1" ht="15" customHeight="1">
      <c r="A502" s="368" t="s">
        <v>133</v>
      </c>
      <c r="B502" s="369">
        <v>4179</v>
      </c>
      <c r="C502" s="370" t="s">
        <v>205</v>
      </c>
      <c r="D502" s="371">
        <v>992</v>
      </c>
    </row>
    <row r="503" spans="1:4" s="372" customFormat="1" ht="15" customHeight="1">
      <c r="A503" s="368" t="s">
        <v>133</v>
      </c>
      <c r="B503" s="369">
        <v>4190</v>
      </c>
      <c r="C503" s="370" t="s">
        <v>206</v>
      </c>
      <c r="D503" s="371">
        <v>20000</v>
      </c>
    </row>
    <row r="504" spans="1:4" s="372" customFormat="1" ht="15" customHeight="1">
      <c r="A504" s="368" t="s">
        <v>133</v>
      </c>
      <c r="B504" s="369">
        <v>4210</v>
      </c>
      <c r="C504" s="370" t="s">
        <v>207</v>
      </c>
      <c r="D504" s="371">
        <v>200000</v>
      </c>
    </row>
    <row r="505" spans="1:4" s="372" customFormat="1" ht="15" customHeight="1">
      <c r="A505" s="368" t="s">
        <v>133</v>
      </c>
      <c r="B505" s="369">
        <v>4217</v>
      </c>
      <c r="C505" s="370" t="s">
        <v>207</v>
      </c>
      <c r="D505" s="371">
        <v>66939</v>
      </c>
    </row>
    <row r="506" spans="1:4" s="372" customFormat="1" ht="15" customHeight="1">
      <c r="A506" s="368" t="s">
        <v>133</v>
      </c>
      <c r="B506" s="369">
        <v>4219</v>
      </c>
      <c r="C506" s="370" t="s">
        <v>207</v>
      </c>
      <c r="D506" s="371">
        <v>13461</v>
      </c>
    </row>
    <row r="507" spans="1:4" s="372" customFormat="1" ht="15" customHeight="1">
      <c r="A507" s="368" t="s">
        <v>133</v>
      </c>
      <c r="B507" s="369">
        <v>4220</v>
      </c>
      <c r="C507" s="370" t="s">
        <v>208</v>
      </c>
      <c r="D507" s="371">
        <v>50000</v>
      </c>
    </row>
    <row r="508" spans="1:4" s="372" customFormat="1" ht="15" customHeight="1">
      <c r="A508" s="368" t="s">
        <v>133</v>
      </c>
      <c r="B508" s="369">
        <v>4227</v>
      </c>
      <c r="C508" s="370" t="s">
        <v>208</v>
      </c>
      <c r="D508" s="371">
        <v>7537</v>
      </c>
    </row>
    <row r="509" spans="1:4" s="372" customFormat="1" ht="15" customHeight="1">
      <c r="A509" s="368" t="s">
        <v>133</v>
      </c>
      <c r="B509" s="369">
        <v>4229</v>
      </c>
      <c r="C509" s="370" t="s">
        <v>208</v>
      </c>
      <c r="D509" s="371">
        <v>4663</v>
      </c>
    </row>
    <row r="510" spans="1:4" s="372" customFormat="1" ht="15" customHeight="1">
      <c r="A510" s="368" t="s">
        <v>133</v>
      </c>
      <c r="B510" s="369">
        <v>4267</v>
      </c>
      <c r="C510" s="370" t="s">
        <v>415</v>
      </c>
      <c r="D510" s="371">
        <v>6936</v>
      </c>
    </row>
    <row r="511" spans="1:4" s="372" customFormat="1" ht="15" customHeight="1">
      <c r="A511" s="368" t="s">
        <v>133</v>
      </c>
      <c r="B511" s="369">
        <v>4269</v>
      </c>
      <c r="C511" s="370" t="s">
        <v>415</v>
      </c>
      <c r="D511" s="371">
        <v>1224</v>
      </c>
    </row>
    <row r="512" spans="1:4" s="372" customFormat="1" ht="15" customHeight="1">
      <c r="A512" s="368" t="s">
        <v>133</v>
      </c>
      <c r="B512" s="369">
        <v>4300</v>
      </c>
      <c r="C512" s="370" t="s">
        <v>210</v>
      </c>
      <c r="D512" s="371">
        <v>6160000</v>
      </c>
    </row>
    <row r="513" spans="1:4" s="372" customFormat="1" ht="15" customHeight="1">
      <c r="A513" s="368" t="s">
        <v>133</v>
      </c>
      <c r="B513" s="369">
        <v>4307</v>
      </c>
      <c r="C513" s="370" t="s">
        <v>210</v>
      </c>
      <c r="D513" s="371">
        <v>20927955</v>
      </c>
    </row>
    <row r="514" spans="1:4" s="372" customFormat="1" ht="15" customHeight="1">
      <c r="A514" s="373" t="s">
        <v>133</v>
      </c>
      <c r="B514" s="374">
        <v>4309</v>
      </c>
      <c r="C514" s="375" t="s">
        <v>210</v>
      </c>
      <c r="D514" s="376">
        <v>4012793</v>
      </c>
    </row>
    <row r="515" spans="1:4" s="372" customFormat="1" ht="15" customHeight="1">
      <c r="A515" s="599" t="s">
        <v>133</v>
      </c>
      <c r="B515" s="600">
        <v>4367</v>
      </c>
      <c r="C515" s="601" t="s">
        <v>416</v>
      </c>
      <c r="D515" s="602">
        <v>4166</v>
      </c>
    </row>
    <row r="516" spans="1:4" s="372" customFormat="1" ht="15" customHeight="1">
      <c r="A516" s="368" t="s">
        <v>133</v>
      </c>
      <c r="B516" s="369">
        <v>4369</v>
      </c>
      <c r="C516" s="370" t="s">
        <v>416</v>
      </c>
      <c r="D516" s="371">
        <v>1094</v>
      </c>
    </row>
    <row r="517" spans="1:4" s="372" customFormat="1" ht="15" customHeight="1">
      <c r="A517" s="368" t="s">
        <v>133</v>
      </c>
      <c r="B517" s="369">
        <v>4387</v>
      </c>
      <c r="C517" s="370" t="s">
        <v>417</v>
      </c>
      <c r="D517" s="371">
        <v>6800</v>
      </c>
    </row>
    <row r="518" spans="1:4" s="372" customFormat="1" ht="15" customHeight="1">
      <c r="A518" s="368" t="s">
        <v>133</v>
      </c>
      <c r="B518" s="369">
        <v>4389</v>
      </c>
      <c r="C518" s="370" t="s">
        <v>417</v>
      </c>
      <c r="D518" s="371">
        <v>800</v>
      </c>
    </row>
    <row r="519" spans="1:4" s="372" customFormat="1" ht="15" customHeight="1">
      <c r="A519" s="368" t="s">
        <v>133</v>
      </c>
      <c r="B519" s="369">
        <v>4417</v>
      </c>
      <c r="C519" s="370" t="s">
        <v>211</v>
      </c>
      <c r="D519" s="371">
        <v>6668</v>
      </c>
    </row>
    <row r="520" spans="1:4" s="372" customFormat="1" ht="15" customHeight="1">
      <c r="A520" s="368" t="s">
        <v>133</v>
      </c>
      <c r="B520" s="369">
        <v>4419</v>
      </c>
      <c r="C520" s="370" t="s">
        <v>211</v>
      </c>
      <c r="D520" s="371">
        <v>1176</v>
      </c>
    </row>
    <row r="521" spans="1:4" s="372" customFormat="1" ht="15" customHeight="1">
      <c r="A521" s="368" t="s">
        <v>133</v>
      </c>
      <c r="B521" s="369">
        <v>4427</v>
      </c>
      <c r="C521" s="370" t="s">
        <v>420</v>
      </c>
      <c r="D521" s="371">
        <v>72762</v>
      </c>
    </row>
    <row r="522" spans="1:4" s="372" customFormat="1" ht="15" customHeight="1">
      <c r="A522" s="368" t="s">
        <v>133</v>
      </c>
      <c r="B522" s="369">
        <v>4429</v>
      </c>
      <c r="C522" s="370" t="s">
        <v>420</v>
      </c>
      <c r="D522" s="371">
        <v>12841</v>
      </c>
    </row>
    <row r="523" spans="1:4" s="372" customFormat="1" ht="15" customHeight="1">
      <c r="A523" s="368" t="s">
        <v>133</v>
      </c>
      <c r="B523" s="369">
        <v>4537</v>
      </c>
      <c r="C523" s="370" t="s">
        <v>425</v>
      </c>
      <c r="D523" s="371">
        <v>49101</v>
      </c>
    </row>
    <row r="524" spans="1:4" s="372" customFormat="1" ht="15" customHeight="1">
      <c r="A524" s="368" t="s">
        <v>133</v>
      </c>
      <c r="B524" s="369">
        <v>4539</v>
      </c>
      <c r="C524" s="370" t="s">
        <v>425</v>
      </c>
      <c r="D524" s="371">
        <v>11451</v>
      </c>
    </row>
    <row r="525" spans="1:4" s="372" customFormat="1" ht="15" customHeight="1">
      <c r="A525" s="368" t="s">
        <v>133</v>
      </c>
      <c r="B525" s="369">
        <v>4700</v>
      </c>
      <c r="C525" s="370" t="s">
        <v>422</v>
      </c>
      <c r="D525" s="371">
        <v>20000</v>
      </c>
    </row>
    <row r="526" spans="1:4" s="372" customFormat="1" ht="15" customHeight="1">
      <c r="A526" s="368" t="s">
        <v>133</v>
      </c>
      <c r="B526" s="369">
        <v>4707</v>
      </c>
      <c r="C526" s="370" t="s">
        <v>422</v>
      </c>
      <c r="D526" s="371">
        <v>34704</v>
      </c>
    </row>
    <row r="527" spans="1:4" s="372" customFormat="1" ht="15" customHeight="1">
      <c r="A527" s="368" t="s">
        <v>133</v>
      </c>
      <c r="B527" s="369">
        <v>4709</v>
      </c>
      <c r="C527" s="370" t="s">
        <v>422</v>
      </c>
      <c r="D527" s="371">
        <v>6124</v>
      </c>
    </row>
    <row r="528" spans="1:4" s="372" customFormat="1" ht="15" customHeight="1">
      <c r="A528" s="368" t="s">
        <v>133</v>
      </c>
      <c r="B528" s="369">
        <v>4717</v>
      </c>
      <c r="C528" s="370" t="s">
        <v>217</v>
      </c>
      <c r="D528" s="371">
        <v>652</v>
      </c>
    </row>
    <row r="529" spans="1:4" s="372" customFormat="1" ht="15" customHeight="1">
      <c r="A529" s="368" t="s">
        <v>133</v>
      </c>
      <c r="B529" s="369">
        <v>4719</v>
      </c>
      <c r="C529" s="370" t="s">
        <v>217</v>
      </c>
      <c r="D529" s="371">
        <v>115</v>
      </c>
    </row>
    <row r="530" spans="1:4" s="363" customFormat="1" ht="15" customHeight="1">
      <c r="A530" s="364">
        <v>75084</v>
      </c>
      <c r="B530" s="365" t="s">
        <v>133</v>
      </c>
      <c r="C530" s="366" t="s">
        <v>173</v>
      </c>
      <c r="D530" s="367">
        <f>SUM(D531:D541)</f>
        <v>202000</v>
      </c>
    </row>
    <row r="531" spans="1:4" s="372" customFormat="1" ht="15" customHeight="1">
      <c r="A531" s="368" t="s">
        <v>133</v>
      </c>
      <c r="B531" s="369">
        <v>3030</v>
      </c>
      <c r="C531" s="370" t="s">
        <v>444</v>
      </c>
      <c r="D531" s="371">
        <v>1500</v>
      </c>
    </row>
    <row r="532" spans="1:4" s="372" customFormat="1" ht="15" customHeight="1">
      <c r="A532" s="368" t="s">
        <v>133</v>
      </c>
      <c r="B532" s="369">
        <v>4010</v>
      </c>
      <c r="C532" s="370" t="s">
        <v>201</v>
      </c>
      <c r="D532" s="371">
        <v>99000</v>
      </c>
    </row>
    <row r="533" spans="1:4" s="372" customFormat="1" ht="15" customHeight="1">
      <c r="A533" s="368" t="s">
        <v>133</v>
      </c>
      <c r="B533" s="369">
        <v>4040</v>
      </c>
      <c r="C533" s="370" t="s">
        <v>202</v>
      </c>
      <c r="D533" s="371">
        <v>6750</v>
      </c>
    </row>
    <row r="534" spans="1:4" s="372" customFormat="1" ht="15" customHeight="1">
      <c r="A534" s="368" t="s">
        <v>133</v>
      </c>
      <c r="B534" s="369">
        <v>4110</v>
      </c>
      <c r="C534" s="370" t="s">
        <v>203</v>
      </c>
      <c r="D534" s="371">
        <v>17018</v>
      </c>
    </row>
    <row r="535" spans="1:4" s="372" customFormat="1" ht="15" customHeight="1">
      <c r="A535" s="368" t="s">
        <v>133</v>
      </c>
      <c r="B535" s="369">
        <v>4120</v>
      </c>
      <c r="C535" s="370" t="s">
        <v>204</v>
      </c>
      <c r="D535" s="371">
        <v>2425</v>
      </c>
    </row>
    <row r="536" spans="1:4" s="372" customFormat="1" ht="15" customHeight="1">
      <c r="A536" s="368" t="s">
        <v>133</v>
      </c>
      <c r="B536" s="369">
        <v>4210</v>
      </c>
      <c r="C536" s="370" t="s">
        <v>207</v>
      </c>
      <c r="D536" s="371">
        <v>7657</v>
      </c>
    </row>
    <row r="537" spans="1:4" s="372" customFormat="1" ht="15" customHeight="1">
      <c r="A537" s="368" t="s">
        <v>133</v>
      </c>
      <c r="B537" s="369">
        <v>4220</v>
      </c>
      <c r="C537" s="370" t="s">
        <v>208</v>
      </c>
      <c r="D537" s="371">
        <v>9000</v>
      </c>
    </row>
    <row r="538" spans="1:4" s="372" customFormat="1" ht="15" customHeight="1">
      <c r="A538" s="368" t="s">
        <v>133</v>
      </c>
      <c r="B538" s="369">
        <v>4300</v>
      </c>
      <c r="C538" s="370" t="s">
        <v>210</v>
      </c>
      <c r="D538" s="371">
        <v>56000</v>
      </c>
    </row>
    <row r="539" spans="1:4" s="372" customFormat="1" ht="15" customHeight="1">
      <c r="A539" s="368" t="s">
        <v>133</v>
      </c>
      <c r="B539" s="369">
        <v>4410</v>
      </c>
      <c r="C539" s="370" t="s">
        <v>211</v>
      </c>
      <c r="D539" s="371">
        <v>285</v>
      </c>
    </row>
    <row r="540" spans="1:4" s="372" customFormat="1" ht="15" customHeight="1">
      <c r="A540" s="368" t="s">
        <v>133</v>
      </c>
      <c r="B540" s="369">
        <v>4700</v>
      </c>
      <c r="C540" s="370" t="s">
        <v>422</v>
      </c>
      <c r="D540" s="371">
        <v>700</v>
      </c>
    </row>
    <row r="541" spans="1:4" s="372" customFormat="1" ht="15" customHeight="1">
      <c r="A541" s="368" t="s">
        <v>133</v>
      </c>
      <c r="B541" s="369">
        <v>4710</v>
      </c>
      <c r="C541" s="370" t="s">
        <v>217</v>
      </c>
      <c r="D541" s="371">
        <v>1665</v>
      </c>
    </row>
    <row r="542" spans="1:4" s="363" customFormat="1" ht="15" customHeight="1">
      <c r="A542" s="364">
        <v>75095</v>
      </c>
      <c r="B542" s="365" t="s">
        <v>133</v>
      </c>
      <c r="C542" s="366" t="s">
        <v>46</v>
      </c>
      <c r="D542" s="367">
        <f>SUM(D543:D591)</f>
        <v>6655518</v>
      </c>
    </row>
    <row r="543" spans="1:4" s="372" customFormat="1" ht="43.15" customHeight="1">
      <c r="A543" s="368" t="s">
        <v>133</v>
      </c>
      <c r="B543" s="369">
        <v>2360</v>
      </c>
      <c r="C543" s="370" t="s">
        <v>435</v>
      </c>
      <c r="D543" s="371">
        <v>140000</v>
      </c>
    </row>
    <row r="544" spans="1:4" s="372" customFormat="1" ht="15" customHeight="1">
      <c r="A544" s="368" t="s">
        <v>133</v>
      </c>
      <c r="B544" s="369">
        <v>3028</v>
      </c>
      <c r="C544" s="370" t="s">
        <v>438</v>
      </c>
      <c r="D544" s="371">
        <v>510</v>
      </c>
    </row>
    <row r="545" spans="1:4" s="372" customFormat="1" ht="15" customHeight="1">
      <c r="A545" s="368" t="s">
        <v>133</v>
      </c>
      <c r="B545" s="369">
        <v>3029</v>
      </c>
      <c r="C545" s="370" t="s">
        <v>438</v>
      </c>
      <c r="D545" s="371">
        <v>90</v>
      </c>
    </row>
    <row r="546" spans="1:4" s="372" customFormat="1" ht="15" customHeight="1">
      <c r="A546" s="368" t="s">
        <v>133</v>
      </c>
      <c r="B546" s="369">
        <v>3030</v>
      </c>
      <c r="C546" s="370" t="s">
        <v>444</v>
      </c>
      <c r="D546" s="371">
        <v>7000</v>
      </c>
    </row>
    <row r="547" spans="1:4" s="372" customFormat="1" ht="15" customHeight="1">
      <c r="A547" s="368" t="s">
        <v>133</v>
      </c>
      <c r="B547" s="369">
        <v>3040</v>
      </c>
      <c r="C547" s="370" t="s">
        <v>446</v>
      </c>
      <c r="D547" s="371">
        <v>400000</v>
      </c>
    </row>
    <row r="548" spans="1:4" s="372" customFormat="1" ht="15" customHeight="1">
      <c r="A548" s="368" t="s">
        <v>133</v>
      </c>
      <c r="B548" s="369">
        <v>4018</v>
      </c>
      <c r="C548" s="370" t="s">
        <v>201</v>
      </c>
      <c r="D548" s="371">
        <v>357000</v>
      </c>
    </row>
    <row r="549" spans="1:4" s="372" customFormat="1" ht="15" customHeight="1">
      <c r="A549" s="368" t="s">
        <v>133</v>
      </c>
      <c r="B549" s="369">
        <v>4019</v>
      </c>
      <c r="C549" s="370" t="s">
        <v>201</v>
      </c>
      <c r="D549" s="371">
        <v>63000</v>
      </c>
    </row>
    <row r="550" spans="1:4" s="372" customFormat="1" ht="15" customHeight="1">
      <c r="A550" s="368" t="s">
        <v>133</v>
      </c>
      <c r="B550" s="369">
        <v>4048</v>
      </c>
      <c r="C550" s="370" t="s">
        <v>202</v>
      </c>
      <c r="D550" s="371">
        <v>63750</v>
      </c>
    </row>
    <row r="551" spans="1:4" s="372" customFormat="1" ht="15" customHeight="1">
      <c r="A551" s="368" t="s">
        <v>133</v>
      </c>
      <c r="B551" s="369">
        <v>4049</v>
      </c>
      <c r="C551" s="370" t="s">
        <v>202</v>
      </c>
      <c r="D551" s="371">
        <v>11250</v>
      </c>
    </row>
    <row r="552" spans="1:4" s="372" customFormat="1" ht="15" customHeight="1">
      <c r="A552" s="368" t="s">
        <v>133</v>
      </c>
      <c r="B552" s="369">
        <v>4110</v>
      </c>
      <c r="C552" s="370" t="s">
        <v>203</v>
      </c>
      <c r="D552" s="371">
        <v>3000</v>
      </c>
    </row>
    <row r="553" spans="1:4" s="372" customFormat="1" ht="15" customHeight="1">
      <c r="A553" s="368" t="s">
        <v>133</v>
      </c>
      <c r="B553" s="369">
        <v>4118</v>
      </c>
      <c r="C553" s="370" t="s">
        <v>203</v>
      </c>
      <c r="D553" s="371">
        <v>73695</v>
      </c>
    </row>
    <row r="554" spans="1:4" s="372" customFormat="1" ht="15" customHeight="1">
      <c r="A554" s="368" t="s">
        <v>133</v>
      </c>
      <c r="B554" s="369">
        <v>4119</v>
      </c>
      <c r="C554" s="370" t="s">
        <v>203</v>
      </c>
      <c r="D554" s="371">
        <v>13005</v>
      </c>
    </row>
    <row r="555" spans="1:4" s="372" customFormat="1" ht="15" customHeight="1">
      <c r="A555" s="368" t="s">
        <v>133</v>
      </c>
      <c r="B555" s="369">
        <v>4120</v>
      </c>
      <c r="C555" s="370" t="s">
        <v>204</v>
      </c>
      <c r="D555" s="371">
        <v>400</v>
      </c>
    </row>
    <row r="556" spans="1:4" s="372" customFormat="1" ht="15" customHeight="1">
      <c r="A556" s="368" t="s">
        <v>133</v>
      </c>
      <c r="B556" s="369">
        <v>4128</v>
      </c>
      <c r="C556" s="370" t="s">
        <v>204</v>
      </c>
      <c r="D556" s="371">
        <v>8500</v>
      </c>
    </row>
    <row r="557" spans="1:4" s="372" customFormat="1" ht="15" customHeight="1">
      <c r="A557" s="368" t="s">
        <v>133</v>
      </c>
      <c r="B557" s="369">
        <v>4129</v>
      </c>
      <c r="C557" s="370" t="s">
        <v>204</v>
      </c>
      <c r="D557" s="371">
        <v>1500</v>
      </c>
    </row>
    <row r="558" spans="1:4" s="372" customFormat="1" ht="15" customHeight="1">
      <c r="A558" s="368" t="s">
        <v>133</v>
      </c>
      <c r="B558" s="369">
        <v>4170</v>
      </c>
      <c r="C558" s="370" t="s">
        <v>205</v>
      </c>
      <c r="D558" s="371">
        <v>50000</v>
      </c>
    </row>
    <row r="559" spans="1:4" s="372" customFormat="1" ht="15" customHeight="1">
      <c r="A559" s="368" t="s">
        <v>133</v>
      </c>
      <c r="B559" s="369">
        <v>4190</v>
      </c>
      <c r="C559" s="370" t="s">
        <v>206</v>
      </c>
      <c r="D559" s="371">
        <v>145000</v>
      </c>
    </row>
    <row r="560" spans="1:4" s="372" customFormat="1" ht="15" customHeight="1">
      <c r="A560" s="368" t="s">
        <v>133</v>
      </c>
      <c r="B560" s="369">
        <v>4210</v>
      </c>
      <c r="C560" s="370" t="s">
        <v>207</v>
      </c>
      <c r="D560" s="371">
        <v>398000</v>
      </c>
    </row>
    <row r="561" spans="1:4" s="372" customFormat="1" ht="15" customHeight="1">
      <c r="A561" s="368" t="s">
        <v>133</v>
      </c>
      <c r="B561" s="369">
        <v>4218</v>
      </c>
      <c r="C561" s="370" t="s">
        <v>207</v>
      </c>
      <c r="D561" s="371">
        <v>2550</v>
      </c>
    </row>
    <row r="562" spans="1:4" s="372" customFormat="1" ht="15" customHeight="1">
      <c r="A562" s="368" t="s">
        <v>133</v>
      </c>
      <c r="B562" s="369">
        <v>4219</v>
      </c>
      <c r="C562" s="370" t="s">
        <v>207</v>
      </c>
      <c r="D562" s="371">
        <v>450</v>
      </c>
    </row>
    <row r="563" spans="1:4" s="372" customFormat="1" ht="15" customHeight="1">
      <c r="A563" s="368" t="s">
        <v>133</v>
      </c>
      <c r="B563" s="369">
        <v>4220</v>
      </c>
      <c r="C563" s="370" t="s">
        <v>208</v>
      </c>
      <c r="D563" s="371">
        <v>132200</v>
      </c>
    </row>
    <row r="564" spans="1:4" s="372" customFormat="1" ht="15" customHeight="1">
      <c r="A564" s="368" t="s">
        <v>133</v>
      </c>
      <c r="B564" s="369">
        <v>4228</v>
      </c>
      <c r="C564" s="370" t="s">
        <v>208</v>
      </c>
      <c r="D564" s="371">
        <v>425</v>
      </c>
    </row>
    <row r="565" spans="1:4" s="372" customFormat="1" ht="15" customHeight="1">
      <c r="A565" s="368" t="s">
        <v>133</v>
      </c>
      <c r="B565" s="369">
        <v>4229</v>
      </c>
      <c r="C565" s="370" t="s">
        <v>208</v>
      </c>
      <c r="D565" s="371">
        <v>75</v>
      </c>
    </row>
    <row r="566" spans="1:4" s="372" customFormat="1" ht="15" customHeight="1">
      <c r="A566" s="368" t="s">
        <v>133</v>
      </c>
      <c r="B566" s="369">
        <v>4268</v>
      </c>
      <c r="C566" s="370" t="s">
        <v>415</v>
      </c>
      <c r="D566" s="371">
        <v>17000</v>
      </c>
    </row>
    <row r="567" spans="1:4" s="372" customFormat="1" ht="15" customHeight="1">
      <c r="A567" s="368" t="s">
        <v>133</v>
      </c>
      <c r="B567" s="369">
        <v>4269</v>
      </c>
      <c r="C567" s="370" t="s">
        <v>415</v>
      </c>
      <c r="D567" s="371">
        <v>3000</v>
      </c>
    </row>
    <row r="568" spans="1:4" s="372" customFormat="1" ht="15" customHeight="1">
      <c r="A568" s="368" t="s">
        <v>133</v>
      </c>
      <c r="B568" s="369">
        <v>4278</v>
      </c>
      <c r="C568" s="370" t="s">
        <v>209</v>
      </c>
      <c r="D568" s="371">
        <v>1700</v>
      </c>
    </row>
    <row r="569" spans="1:4" s="372" customFormat="1" ht="15" customHeight="1">
      <c r="A569" s="368" t="s">
        <v>133</v>
      </c>
      <c r="B569" s="369">
        <v>4279</v>
      </c>
      <c r="C569" s="370" t="s">
        <v>209</v>
      </c>
      <c r="D569" s="371">
        <v>300</v>
      </c>
    </row>
    <row r="570" spans="1:4" s="372" customFormat="1" ht="15" customHeight="1">
      <c r="A570" s="368" t="s">
        <v>133</v>
      </c>
      <c r="B570" s="369">
        <v>4288</v>
      </c>
      <c r="C570" s="370" t="s">
        <v>440</v>
      </c>
      <c r="D570" s="371">
        <v>255</v>
      </c>
    </row>
    <row r="571" spans="1:4" s="372" customFormat="1" ht="15" customHeight="1">
      <c r="A571" s="368" t="s">
        <v>133</v>
      </c>
      <c r="B571" s="369">
        <v>4289</v>
      </c>
      <c r="C571" s="370" t="s">
        <v>440</v>
      </c>
      <c r="D571" s="371">
        <v>45</v>
      </c>
    </row>
    <row r="572" spans="1:4" s="372" customFormat="1" ht="15" customHeight="1">
      <c r="A572" s="368" t="s">
        <v>133</v>
      </c>
      <c r="B572" s="369">
        <v>4300</v>
      </c>
      <c r="C572" s="370" t="s">
        <v>210</v>
      </c>
      <c r="D572" s="371">
        <v>4538170</v>
      </c>
    </row>
    <row r="573" spans="1:4" s="372" customFormat="1" ht="15" customHeight="1">
      <c r="A573" s="368" t="s">
        <v>133</v>
      </c>
      <c r="B573" s="369">
        <v>4308</v>
      </c>
      <c r="C573" s="370" t="s">
        <v>210</v>
      </c>
      <c r="D573" s="371">
        <v>9350</v>
      </c>
    </row>
    <row r="574" spans="1:4" s="372" customFormat="1" ht="15" customHeight="1">
      <c r="A574" s="368" t="s">
        <v>133</v>
      </c>
      <c r="B574" s="369">
        <v>4309</v>
      </c>
      <c r="C574" s="370" t="s">
        <v>210</v>
      </c>
      <c r="D574" s="371">
        <v>1650</v>
      </c>
    </row>
    <row r="575" spans="1:4" s="372" customFormat="1" ht="15" customHeight="1">
      <c r="A575" s="373" t="s">
        <v>133</v>
      </c>
      <c r="B575" s="374">
        <v>4368</v>
      </c>
      <c r="C575" s="375" t="s">
        <v>416</v>
      </c>
      <c r="D575" s="376">
        <v>5440</v>
      </c>
    </row>
    <row r="576" spans="1:4" s="372" customFormat="1" ht="15" customHeight="1">
      <c r="A576" s="599" t="s">
        <v>133</v>
      </c>
      <c r="B576" s="600">
        <v>4369</v>
      </c>
      <c r="C576" s="601" t="s">
        <v>416</v>
      </c>
      <c r="D576" s="602">
        <v>960</v>
      </c>
    </row>
    <row r="577" spans="1:4" s="372" customFormat="1" ht="15" customHeight="1">
      <c r="A577" s="368" t="s">
        <v>133</v>
      </c>
      <c r="B577" s="369">
        <v>4380</v>
      </c>
      <c r="C577" s="370" t="s">
        <v>417</v>
      </c>
      <c r="D577" s="371">
        <v>45600</v>
      </c>
    </row>
    <row r="578" spans="1:4" s="372" customFormat="1" ht="15" customHeight="1">
      <c r="A578" s="368" t="s">
        <v>133</v>
      </c>
      <c r="B578" s="369">
        <v>4388</v>
      </c>
      <c r="C578" s="370" t="s">
        <v>417</v>
      </c>
      <c r="D578" s="371">
        <v>170</v>
      </c>
    </row>
    <row r="579" spans="1:4" s="372" customFormat="1" ht="15" customHeight="1">
      <c r="A579" s="368" t="s">
        <v>133</v>
      </c>
      <c r="B579" s="369">
        <v>4389</v>
      </c>
      <c r="C579" s="370" t="s">
        <v>417</v>
      </c>
      <c r="D579" s="371">
        <v>30</v>
      </c>
    </row>
    <row r="580" spans="1:4" s="372" customFormat="1" ht="15" customHeight="1">
      <c r="A580" s="368" t="s">
        <v>133</v>
      </c>
      <c r="B580" s="369">
        <v>4408</v>
      </c>
      <c r="C580" s="370" t="s">
        <v>419</v>
      </c>
      <c r="D580" s="371">
        <v>8075</v>
      </c>
    </row>
    <row r="581" spans="1:4" s="372" customFormat="1" ht="15" customHeight="1">
      <c r="A581" s="368" t="s">
        <v>133</v>
      </c>
      <c r="B581" s="369">
        <v>4409</v>
      </c>
      <c r="C581" s="370" t="s">
        <v>419</v>
      </c>
      <c r="D581" s="371">
        <v>1425</v>
      </c>
    </row>
    <row r="582" spans="1:4" s="372" customFormat="1" ht="15" customHeight="1">
      <c r="A582" s="368" t="s">
        <v>133</v>
      </c>
      <c r="B582" s="369">
        <v>4410</v>
      </c>
      <c r="C582" s="370" t="s">
        <v>211</v>
      </c>
      <c r="D582" s="371">
        <v>10000</v>
      </c>
    </row>
    <row r="583" spans="1:4" s="372" customFormat="1" ht="15" customHeight="1">
      <c r="A583" s="368" t="s">
        <v>133</v>
      </c>
      <c r="B583" s="369">
        <v>4418</v>
      </c>
      <c r="C583" s="370" t="s">
        <v>211</v>
      </c>
      <c r="D583" s="371">
        <v>2550</v>
      </c>
    </row>
    <row r="584" spans="1:4" s="372" customFormat="1" ht="15" customHeight="1">
      <c r="A584" s="368" t="s">
        <v>133</v>
      </c>
      <c r="B584" s="369">
        <v>4419</v>
      </c>
      <c r="C584" s="370" t="s">
        <v>211</v>
      </c>
      <c r="D584" s="371">
        <v>450</v>
      </c>
    </row>
    <row r="585" spans="1:4" s="372" customFormat="1" ht="15" customHeight="1">
      <c r="A585" s="368" t="s">
        <v>133</v>
      </c>
      <c r="B585" s="369">
        <v>4430</v>
      </c>
      <c r="C585" s="370" t="s">
        <v>421</v>
      </c>
      <c r="D585" s="371">
        <v>117148</v>
      </c>
    </row>
    <row r="586" spans="1:4" s="372" customFormat="1" ht="15" customHeight="1">
      <c r="A586" s="368" t="s">
        <v>133</v>
      </c>
      <c r="B586" s="369">
        <v>4530</v>
      </c>
      <c r="C586" s="370" t="s">
        <v>425</v>
      </c>
      <c r="D586" s="371">
        <v>10000</v>
      </c>
    </row>
    <row r="587" spans="1:4" s="372" customFormat="1" ht="15" customHeight="1">
      <c r="A587" s="368" t="s">
        <v>133</v>
      </c>
      <c r="B587" s="369">
        <v>4540</v>
      </c>
      <c r="C587" s="370" t="s">
        <v>426</v>
      </c>
      <c r="D587" s="371">
        <v>9000</v>
      </c>
    </row>
    <row r="588" spans="1:4" s="372" customFormat="1" ht="15" customHeight="1">
      <c r="A588" s="368" t="s">
        <v>133</v>
      </c>
      <c r="B588" s="369">
        <v>4708</v>
      </c>
      <c r="C588" s="370" t="s">
        <v>422</v>
      </c>
      <c r="D588" s="371">
        <v>425</v>
      </c>
    </row>
    <row r="589" spans="1:4" s="372" customFormat="1" ht="15" customHeight="1">
      <c r="A589" s="368" t="s">
        <v>133</v>
      </c>
      <c r="B589" s="369">
        <v>4709</v>
      </c>
      <c r="C589" s="370" t="s">
        <v>422</v>
      </c>
      <c r="D589" s="371">
        <v>75</v>
      </c>
    </row>
    <row r="590" spans="1:4" s="372" customFormat="1" ht="15" customHeight="1">
      <c r="A590" s="368" t="s">
        <v>133</v>
      </c>
      <c r="B590" s="369">
        <v>4718</v>
      </c>
      <c r="C590" s="370" t="s">
        <v>217</v>
      </c>
      <c r="D590" s="371">
        <v>1105</v>
      </c>
    </row>
    <row r="591" spans="1:4" s="372" customFormat="1" ht="15" customHeight="1">
      <c r="A591" s="368" t="s">
        <v>133</v>
      </c>
      <c r="B591" s="369">
        <v>4719</v>
      </c>
      <c r="C591" s="370" t="s">
        <v>217</v>
      </c>
      <c r="D591" s="371">
        <v>195</v>
      </c>
    </row>
    <row r="592" spans="1:4" s="363" customFormat="1" ht="15" customHeight="1">
      <c r="A592" s="359" t="s">
        <v>31</v>
      </c>
      <c r="B592" s="360" t="s">
        <v>133</v>
      </c>
      <c r="C592" s="361" t="s">
        <v>32</v>
      </c>
      <c r="D592" s="362">
        <f>D593</f>
        <v>2000</v>
      </c>
    </row>
    <row r="593" spans="1:4" s="363" customFormat="1" ht="15" customHeight="1">
      <c r="A593" s="364">
        <v>75212</v>
      </c>
      <c r="B593" s="365" t="s">
        <v>133</v>
      </c>
      <c r="C593" s="366" t="s">
        <v>59</v>
      </c>
      <c r="D593" s="367">
        <f>SUM(D594:D595)</f>
        <v>2000</v>
      </c>
    </row>
    <row r="594" spans="1:4" s="372" customFormat="1" ht="15" customHeight="1">
      <c r="A594" s="368" t="s">
        <v>133</v>
      </c>
      <c r="B594" s="369">
        <v>4210</v>
      </c>
      <c r="C594" s="370" t="s">
        <v>207</v>
      </c>
      <c r="D594" s="371">
        <v>1000</v>
      </c>
    </row>
    <row r="595" spans="1:4" s="372" customFormat="1" ht="15" customHeight="1">
      <c r="A595" s="368" t="s">
        <v>133</v>
      </c>
      <c r="B595" s="369">
        <v>4300</v>
      </c>
      <c r="C595" s="370" t="s">
        <v>210</v>
      </c>
      <c r="D595" s="371">
        <v>1000</v>
      </c>
    </row>
    <row r="596" spans="1:4" s="363" customFormat="1" ht="15" customHeight="1">
      <c r="A596" s="359" t="s">
        <v>358</v>
      </c>
      <c r="B596" s="360" t="s">
        <v>133</v>
      </c>
      <c r="C596" s="361" t="s">
        <v>359</v>
      </c>
      <c r="D596" s="362">
        <f>D597</f>
        <v>205000</v>
      </c>
    </row>
    <row r="597" spans="1:4" s="363" customFormat="1" ht="15" customHeight="1">
      <c r="A597" s="364">
        <v>75495</v>
      </c>
      <c r="B597" s="365" t="s">
        <v>133</v>
      </c>
      <c r="C597" s="366" t="s">
        <v>46</v>
      </c>
      <c r="D597" s="367">
        <f>SUM(D598:D601)</f>
        <v>205000</v>
      </c>
    </row>
    <row r="598" spans="1:4" s="372" customFormat="1" ht="15" customHeight="1">
      <c r="A598" s="368" t="s">
        <v>133</v>
      </c>
      <c r="B598" s="369">
        <v>4190</v>
      </c>
      <c r="C598" s="370" t="s">
        <v>206</v>
      </c>
      <c r="D598" s="371">
        <v>4000</v>
      </c>
    </row>
    <row r="599" spans="1:4" s="372" customFormat="1" ht="15" customHeight="1">
      <c r="A599" s="368" t="s">
        <v>133</v>
      </c>
      <c r="B599" s="369">
        <v>4210</v>
      </c>
      <c r="C599" s="370" t="s">
        <v>207</v>
      </c>
      <c r="D599" s="371">
        <v>6000</v>
      </c>
    </row>
    <row r="600" spans="1:4" s="372" customFormat="1" ht="15" customHeight="1">
      <c r="A600" s="368" t="s">
        <v>133</v>
      </c>
      <c r="B600" s="369">
        <v>4300</v>
      </c>
      <c r="C600" s="370" t="s">
        <v>210</v>
      </c>
      <c r="D600" s="371">
        <v>135000</v>
      </c>
    </row>
    <row r="601" spans="1:4" s="372" customFormat="1" ht="15" customHeight="1">
      <c r="A601" s="368" t="s">
        <v>133</v>
      </c>
      <c r="B601" s="369">
        <v>4430</v>
      </c>
      <c r="C601" s="370" t="s">
        <v>421</v>
      </c>
      <c r="D601" s="371">
        <v>60000</v>
      </c>
    </row>
    <row r="602" spans="1:4" s="363" customFormat="1" ht="15" customHeight="1">
      <c r="A602" s="359" t="s">
        <v>361</v>
      </c>
      <c r="B602" s="360" t="s">
        <v>133</v>
      </c>
      <c r="C602" s="361" t="s">
        <v>362</v>
      </c>
      <c r="D602" s="362">
        <f>D603+D605</f>
        <v>87900646</v>
      </c>
    </row>
    <row r="603" spans="1:4" s="363" customFormat="1" ht="28.9" customHeight="1">
      <c r="A603" s="364">
        <v>75702</v>
      </c>
      <c r="B603" s="365" t="s">
        <v>133</v>
      </c>
      <c r="C603" s="366" t="s">
        <v>447</v>
      </c>
      <c r="D603" s="367">
        <f>D604</f>
        <v>22413674</v>
      </c>
    </row>
    <row r="604" spans="1:4" s="372" customFormat="1" ht="28.9" customHeight="1">
      <c r="A604" s="368" t="s">
        <v>133</v>
      </c>
      <c r="B604" s="369">
        <v>8110</v>
      </c>
      <c r="C604" s="370" t="s">
        <v>448</v>
      </c>
      <c r="D604" s="371">
        <v>22413674</v>
      </c>
    </row>
    <row r="605" spans="1:4" s="363" customFormat="1" ht="28.9" customHeight="1">
      <c r="A605" s="364">
        <v>75704</v>
      </c>
      <c r="B605" s="365" t="s">
        <v>133</v>
      </c>
      <c r="C605" s="366" t="s">
        <v>366</v>
      </c>
      <c r="D605" s="367">
        <f>SUM(D606:D607)</f>
        <v>65486972</v>
      </c>
    </row>
    <row r="606" spans="1:4" s="372" customFormat="1" ht="15" customHeight="1">
      <c r="A606" s="368" t="s">
        <v>133</v>
      </c>
      <c r="B606" s="369">
        <v>8020</v>
      </c>
      <c r="C606" s="370" t="s">
        <v>449</v>
      </c>
      <c r="D606" s="371">
        <v>64140722</v>
      </c>
    </row>
    <row r="607" spans="1:4" s="372" customFormat="1" ht="15" customHeight="1">
      <c r="A607" s="368" t="s">
        <v>133</v>
      </c>
      <c r="B607" s="369">
        <v>8030</v>
      </c>
      <c r="C607" s="370" t="s">
        <v>450</v>
      </c>
      <c r="D607" s="371">
        <v>1346250</v>
      </c>
    </row>
    <row r="608" spans="1:4" s="363" customFormat="1" ht="15" customHeight="1">
      <c r="A608" s="359" t="s">
        <v>79</v>
      </c>
      <c r="B608" s="360" t="s">
        <v>133</v>
      </c>
      <c r="C608" s="361" t="s">
        <v>80</v>
      </c>
      <c r="D608" s="362">
        <f>D609</f>
        <v>52900000</v>
      </c>
    </row>
    <row r="609" spans="1:4" s="363" customFormat="1" ht="15" customHeight="1">
      <c r="A609" s="364">
        <v>75818</v>
      </c>
      <c r="B609" s="365" t="s">
        <v>133</v>
      </c>
      <c r="C609" s="366" t="s">
        <v>368</v>
      </c>
      <c r="D609" s="367">
        <f>SUM(D610:D611)</f>
        <v>52900000</v>
      </c>
    </row>
    <row r="610" spans="1:4" s="372" customFormat="1" ht="15" customHeight="1">
      <c r="A610" s="368" t="s">
        <v>133</v>
      </c>
      <c r="B610" s="369">
        <v>4810</v>
      </c>
      <c r="C610" s="370" t="s">
        <v>451</v>
      </c>
      <c r="D610" s="371">
        <v>40900000</v>
      </c>
    </row>
    <row r="611" spans="1:4" s="372" customFormat="1" ht="15" customHeight="1">
      <c r="A611" s="368" t="s">
        <v>133</v>
      </c>
      <c r="B611" s="369">
        <v>6800</v>
      </c>
      <c r="C611" s="370" t="s">
        <v>452</v>
      </c>
      <c r="D611" s="371">
        <v>12000000</v>
      </c>
    </row>
    <row r="612" spans="1:4" s="363" customFormat="1" ht="15" customHeight="1">
      <c r="A612" s="359" t="s">
        <v>33</v>
      </c>
      <c r="B612" s="360" t="s">
        <v>133</v>
      </c>
      <c r="C612" s="361" t="s">
        <v>34</v>
      </c>
      <c r="D612" s="362">
        <f>D613+D636+D638+D677+D679+D681+D705+D723+D766+D793+D817+D841+D859</f>
        <v>97127899</v>
      </c>
    </row>
    <row r="613" spans="1:4" s="363" customFormat="1" ht="15" customHeight="1">
      <c r="A613" s="364">
        <v>80102</v>
      </c>
      <c r="B613" s="365" t="s">
        <v>133</v>
      </c>
      <c r="C613" s="366" t="s">
        <v>81</v>
      </c>
      <c r="D613" s="367">
        <f>SUM(D614:D635)</f>
        <v>25479419</v>
      </c>
    </row>
    <row r="614" spans="1:4" s="372" customFormat="1" ht="15" customHeight="1">
      <c r="A614" s="368" t="s">
        <v>133</v>
      </c>
      <c r="B614" s="369">
        <v>3020</v>
      </c>
      <c r="C614" s="370" t="s">
        <v>438</v>
      </c>
      <c r="D614" s="371">
        <v>25233</v>
      </c>
    </row>
    <row r="615" spans="1:4" s="372" customFormat="1" ht="15" customHeight="1">
      <c r="A615" s="368" t="s">
        <v>133</v>
      </c>
      <c r="B615" s="369">
        <v>4010</v>
      </c>
      <c r="C615" s="370" t="s">
        <v>201</v>
      </c>
      <c r="D615" s="371">
        <v>1285822</v>
      </c>
    </row>
    <row r="616" spans="1:4" s="372" customFormat="1" ht="15" customHeight="1">
      <c r="A616" s="368" t="s">
        <v>133</v>
      </c>
      <c r="B616" s="369">
        <v>4040</v>
      </c>
      <c r="C616" s="370" t="s">
        <v>202</v>
      </c>
      <c r="D616" s="371">
        <v>100040</v>
      </c>
    </row>
    <row r="617" spans="1:4" s="372" customFormat="1" ht="15" customHeight="1">
      <c r="A617" s="368" t="s">
        <v>133</v>
      </c>
      <c r="B617" s="369">
        <v>4110</v>
      </c>
      <c r="C617" s="370" t="s">
        <v>203</v>
      </c>
      <c r="D617" s="371">
        <v>3392113</v>
      </c>
    </row>
    <row r="618" spans="1:4" s="372" customFormat="1" ht="15" customHeight="1">
      <c r="A618" s="368" t="s">
        <v>133</v>
      </c>
      <c r="B618" s="369">
        <v>4120</v>
      </c>
      <c r="C618" s="370" t="s">
        <v>204</v>
      </c>
      <c r="D618" s="371">
        <v>390370</v>
      </c>
    </row>
    <row r="619" spans="1:4" s="372" customFormat="1" ht="15" customHeight="1">
      <c r="A619" s="368" t="s">
        <v>133</v>
      </c>
      <c r="B619" s="369">
        <v>4170</v>
      </c>
      <c r="C619" s="370" t="s">
        <v>205</v>
      </c>
      <c r="D619" s="371">
        <v>23000</v>
      </c>
    </row>
    <row r="620" spans="1:4" s="372" customFormat="1" ht="15" customHeight="1">
      <c r="A620" s="368" t="s">
        <v>133</v>
      </c>
      <c r="B620" s="369">
        <v>4210</v>
      </c>
      <c r="C620" s="370" t="s">
        <v>207</v>
      </c>
      <c r="D620" s="371">
        <v>98880</v>
      </c>
    </row>
    <row r="621" spans="1:4" s="372" customFormat="1" ht="15" customHeight="1">
      <c r="A621" s="368" t="s">
        <v>133</v>
      </c>
      <c r="B621" s="369">
        <v>4240</v>
      </c>
      <c r="C621" s="370" t="s">
        <v>453</v>
      </c>
      <c r="D621" s="371">
        <v>181801</v>
      </c>
    </row>
    <row r="622" spans="1:4" s="372" customFormat="1" ht="15" customHeight="1">
      <c r="A622" s="368" t="s">
        <v>133</v>
      </c>
      <c r="B622" s="369">
        <v>4260</v>
      </c>
      <c r="C622" s="370" t="s">
        <v>415</v>
      </c>
      <c r="D622" s="371">
        <v>465000</v>
      </c>
    </row>
    <row r="623" spans="1:4" s="372" customFormat="1" ht="15" customHeight="1">
      <c r="A623" s="368" t="s">
        <v>133</v>
      </c>
      <c r="B623" s="369">
        <v>4270</v>
      </c>
      <c r="C623" s="370" t="s">
        <v>209</v>
      </c>
      <c r="D623" s="371">
        <v>19460</v>
      </c>
    </row>
    <row r="624" spans="1:4" s="372" customFormat="1" ht="15" customHeight="1">
      <c r="A624" s="368" t="s">
        <v>133</v>
      </c>
      <c r="B624" s="369">
        <v>4280</v>
      </c>
      <c r="C624" s="370" t="s">
        <v>440</v>
      </c>
      <c r="D624" s="371">
        <v>11500</v>
      </c>
    </row>
    <row r="625" spans="1:4" s="372" customFormat="1" ht="15" customHeight="1">
      <c r="A625" s="368" t="s">
        <v>133</v>
      </c>
      <c r="B625" s="369">
        <v>4300</v>
      </c>
      <c r="C625" s="370" t="s">
        <v>210</v>
      </c>
      <c r="D625" s="371">
        <v>166647</v>
      </c>
    </row>
    <row r="626" spans="1:4" s="372" customFormat="1" ht="15" customHeight="1">
      <c r="A626" s="368" t="s">
        <v>133</v>
      </c>
      <c r="B626" s="369">
        <v>4360</v>
      </c>
      <c r="C626" s="370" t="s">
        <v>416</v>
      </c>
      <c r="D626" s="371">
        <v>18161</v>
      </c>
    </row>
    <row r="627" spans="1:4" s="372" customFormat="1" ht="15" customHeight="1">
      <c r="A627" s="368" t="s">
        <v>133</v>
      </c>
      <c r="B627" s="369">
        <v>4410</v>
      </c>
      <c r="C627" s="370" t="s">
        <v>211</v>
      </c>
      <c r="D627" s="371">
        <v>23600</v>
      </c>
    </row>
    <row r="628" spans="1:4" s="372" customFormat="1" ht="15" customHeight="1">
      <c r="A628" s="368" t="s">
        <v>133</v>
      </c>
      <c r="B628" s="369">
        <v>4430</v>
      </c>
      <c r="C628" s="370" t="s">
        <v>421</v>
      </c>
      <c r="D628" s="371">
        <v>11100</v>
      </c>
    </row>
    <row r="629" spans="1:4" s="372" customFormat="1" ht="15" customHeight="1">
      <c r="A629" s="368" t="s">
        <v>133</v>
      </c>
      <c r="B629" s="369">
        <v>4440</v>
      </c>
      <c r="C629" s="370" t="s">
        <v>441</v>
      </c>
      <c r="D629" s="371">
        <v>657913</v>
      </c>
    </row>
    <row r="630" spans="1:4" s="372" customFormat="1" ht="15" customHeight="1">
      <c r="A630" s="368" t="s">
        <v>133</v>
      </c>
      <c r="B630" s="369">
        <v>4520</v>
      </c>
      <c r="C630" s="370" t="s">
        <v>431</v>
      </c>
      <c r="D630" s="371">
        <v>720</v>
      </c>
    </row>
    <row r="631" spans="1:4" s="372" customFormat="1" ht="15" customHeight="1">
      <c r="A631" s="368" t="s">
        <v>133</v>
      </c>
      <c r="B631" s="369">
        <v>4700</v>
      </c>
      <c r="C631" s="370" t="s">
        <v>422</v>
      </c>
      <c r="D631" s="371">
        <v>9000</v>
      </c>
    </row>
    <row r="632" spans="1:4" s="372" customFormat="1" ht="15" customHeight="1">
      <c r="A632" s="368" t="s">
        <v>133</v>
      </c>
      <c r="B632" s="369">
        <v>4710</v>
      </c>
      <c r="C632" s="370" t="s">
        <v>217</v>
      </c>
      <c r="D632" s="371">
        <v>47127</v>
      </c>
    </row>
    <row r="633" spans="1:4" s="372" customFormat="1" ht="15" customHeight="1">
      <c r="A633" s="368" t="s">
        <v>133</v>
      </c>
      <c r="B633" s="369">
        <v>4790</v>
      </c>
      <c r="C633" s="370" t="s">
        <v>454</v>
      </c>
      <c r="D633" s="371">
        <v>17284063</v>
      </c>
    </row>
    <row r="634" spans="1:4" s="372" customFormat="1" ht="15" customHeight="1">
      <c r="A634" s="368" t="s">
        <v>133</v>
      </c>
      <c r="B634" s="369">
        <v>4800</v>
      </c>
      <c r="C634" s="370" t="s">
        <v>455</v>
      </c>
      <c r="D634" s="371">
        <v>1206369</v>
      </c>
    </row>
    <row r="635" spans="1:4" s="372" customFormat="1" ht="15" customHeight="1">
      <c r="A635" s="373" t="s">
        <v>133</v>
      </c>
      <c r="B635" s="374">
        <v>6050</v>
      </c>
      <c r="C635" s="375" t="s">
        <v>216</v>
      </c>
      <c r="D635" s="376">
        <v>61500</v>
      </c>
    </row>
    <row r="636" spans="1:4" s="363" customFormat="1" ht="15" customHeight="1">
      <c r="A636" s="603">
        <v>80104</v>
      </c>
      <c r="B636" s="604" t="s">
        <v>133</v>
      </c>
      <c r="C636" s="605" t="s">
        <v>456</v>
      </c>
      <c r="D636" s="606">
        <f>D637</f>
        <v>200000</v>
      </c>
    </row>
    <row r="637" spans="1:4" s="372" customFormat="1" ht="44.45" customHeight="1">
      <c r="A637" s="368" t="s">
        <v>133</v>
      </c>
      <c r="B637" s="369">
        <v>6259</v>
      </c>
      <c r="C637" s="370" t="s">
        <v>136</v>
      </c>
      <c r="D637" s="371">
        <v>200000</v>
      </c>
    </row>
    <row r="638" spans="1:4" s="363" customFormat="1" ht="15" customHeight="1">
      <c r="A638" s="364">
        <v>80105</v>
      </c>
      <c r="B638" s="365" t="s">
        <v>133</v>
      </c>
      <c r="C638" s="366" t="s">
        <v>372</v>
      </c>
      <c r="D638" s="367">
        <f>SUM(D639:D676)</f>
        <v>2883417</v>
      </c>
    </row>
    <row r="639" spans="1:4" s="372" customFormat="1" ht="15" customHeight="1">
      <c r="A639" s="368" t="s">
        <v>133</v>
      </c>
      <c r="B639" s="369">
        <v>3020</v>
      </c>
      <c r="C639" s="370" t="s">
        <v>438</v>
      </c>
      <c r="D639" s="371">
        <v>1787</v>
      </c>
    </row>
    <row r="640" spans="1:4" s="372" customFormat="1" ht="15" customHeight="1">
      <c r="A640" s="368" t="s">
        <v>133</v>
      </c>
      <c r="B640" s="369">
        <v>4017</v>
      </c>
      <c r="C640" s="370" t="s">
        <v>201</v>
      </c>
      <c r="D640" s="371">
        <v>193742</v>
      </c>
    </row>
    <row r="641" spans="1:4" s="372" customFormat="1" ht="15" customHeight="1">
      <c r="A641" s="368" t="s">
        <v>133</v>
      </c>
      <c r="B641" s="369">
        <v>4019</v>
      </c>
      <c r="C641" s="370" t="s">
        <v>201</v>
      </c>
      <c r="D641" s="371">
        <v>34190</v>
      </c>
    </row>
    <row r="642" spans="1:4" s="372" customFormat="1" ht="15" customHeight="1">
      <c r="A642" s="368" t="s">
        <v>133</v>
      </c>
      <c r="B642" s="369">
        <v>4047</v>
      </c>
      <c r="C642" s="370" t="s">
        <v>202</v>
      </c>
      <c r="D642" s="371">
        <v>5540</v>
      </c>
    </row>
    <row r="643" spans="1:4" s="372" customFormat="1" ht="15" customHeight="1">
      <c r="A643" s="368" t="s">
        <v>133</v>
      </c>
      <c r="B643" s="369">
        <v>4049</v>
      </c>
      <c r="C643" s="370" t="s">
        <v>202</v>
      </c>
      <c r="D643" s="371">
        <v>978</v>
      </c>
    </row>
    <row r="644" spans="1:4" s="372" customFormat="1" ht="15" customHeight="1">
      <c r="A644" s="368" t="s">
        <v>133</v>
      </c>
      <c r="B644" s="369">
        <v>4110</v>
      </c>
      <c r="C644" s="370" t="s">
        <v>203</v>
      </c>
      <c r="D644" s="371">
        <v>52201</v>
      </c>
    </row>
    <row r="645" spans="1:4" s="372" customFormat="1" ht="15" customHeight="1">
      <c r="A645" s="368" t="s">
        <v>133</v>
      </c>
      <c r="B645" s="369">
        <v>4117</v>
      </c>
      <c r="C645" s="370" t="s">
        <v>203</v>
      </c>
      <c r="D645" s="371">
        <v>259562</v>
      </c>
    </row>
    <row r="646" spans="1:4" s="372" customFormat="1" ht="15" customHeight="1">
      <c r="A646" s="368" t="s">
        <v>133</v>
      </c>
      <c r="B646" s="369">
        <v>4119</v>
      </c>
      <c r="C646" s="370" t="s">
        <v>203</v>
      </c>
      <c r="D646" s="371">
        <v>45805</v>
      </c>
    </row>
    <row r="647" spans="1:4" s="372" customFormat="1" ht="15" customHeight="1">
      <c r="A647" s="368" t="s">
        <v>133</v>
      </c>
      <c r="B647" s="369">
        <v>4120</v>
      </c>
      <c r="C647" s="370" t="s">
        <v>204</v>
      </c>
      <c r="D647" s="371">
        <v>3892</v>
      </c>
    </row>
    <row r="648" spans="1:4" s="372" customFormat="1" ht="15" customHeight="1">
      <c r="A648" s="368" t="s">
        <v>133</v>
      </c>
      <c r="B648" s="369">
        <v>4127</v>
      </c>
      <c r="C648" s="370" t="s">
        <v>204</v>
      </c>
      <c r="D648" s="371">
        <v>42402</v>
      </c>
    </row>
    <row r="649" spans="1:4" s="372" customFormat="1" ht="15" customHeight="1">
      <c r="A649" s="368" t="s">
        <v>133</v>
      </c>
      <c r="B649" s="369">
        <v>4129</v>
      </c>
      <c r="C649" s="370" t="s">
        <v>204</v>
      </c>
      <c r="D649" s="371">
        <v>7483</v>
      </c>
    </row>
    <row r="650" spans="1:4" s="372" customFormat="1" ht="15" customHeight="1">
      <c r="A650" s="368" t="s">
        <v>133</v>
      </c>
      <c r="B650" s="369">
        <v>4177</v>
      </c>
      <c r="C650" s="370" t="s">
        <v>205</v>
      </c>
      <c r="D650" s="371">
        <v>35060</v>
      </c>
    </row>
    <row r="651" spans="1:4" s="372" customFormat="1" ht="15" customHeight="1">
      <c r="A651" s="368" t="s">
        <v>133</v>
      </c>
      <c r="B651" s="369">
        <v>4179</v>
      </c>
      <c r="C651" s="370" t="s">
        <v>205</v>
      </c>
      <c r="D651" s="371">
        <v>6187</v>
      </c>
    </row>
    <row r="652" spans="1:4" s="372" customFormat="1" ht="15" customHeight="1">
      <c r="A652" s="368" t="s">
        <v>133</v>
      </c>
      <c r="B652" s="369">
        <v>4210</v>
      </c>
      <c r="C652" s="370" t="s">
        <v>207</v>
      </c>
      <c r="D652" s="371">
        <v>1506</v>
      </c>
    </row>
    <row r="653" spans="1:4" s="372" customFormat="1" ht="15" customHeight="1">
      <c r="A653" s="368" t="s">
        <v>133</v>
      </c>
      <c r="B653" s="369">
        <v>4217</v>
      </c>
      <c r="C653" s="370" t="s">
        <v>207</v>
      </c>
      <c r="D653" s="371">
        <v>59731</v>
      </c>
    </row>
    <row r="654" spans="1:4" s="372" customFormat="1" ht="15" customHeight="1">
      <c r="A654" s="368" t="s">
        <v>133</v>
      </c>
      <c r="B654" s="369">
        <v>4219</v>
      </c>
      <c r="C654" s="370" t="s">
        <v>207</v>
      </c>
      <c r="D654" s="371">
        <v>10540</v>
      </c>
    </row>
    <row r="655" spans="1:4" s="372" customFormat="1" ht="15" customHeight="1">
      <c r="A655" s="368" t="s">
        <v>133</v>
      </c>
      <c r="B655" s="369">
        <v>4240</v>
      </c>
      <c r="C655" s="370" t="s">
        <v>453</v>
      </c>
      <c r="D655" s="371">
        <v>1240</v>
      </c>
    </row>
    <row r="656" spans="1:4" s="372" customFormat="1" ht="15" customHeight="1">
      <c r="A656" s="368" t="s">
        <v>133</v>
      </c>
      <c r="B656" s="369">
        <v>4270</v>
      </c>
      <c r="C656" s="370" t="s">
        <v>209</v>
      </c>
      <c r="D656" s="371">
        <v>858</v>
      </c>
    </row>
    <row r="657" spans="1:4" s="372" customFormat="1" ht="15" customHeight="1">
      <c r="A657" s="368" t="s">
        <v>133</v>
      </c>
      <c r="B657" s="369">
        <v>4280</v>
      </c>
      <c r="C657" s="370" t="s">
        <v>440</v>
      </c>
      <c r="D657" s="371">
        <v>440</v>
      </c>
    </row>
    <row r="658" spans="1:4" s="372" customFormat="1" ht="15" customHeight="1">
      <c r="A658" s="368" t="s">
        <v>133</v>
      </c>
      <c r="B658" s="369">
        <v>4300</v>
      </c>
      <c r="C658" s="370" t="s">
        <v>210</v>
      </c>
      <c r="D658" s="371">
        <v>449</v>
      </c>
    </row>
    <row r="659" spans="1:4" s="372" customFormat="1" ht="15" customHeight="1">
      <c r="A659" s="368" t="s">
        <v>133</v>
      </c>
      <c r="B659" s="369">
        <v>4307</v>
      </c>
      <c r="C659" s="370" t="s">
        <v>210</v>
      </c>
      <c r="D659" s="371">
        <v>125295</v>
      </c>
    </row>
    <row r="660" spans="1:4" s="372" customFormat="1" ht="15" customHeight="1">
      <c r="A660" s="368" t="s">
        <v>133</v>
      </c>
      <c r="B660" s="369">
        <v>4309</v>
      </c>
      <c r="C660" s="370" t="s">
        <v>210</v>
      </c>
      <c r="D660" s="371">
        <v>22111</v>
      </c>
    </row>
    <row r="661" spans="1:4" s="372" customFormat="1" ht="15" customHeight="1">
      <c r="A661" s="368" t="s">
        <v>133</v>
      </c>
      <c r="B661" s="369">
        <v>4360</v>
      </c>
      <c r="C661" s="370" t="s">
        <v>416</v>
      </c>
      <c r="D661" s="371">
        <v>352</v>
      </c>
    </row>
    <row r="662" spans="1:4" s="372" customFormat="1" ht="15" customHeight="1">
      <c r="A662" s="368" t="s">
        <v>133</v>
      </c>
      <c r="B662" s="369">
        <v>4410</v>
      </c>
      <c r="C662" s="370" t="s">
        <v>211</v>
      </c>
      <c r="D662" s="371">
        <v>132</v>
      </c>
    </row>
    <row r="663" spans="1:4" s="372" customFormat="1" ht="15" customHeight="1">
      <c r="A663" s="368" t="s">
        <v>133</v>
      </c>
      <c r="B663" s="369">
        <v>4440</v>
      </c>
      <c r="C663" s="370" t="s">
        <v>441</v>
      </c>
      <c r="D663" s="371">
        <v>10653</v>
      </c>
    </row>
    <row r="664" spans="1:4" s="372" customFormat="1" ht="15" customHeight="1">
      <c r="A664" s="368" t="s">
        <v>133</v>
      </c>
      <c r="B664" s="369">
        <v>4447</v>
      </c>
      <c r="C664" s="370" t="s">
        <v>441</v>
      </c>
      <c r="D664" s="371">
        <v>54318</v>
      </c>
    </row>
    <row r="665" spans="1:4" s="372" customFormat="1" ht="15" customHeight="1">
      <c r="A665" s="368" t="s">
        <v>133</v>
      </c>
      <c r="B665" s="369">
        <v>4449</v>
      </c>
      <c r="C665" s="370" t="s">
        <v>441</v>
      </c>
      <c r="D665" s="371">
        <v>9586</v>
      </c>
    </row>
    <row r="666" spans="1:4" s="372" customFormat="1" ht="15" customHeight="1">
      <c r="A666" s="368" t="s">
        <v>133</v>
      </c>
      <c r="B666" s="369">
        <v>4707</v>
      </c>
      <c r="C666" s="370" t="s">
        <v>422</v>
      </c>
      <c r="D666" s="371">
        <v>8840</v>
      </c>
    </row>
    <row r="667" spans="1:4" s="372" customFormat="1" ht="15" customHeight="1">
      <c r="A667" s="368" t="s">
        <v>133</v>
      </c>
      <c r="B667" s="369">
        <v>4709</v>
      </c>
      <c r="C667" s="370" t="s">
        <v>422</v>
      </c>
      <c r="D667" s="371">
        <v>1560</v>
      </c>
    </row>
    <row r="668" spans="1:4" s="372" customFormat="1" ht="15" customHeight="1">
      <c r="A668" s="368" t="s">
        <v>133</v>
      </c>
      <c r="B668" s="369">
        <v>4710</v>
      </c>
      <c r="C668" s="370" t="s">
        <v>217</v>
      </c>
      <c r="D668" s="371">
        <v>1191</v>
      </c>
    </row>
    <row r="669" spans="1:4" s="372" customFormat="1" ht="15" customHeight="1">
      <c r="A669" s="368" t="s">
        <v>133</v>
      </c>
      <c r="B669" s="369">
        <v>4717</v>
      </c>
      <c r="C669" s="370" t="s">
        <v>217</v>
      </c>
      <c r="D669" s="371">
        <v>20001</v>
      </c>
    </row>
    <row r="670" spans="1:4" s="372" customFormat="1" ht="15" customHeight="1">
      <c r="A670" s="368" t="s">
        <v>133</v>
      </c>
      <c r="B670" s="369">
        <v>4719</v>
      </c>
      <c r="C670" s="370" t="s">
        <v>217</v>
      </c>
      <c r="D670" s="371">
        <v>3529</v>
      </c>
    </row>
    <row r="671" spans="1:4" s="372" customFormat="1" ht="15" customHeight="1">
      <c r="A671" s="368" t="s">
        <v>133</v>
      </c>
      <c r="B671" s="369">
        <v>4790</v>
      </c>
      <c r="C671" s="370" t="s">
        <v>454</v>
      </c>
      <c r="D671" s="371">
        <v>304379</v>
      </c>
    </row>
    <row r="672" spans="1:4" s="372" customFormat="1" ht="15" customHeight="1">
      <c r="A672" s="368" t="s">
        <v>133</v>
      </c>
      <c r="B672" s="369">
        <v>4797</v>
      </c>
      <c r="C672" s="370" t="s">
        <v>454</v>
      </c>
      <c r="D672" s="371">
        <v>1290944</v>
      </c>
    </row>
    <row r="673" spans="1:4" s="372" customFormat="1" ht="15" customHeight="1">
      <c r="A673" s="368" t="s">
        <v>133</v>
      </c>
      <c r="B673" s="369">
        <v>4799</v>
      </c>
      <c r="C673" s="370" t="s">
        <v>454</v>
      </c>
      <c r="D673" s="371">
        <v>227814</v>
      </c>
    </row>
    <row r="674" spans="1:4" s="372" customFormat="1" ht="15" customHeight="1">
      <c r="A674" s="368" t="s">
        <v>133</v>
      </c>
      <c r="B674" s="369">
        <v>4800</v>
      </c>
      <c r="C674" s="370" t="s">
        <v>455</v>
      </c>
      <c r="D674" s="371">
        <v>21892</v>
      </c>
    </row>
    <row r="675" spans="1:4" s="372" customFormat="1" ht="15" customHeight="1">
      <c r="A675" s="368" t="s">
        <v>133</v>
      </c>
      <c r="B675" s="369">
        <v>4807</v>
      </c>
      <c r="C675" s="370" t="s">
        <v>455</v>
      </c>
      <c r="D675" s="371">
        <v>14643</v>
      </c>
    </row>
    <row r="676" spans="1:4" s="372" customFormat="1" ht="15" customHeight="1">
      <c r="A676" s="368" t="s">
        <v>133</v>
      </c>
      <c r="B676" s="369">
        <v>4809</v>
      </c>
      <c r="C676" s="370" t="s">
        <v>455</v>
      </c>
      <c r="D676" s="371">
        <v>2584</v>
      </c>
    </row>
    <row r="677" spans="1:4" s="363" customFormat="1" ht="15" customHeight="1">
      <c r="A677" s="364">
        <v>80113</v>
      </c>
      <c r="B677" s="365" t="s">
        <v>133</v>
      </c>
      <c r="C677" s="366" t="s">
        <v>374</v>
      </c>
      <c r="D677" s="367">
        <f>D678</f>
        <v>16500</v>
      </c>
    </row>
    <row r="678" spans="1:4" s="372" customFormat="1" ht="15" customHeight="1">
      <c r="A678" s="368" t="s">
        <v>133</v>
      </c>
      <c r="B678" s="369">
        <v>4210</v>
      </c>
      <c r="C678" s="370" t="s">
        <v>207</v>
      </c>
      <c r="D678" s="371">
        <v>16500</v>
      </c>
    </row>
    <row r="679" spans="1:4" s="363" customFormat="1" ht="15" customHeight="1">
      <c r="A679" s="364">
        <v>80115</v>
      </c>
      <c r="B679" s="365" t="s">
        <v>133</v>
      </c>
      <c r="C679" s="366" t="s">
        <v>375</v>
      </c>
      <c r="D679" s="367">
        <f>D680</f>
        <v>3000</v>
      </c>
    </row>
    <row r="680" spans="1:4" s="372" customFormat="1" ht="57" customHeight="1">
      <c r="A680" s="368" t="s">
        <v>133</v>
      </c>
      <c r="B680" s="369">
        <v>6209</v>
      </c>
      <c r="C680" s="370" t="s">
        <v>443</v>
      </c>
      <c r="D680" s="371">
        <v>3000</v>
      </c>
    </row>
    <row r="681" spans="1:4" s="363" customFormat="1" ht="15" customHeight="1">
      <c r="A681" s="364">
        <v>80116</v>
      </c>
      <c r="B681" s="365" t="s">
        <v>133</v>
      </c>
      <c r="C681" s="366" t="s">
        <v>82</v>
      </c>
      <c r="D681" s="367">
        <f>SUM(D682:D704)</f>
        <v>9020294</v>
      </c>
    </row>
    <row r="682" spans="1:4" s="372" customFormat="1" ht="15" customHeight="1">
      <c r="A682" s="368" t="s">
        <v>133</v>
      </c>
      <c r="B682" s="369">
        <v>3020</v>
      </c>
      <c r="C682" s="370" t="s">
        <v>438</v>
      </c>
      <c r="D682" s="371">
        <v>17000</v>
      </c>
    </row>
    <row r="683" spans="1:4" s="372" customFormat="1" ht="15" customHeight="1">
      <c r="A683" s="368" t="s">
        <v>133</v>
      </c>
      <c r="B683" s="369">
        <v>4010</v>
      </c>
      <c r="C683" s="370" t="s">
        <v>201</v>
      </c>
      <c r="D683" s="371">
        <v>1501505</v>
      </c>
    </row>
    <row r="684" spans="1:4" s="372" customFormat="1" ht="15" customHeight="1">
      <c r="A684" s="368" t="s">
        <v>133</v>
      </c>
      <c r="B684" s="369">
        <v>4040</v>
      </c>
      <c r="C684" s="370" t="s">
        <v>202</v>
      </c>
      <c r="D684" s="371">
        <v>115757</v>
      </c>
    </row>
    <row r="685" spans="1:4" s="372" customFormat="1" ht="15" customHeight="1">
      <c r="A685" s="368" t="s">
        <v>133</v>
      </c>
      <c r="B685" s="369">
        <v>4110</v>
      </c>
      <c r="C685" s="370" t="s">
        <v>203</v>
      </c>
      <c r="D685" s="371">
        <v>971440</v>
      </c>
    </row>
    <row r="686" spans="1:4" s="372" customFormat="1" ht="15" customHeight="1">
      <c r="A686" s="368" t="s">
        <v>133</v>
      </c>
      <c r="B686" s="369">
        <v>4120</v>
      </c>
      <c r="C686" s="370" t="s">
        <v>204</v>
      </c>
      <c r="D686" s="371">
        <v>105951</v>
      </c>
    </row>
    <row r="687" spans="1:4" s="372" customFormat="1" ht="15" customHeight="1">
      <c r="A687" s="368" t="s">
        <v>133</v>
      </c>
      <c r="B687" s="369">
        <v>4140</v>
      </c>
      <c r="C687" s="370" t="s">
        <v>439</v>
      </c>
      <c r="D687" s="371">
        <v>8000</v>
      </c>
    </row>
    <row r="688" spans="1:4" s="372" customFormat="1" ht="15" customHeight="1">
      <c r="A688" s="368" t="s">
        <v>133</v>
      </c>
      <c r="B688" s="369">
        <v>4170</v>
      </c>
      <c r="C688" s="370" t="s">
        <v>205</v>
      </c>
      <c r="D688" s="371">
        <v>8000</v>
      </c>
    </row>
    <row r="689" spans="1:4" s="372" customFormat="1" ht="15" customHeight="1">
      <c r="A689" s="368" t="s">
        <v>133</v>
      </c>
      <c r="B689" s="369">
        <v>4210</v>
      </c>
      <c r="C689" s="370" t="s">
        <v>207</v>
      </c>
      <c r="D689" s="371">
        <v>133300</v>
      </c>
    </row>
    <row r="690" spans="1:4" s="372" customFormat="1" ht="15" customHeight="1">
      <c r="A690" s="368" t="s">
        <v>133</v>
      </c>
      <c r="B690" s="369">
        <v>4240</v>
      </c>
      <c r="C690" s="370" t="s">
        <v>453</v>
      </c>
      <c r="D690" s="371">
        <v>186720</v>
      </c>
    </row>
    <row r="691" spans="1:4" s="372" customFormat="1" ht="15" customHeight="1">
      <c r="A691" s="368" t="s">
        <v>133</v>
      </c>
      <c r="B691" s="369">
        <v>4260</v>
      </c>
      <c r="C691" s="370" t="s">
        <v>415</v>
      </c>
      <c r="D691" s="371">
        <v>263960</v>
      </c>
    </row>
    <row r="692" spans="1:4" s="372" customFormat="1" ht="15" customHeight="1">
      <c r="A692" s="368" t="s">
        <v>133</v>
      </c>
      <c r="B692" s="369">
        <v>4270</v>
      </c>
      <c r="C692" s="370" t="s">
        <v>209</v>
      </c>
      <c r="D692" s="371">
        <v>556950</v>
      </c>
    </row>
    <row r="693" spans="1:4" s="372" customFormat="1" ht="15" customHeight="1">
      <c r="A693" s="373" t="s">
        <v>133</v>
      </c>
      <c r="B693" s="374">
        <v>4280</v>
      </c>
      <c r="C693" s="375" t="s">
        <v>440</v>
      </c>
      <c r="D693" s="376">
        <v>4200</v>
      </c>
    </row>
    <row r="694" spans="1:4" s="372" customFormat="1" ht="15" customHeight="1">
      <c r="A694" s="599" t="s">
        <v>133</v>
      </c>
      <c r="B694" s="600">
        <v>4300</v>
      </c>
      <c r="C694" s="601" t="s">
        <v>210</v>
      </c>
      <c r="D694" s="602">
        <v>174848</v>
      </c>
    </row>
    <row r="695" spans="1:4" s="372" customFormat="1" ht="28.9" customHeight="1">
      <c r="A695" s="368" t="s">
        <v>133</v>
      </c>
      <c r="B695" s="369">
        <v>4340</v>
      </c>
      <c r="C695" s="370" t="s">
        <v>445</v>
      </c>
      <c r="D695" s="371">
        <v>457787</v>
      </c>
    </row>
    <row r="696" spans="1:4" s="372" customFormat="1" ht="15" customHeight="1">
      <c r="A696" s="368" t="s">
        <v>133</v>
      </c>
      <c r="B696" s="369">
        <v>4360</v>
      </c>
      <c r="C696" s="370" t="s">
        <v>416</v>
      </c>
      <c r="D696" s="371">
        <v>12250</v>
      </c>
    </row>
    <row r="697" spans="1:4" s="372" customFormat="1" ht="15" customHeight="1">
      <c r="A697" s="368" t="s">
        <v>133</v>
      </c>
      <c r="B697" s="369">
        <v>4390</v>
      </c>
      <c r="C697" s="370" t="s">
        <v>418</v>
      </c>
      <c r="D697" s="371">
        <v>550</v>
      </c>
    </row>
    <row r="698" spans="1:4" s="372" customFormat="1" ht="15" customHeight="1">
      <c r="A698" s="368" t="s">
        <v>133</v>
      </c>
      <c r="B698" s="369">
        <v>4410</v>
      </c>
      <c r="C698" s="370" t="s">
        <v>211</v>
      </c>
      <c r="D698" s="371">
        <v>5500</v>
      </c>
    </row>
    <row r="699" spans="1:4" s="372" customFormat="1" ht="15" customHeight="1">
      <c r="A699" s="368" t="s">
        <v>133</v>
      </c>
      <c r="B699" s="369">
        <v>4430</v>
      </c>
      <c r="C699" s="370" t="s">
        <v>421</v>
      </c>
      <c r="D699" s="371">
        <v>13700</v>
      </c>
    </row>
    <row r="700" spans="1:4" s="372" customFormat="1" ht="15" customHeight="1">
      <c r="A700" s="368" t="s">
        <v>133</v>
      </c>
      <c r="B700" s="369">
        <v>4440</v>
      </c>
      <c r="C700" s="370" t="s">
        <v>441</v>
      </c>
      <c r="D700" s="371">
        <v>256557</v>
      </c>
    </row>
    <row r="701" spans="1:4" s="372" customFormat="1" ht="15" customHeight="1">
      <c r="A701" s="368" t="s">
        <v>133</v>
      </c>
      <c r="B701" s="369">
        <v>4700</v>
      </c>
      <c r="C701" s="370" t="s">
        <v>422</v>
      </c>
      <c r="D701" s="371">
        <v>13000</v>
      </c>
    </row>
    <row r="702" spans="1:4" s="372" customFormat="1" ht="15" customHeight="1">
      <c r="A702" s="368" t="s">
        <v>133</v>
      </c>
      <c r="B702" s="369">
        <v>4710</v>
      </c>
      <c r="C702" s="370" t="s">
        <v>217</v>
      </c>
      <c r="D702" s="371">
        <v>20494</v>
      </c>
    </row>
    <row r="703" spans="1:4" s="372" customFormat="1" ht="15" customHeight="1">
      <c r="A703" s="368" t="s">
        <v>133</v>
      </c>
      <c r="B703" s="369">
        <v>4790</v>
      </c>
      <c r="C703" s="370" t="s">
        <v>454</v>
      </c>
      <c r="D703" s="371">
        <v>3944047</v>
      </c>
    </row>
    <row r="704" spans="1:4" s="372" customFormat="1" ht="15" customHeight="1">
      <c r="A704" s="368" t="s">
        <v>133</v>
      </c>
      <c r="B704" s="369">
        <v>4800</v>
      </c>
      <c r="C704" s="370" t="s">
        <v>455</v>
      </c>
      <c r="D704" s="371">
        <v>248778</v>
      </c>
    </row>
    <row r="705" spans="1:4" s="363" customFormat="1" ht="15" customHeight="1">
      <c r="A705" s="364">
        <v>80121</v>
      </c>
      <c r="B705" s="365" t="s">
        <v>133</v>
      </c>
      <c r="C705" s="366" t="s">
        <v>83</v>
      </c>
      <c r="D705" s="367">
        <f>SUM(D706:D722)</f>
        <v>4456997</v>
      </c>
    </row>
    <row r="706" spans="1:4" s="372" customFormat="1" ht="15" customHeight="1">
      <c r="A706" s="368" t="s">
        <v>133</v>
      </c>
      <c r="B706" s="369">
        <v>3020</v>
      </c>
      <c r="C706" s="370" t="s">
        <v>438</v>
      </c>
      <c r="D706" s="371">
        <v>7976</v>
      </c>
    </row>
    <row r="707" spans="1:4" s="372" customFormat="1" ht="15" customHeight="1">
      <c r="A707" s="368" t="s">
        <v>133</v>
      </c>
      <c r="B707" s="369">
        <v>4110</v>
      </c>
      <c r="C707" s="370" t="s">
        <v>203</v>
      </c>
      <c r="D707" s="371">
        <v>596479</v>
      </c>
    </row>
    <row r="708" spans="1:4" s="372" customFormat="1" ht="15" customHeight="1">
      <c r="A708" s="368" t="s">
        <v>133</v>
      </c>
      <c r="B708" s="369">
        <v>4120</v>
      </c>
      <c r="C708" s="370" t="s">
        <v>204</v>
      </c>
      <c r="D708" s="371">
        <v>70965</v>
      </c>
    </row>
    <row r="709" spans="1:4" s="372" customFormat="1" ht="15" customHeight="1">
      <c r="A709" s="368" t="s">
        <v>133</v>
      </c>
      <c r="B709" s="369">
        <v>4210</v>
      </c>
      <c r="C709" s="370" t="s">
        <v>207</v>
      </c>
      <c r="D709" s="371">
        <v>16672</v>
      </c>
    </row>
    <row r="710" spans="1:4" s="372" customFormat="1" ht="15" customHeight="1">
      <c r="A710" s="368" t="s">
        <v>133</v>
      </c>
      <c r="B710" s="369">
        <v>4240</v>
      </c>
      <c r="C710" s="370" t="s">
        <v>453</v>
      </c>
      <c r="D710" s="371">
        <v>16800</v>
      </c>
    </row>
    <row r="711" spans="1:4" s="372" customFormat="1" ht="15" customHeight="1">
      <c r="A711" s="368" t="s">
        <v>133</v>
      </c>
      <c r="B711" s="369">
        <v>4260</v>
      </c>
      <c r="C711" s="370" t="s">
        <v>415</v>
      </c>
      <c r="D711" s="371">
        <v>58000</v>
      </c>
    </row>
    <row r="712" spans="1:4" s="372" customFormat="1" ht="15" customHeight="1">
      <c r="A712" s="368" t="s">
        <v>133</v>
      </c>
      <c r="B712" s="369">
        <v>4270</v>
      </c>
      <c r="C712" s="370" t="s">
        <v>209</v>
      </c>
      <c r="D712" s="371">
        <v>5793</v>
      </c>
    </row>
    <row r="713" spans="1:4" s="372" customFormat="1" ht="15" customHeight="1">
      <c r="A713" s="368" t="s">
        <v>133</v>
      </c>
      <c r="B713" s="369">
        <v>4280</v>
      </c>
      <c r="C713" s="370" t="s">
        <v>440</v>
      </c>
      <c r="D713" s="371">
        <v>3140</v>
      </c>
    </row>
    <row r="714" spans="1:4" s="372" customFormat="1" ht="15" customHeight="1">
      <c r="A714" s="368" t="s">
        <v>133</v>
      </c>
      <c r="B714" s="369">
        <v>4300</v>
      </c>
      <c r="C714" s="370" t="s">
        <v>210</v>
      </c>
      <c r="D714" s="371">
        <v>31600</v>
      </c>
    </row>
    <row r="715" spans="1:4" s="372" customFormat="1" ht="15" customHeight="1">
      <c r="A715" s="368" t="s">
        <v>133</v>
      </c>
      <c r="B715" s="369">
        <v>4360</v>
      </c>
      <c r="C715" s="370" t="s">
        <v>416</v>
      </c>
      <c r="D715" s="371">
        <v>8328</v>
      </c>
    </row>
    <row r="716" spans="1:4" s="372" customFormat="1" ht="15" customHeight="1">
      <c r="A716" s="368" t="s">
        <v>133</v>
      </c>
      <c r="B716" s="369">
        <v>4410</v>
      </c>
      <c r="C716" s="370" t="s">
        <v>211</v>
      </c>
      <c r="D716" s="371">
        <v>1500</v>
      </c>
    </row>
    <row r="717" spans="1:4" s="372" customFormat="1" ht="15" customHeight="1">
      <c r="A717" s="368" t="s">
        <v>133</v>
      </c>
      <c r="B717" s="369">
        <v>4430</v>
      </c>
      <c r="C717" s="370" t="s">
        <v>421</v>
      </c>
      <c r="D717" s="371">
        <v>1800</v>
      </c>
    </row>
    <row r="718" spans="1:4" s="372" customFormat="1" ht="15" customHeight="1">
      <c r="A718" s="368" t="s">
        <v>133</v>
      </c>
      <c r="B718" s="369">
        <v>4440</v>
      </c>
      <c r="C718" s="370" t="s">
        <v>441</v>
      </c>
      <c r="D718" s="371">
        <v>107963</v>
      </c>
    </row>
    <row r="719" spans="1:4" s="372" customFormat="1" ht="15" customHeight="1">
      <c r="A719" s="368" t="s">
        <v>133</v>
      </c>
      <c r="B719" s="369">
        <v>4700</v>
      </c>
      <c r="C719" s="370" t="s">
        <v>422</v>
      </c>
      <c r="D719" s="371">
        <v>1200</v>
      </c>
    </row>
    <row r="720" spans="1:4" s="372" customFormat="1" ht="15" customHeight="1">
      <c r="A720" s="368" t="s">
        <v>133</v>
      </c>
      <c r="B720" s="369">
        <v>4710</v>
      </c>
      <c r="C720" s="370" t="s">
        <v>217</v>
      </c>
      <c r="D720" s="371">
        <v>14610</v>
      </c>
    </row>
    <row r="721" spans="1:4" s="372" customFormat="1" ht="15" customHeight="1">
      <c r="A721" s="368" t="s">
        <v>133</v>
      </c>
      <c r="B721" s="369">
        <v>4790</v>
      </c>
      <c r="C721" s="370" t="s">
        <v>454</v>
      </c>
      <c r="D721" s="371">
        <v>3258240</v>
      </c>
    </row>
    <row r="722" spans="1:4" s="372" customFormat="1" ht="15" customHeight="1">
      <c r="A722" s="368" t="s">
        <v>133</v>
      </c>
      <c r="B722" s="369">
        <v>4800</v>
      </c>
      <c r="C722" s="370" t="s">
        <v>455</v>
      </c>
      <c r="D722" s="371">
        <v>255931</v>
      </c>
    </row>
    <row r="723" spans="1:4" s="363" customFormat="1" ht="15" customHeight="1">
      <c r="A723" s="364">
        <v>80134</v>
      </c>
      <c r="B723" s="365" t="s">
        <v>133</v>
      </c>
      <c r="C723" s="366" t="s">
        <v>84</v>
      </c>
      <c r="D723" s="367">
        <f>SUM(D724:D765)</f>
        <v>20784553</v>
      </c>
    </row>
    <row r="724" spans="1:4" s="372" customFormat="1" ht="15" customHeight="1">
      <c r="A724" s="368" t="s">
        <v>133</v>
      </c>
      <c r="B724" s="369">
        <v>3020</v>
      </c>
      <c r="C724" s="370" t="s">
        <v>438</v>
      </c>
      <c r="D724" s="371">
        <v>12400</v>
      </c>
    </row>
    <row r="725" spans="1:4" s="372" customFormat="1" ht="15" customHeight="1">
      <c r="A725" s="368" t="s">
        <v>133</v>
      </c>
      <c r="B725" s="369">
        <v>3247</v>
      </c>
      <c r="C725" s="370" t="s">
        <v>457</v>
      </c>
      <c r="D725" s="371">
        <v>59925</v>
      </c>
    </row>
    <row r="726" spans="1:4" s="372" customFormat="1" ht="15" customHeight="1">
      <c r="A726" s="368" t="s">
        <v>133</v>
      </c>
      <c r="B726" s="369">
        <v>3249</v>
      </c>
      <c r="C726" s="370" t="s">
        <v>457</v>
      </c>
      <c r="D726" s="371">
        <v>10575</v>
      </c>
    </row>
    <row r="727" spans="1:4" s="372" customFormat="1" ht="15" customHeight="1">
      <c r="A727" s="368" t="s">
        <v>133</v>
      </c>
      <c r="B727" s="369">
        <v>4010</v>
      </c>
      <c r="C727" s="370" t="s">
        <v>201</v>
      </c>
      <c r="D727" s="371">
        <v>389584</v>
      </c>
    </row>
    <row r="728" spans="1:4" s="372" customFormat="1" ht="15" customHeight="1">
      <c r="A728" s="368" t="s">
        <v>133</v>
      </c>
      <c r="B728" s="369">
        <v>4017</v>
      </c>
      <c r="C728" s="370" t="s">
        <v>201</v>
      </c>
      <c r="D728" s="371">
        <v>76206</v>
      </c>
    </row>
    <row r="729" spans="1:4" s="372" customFormat="1" ht="15" customHeight="1">
      <c r="A729" s="368" t="s">
        <v>133</v>
      </c>
      <c r="B729" s="369">
        <v>4019</v>
      </c>
      <c r="C729" s="370" t="s">
        <v>201</v>
      </c>
      <c r="D729" s="371">
        <v>9402</v>
      </c>
    </row>
    <row r="730" spans="1:4" s="372" customFormat="1" ht="15" customHeight="1">
      <c r="A730" s="368" t="s">
        <v>133</v>
      </c>
      <c r="B730" s="369">
        <v>4040</v>
      </c>
      <c r="C730" s="370" t="s">
        <v>202</v>
      </c>
      <c r="D730" s="371">
        <v>27988</v>
      </c>
    </row>
    <row r="731" spans="1:4" s="372" customFormat="1" ht="15" customHeight="1">
      <c r="A731" s="368" t="s">
        <v>133</v>
      </c>
      <c r="B731" s="369">
        <v>4110</v>
      </c>
      <c r="C731" s="370" t="s">
        <v>203</v>
      </c>
      <c r="D731" s="371">
        <v>2583549</v>
      </c>
    </row>
    <row r="732" spans="1:4" s="372" customFormat="1" ht="15" customHeight="1">
      <c r="A732" s="368" t="s">
        <v>133</v>
      </c>
      <c r="B732" s="369">
        <v>4117</v>
      </c>
      <c r="C732" s="370" t="s">
        <v>203</v>
      </c>
      <c r="D732" s="371">
        <v>47887</v>
      </c>
    </row>
    <row r="733" spans="1:4" s="372" customFormat="1" ht="15" customHeight="1">
      <c r="A733" s="368" t="s">
        <v>133</v>
      </c>
      <c r="B733" s="369">
        <v>4119</v>
      </c>
      <c r="C733" s="370" t="s">
        <v>203</v>
      </c>
      <c r="D733" s="371">
        <v>6599</v>
      </c>
    </row>
    <row r="734" spans="1:4" s="372" customFormat="1" ht="15" customHeight="1">
      <c r="A734" s="368" t="s">
        <v>133</v>
      </c>
      <c r="B734" s="369">
        <v>4120</v>
      </c>
      <c r="C734" s="370" t="s">
        <v>204</v>
      </c>
      <c r="D734" s="371">
        <v>290693</v>
      </c>
    </row>
    <row r="735" spans="1:4" s="372" customFormat="1" ht="15" customHeight="1">
      <c r="A735" s="368" t="s">
        <v>133</v>
      </c>
      <c r="B735" s="369">
        <v>4127</v>
      </c>
      <c r="C735" s="370" t="s">
        <v>204</v>
      </c>
      <c r="D735" s="371">
        <v>6788</v>
      </c>
    </row>
    <row r="736" spans="1:4" s="372" customFormat="1" ht="15" customHeight="1">
      <c r="A736" s="368" t="s">
        <v>133</v>
      </c>
      <c r="B736" s="369">
        <v>4129</v>
      </c>
      <c r="C736" s="370" t="s">
        <v>204</v>
      </c>
      <c r="D736" s="371">
        <v>934</v>
      </c>
    </row>
    <row r="737" spans="1:4" s="372" customFormat="1" ht="15" customHeight="1">
      <c r="A737" s="368" t="s">
        <v>133</v>
      </c>
      <c r="B737" s="369">
        <v>4177</v>
      </c>
      <c r="C737" s="370" t="s">
        <v>205</v>
      </c>
      <c r="D737" s="371">
        <v>44939</v>
      </c>
    </row>
    <row r="738" spans="1:4" s="372" customFormat="1" ht="15" customHeight="1">
      <c r="A738" s="368" t="s">
        <v>133</v>
      </c>
      <c r="B738" s="369">
        <v>4179</v>
      </c>
      <c r="C738" s="370" t="s">
        <v>205</v>
      </c>
      <c r="D738" s="371">
        <v>7930</v>
      </c>
    </row>
    <row r="739" spans="1:4" s="372" customFormat="1" ht="15" customHeight="1">
      <c r="A739" s="368" t="s">
        <v>133</v>
      </c>
      <c r="B739" s="369">
        <v>4210</v>
      </c>
      <c r="C739" s="370" t="s">
        <v>207</v>
      </c>
      <c r="D739" s="371">
        <v>54000</v>
      </c>
    </row>
    <row r="740" spans="1:4" s="372" customFormat="1" ht="15" customHeight="1">
      <c r="A740" s="368" t="s">
        <v>133</v>
      </c>
      <c r="B740" s="369">
        <v>4217</v>
      </c>
      <c r="C740" s="370" t="s">
        <v>207</v>
      </c>
      <c r="D740" s="371">
        <v>122290</v>
      </c>
    </row>
    <row r="741" spans="1:4" s="372" customFormat="1" ht="15" customHeight="1">
      <c r="A741" s="368" t="s">
        <v>133</v>
      </c>
      <c r="B741" s="369">
        <v>4219</v>
      </c>
      <c r="C741" s="370" t="s">
        <v>207</v>
      </c>
      <c r="D741" s="371">
        <v>21581</v>
      </c>
    </row>
    <row r="742" spans="1:4" s="372" customFormat="1" ht="15" customHeight="1">
      <c r="A742" s="368" t="s">
        <v>133</v>
      </c>
      <c r="B742" s="369">
        <v>4240</v>
      </c>
      <c r="C742" s="370" t="s">
        <v>453</v>
      </c>
      <c r="D742" s="371">
        <v>30000</v>
      </c>
    </row>
    <row r="743" spans="1:4" s="372" customFormat="1" ht="15" customHeight="1">
      <c r="A743" s="368" t="s">
        <v>133</v>
      </c>
      <c r="B743" s="369">
        <v>4247</v>
      </c>
      <c r="C743" s="370" t="s">
        <v>453</v>
      </c>
      <c r="D743" s="371">
        <v>9350</v>
      </c>
    </row>
    <row r="744" spans="1:4" s="372" customFormat="1" ht="15" customHeight="1">
      <c r="A744" s="368" t="s">
        <v>133</v>
      </c>
      <c r="B744" s="369">
        <v>4249</v>
      </c>
      <c r="C744" s="370" t="s">
        <v>453</v>
      </c>
      <c r="D744" s="371">
        <v>1650</v>
      </c>
    </row>
    <row r="745" spans="1:4" s="372" customFormat="1" ht="15" customHeight="1">
      <c r="A745" s="368" t="s">
        <v>133</v>
      </c>
      <c r="B745" s="369">
        <v>4260</v>
      </c>
      <c r="C745" s="370" t="s">
        <v>415</v>
      </c>
      <c r="D745" s="371">
        <v>385000</v>
      </c>
    </row>
    <row r="746" spans="1:4" s="372" customFormat="1" ht="15" customHeight="1">
      <c r="A746" s="368" t="s">
        <v>133</v>
      </c>
      <c r="B746" s="369">
        <v>4270</v>
      </c>
      <c r="C746" s="370" t="s">
        <v>209</v>
      </c>
      <c r="D746" s="371">
        <v>11500</v>
      </c>
    </row>
    <row r="747" spans="1:4" s="372" customFormat="1" ht="15" customHeight="1">
      <c r="A747" s="368" t="s">
        <v>133</v>
      </c>
      <c r="B747" s="369">
        <v>4280</v>
      </c>
      <c r="C747" s="370" t="s">
        <v>440</v>
      </c>
      <c r="D747" s="371">
        <v>4300</v>
      </c>
    </row>
    <row r="748" spans="1:4" s="372" customFormat="1" ht="15" customHeight="1">
      <c r="A748" s="368" t="s">
        <v>133</v>
      </c>
      <c r="B748" s="369">
        <v>4300</v>
      </c>
      <c r="C748" s="370" t="s">
        <v>210</v>
      </c>
      <c r="D748" s="371">
        <v>547426</v>
      </c>
    </row>
    <row r="749" spans="1:4" s="372" customFormat="1" ht="15" customHeight="1">
      <c r="A749" s="368" t="s">
        <v>133</v>
      </c>
      <c r="B749" s="369">
        <v>4307</v>
      </c>
      <c r="C749" s="370" t="s">
        <v>210</v>
      </c>
      <c r="D749" s="371">
        <v>277068</v>
      </c>
    </row>
    <row r="750" spans="1:4" s="372" customFormat="1" ht="15" customHeight="1">
      <c r="A750" s="368" t="s">
        <v>133</v>
      </c>
      <c r="B750" s="369">
        <v>4309</v>
      </c>
      <c r="C750" s="370" t="s">
        <v>210</v>
      </c>
      <c r="D750" s="371">
        <v>34424</v>
      </c>
    </row>
    <row r="751" spans="1:4" s="372" customFormat="1" ht="15" customHeight="1">
      <c r="A751" s="368" t="s">
        <v>133</v>
      </c>
      <c r="B751" s="369">
        <v>4360</v>
      </c>
      <c r="C751" s="370" t="s">
        <v>416</v>
      </c>
      <c r="D751" s="371">
        <v>12600</v>
      </c>
    </row>
    <row r="752" spans="1:4" s="372" customFormat="1" ht="15" customHeight="1">
      <c r="A752" s="368" t="s">
        <v>133</v>
      </c>
      <c r="B752" s="369">
        <v>4390</v>
      </c>
      <c r="C752" s="370" t="s">
        <v>418</v>
      </c>
      <c r="D752" s="371">
        <v>1500</v>
      </c>
    </row>
    <row r="753" spans="1:4" s="372" customFormat="1" ht="15" customHeight="1">
      <c r="A753" s="368" t="s">
        <v>133</v>
      </c>
      <c r="B753" s="369">
        <v>4410</v>
      </c>
      <c r="C753" s="370" t="s">
        <v>211</v>
      </c>
      <c r="D753" s="371">
        <v>2600</v>
      </c>
    </row>
    <row r="754" spans="1:4" s="372" customFormat="1" ht="15" customHeight="1">
      <c r="A754" s="368" t="s">
        <v>133</v>
      </c>
      <c r="B754" s="369">
        <v>4430</v>
      </c>
      <c r="C754" s="370" t="s">
        <v>421</v>
      </c>
      <c r="D754" s="371">
        <v>4400</v>
      </c>
    </row>
    <row r="755" spans="1:4" s="372" customFormat="1" ht="15" customHeight="1">
      <c r="A755" s="373" t="s">
        <v>133</v>
      </c>
      <c r="B755" s="374">
        <v>4440</v>
      </c>
      <c r="C755" s="375" t="s">
        <v>441</v>
      </c>
      <c r="D755" s="376">
        <v>491016</v>
      </c>
    </row>
    <row r="756" spans="1:4" s="372" customFormat="1" ht="15" customHeight="1">
      <c r="A756" s="599" t="s">
        <v>133</v>
      </c>
      <c r="B756" s="600">
        <v>4700</v>
      </c>
      <c r="C756" s="601" t="s">
        <v>422</v>
      </c>
      <c r="D756" s="602">
        <v>4500</v>
      </c>
    </row>
    <row r="757" spans="1:4" s="372" customFormat="1" ht="15" customHeight="1">
      <c r="A757" s="368" t="s">
        <v>133</v>
      </c>
      <c r="B757" s="369">
        <v>4707</v>
      </c>
      <c r="C757" s="370" t="s">
        <v>422</v>
      </c>
      <c r="D757" s="371">
        <v>30074</v>
      </c>
    </row>
    <row r="758" spans="1:4" s="372" customFormat="1" ht="15" customHeight="1">
      <c r="A758" s="368" t="s">
        <v>133</v>
      </c>
      <c r="B758" s="369">
        <v>4709</v>
      </c>
      <c r="C758" s="370" t="s">
        <v>422</v>
      </c>
      <c r="D758" s="371">
        <v>5308</v>
      </c>
    </row>
    <row r="759" spans="1:4" s="372" customFormat="1" ht="15" customHeight="1">
      <c r="A759" s="368" t="s">
        <v>133</v>
      </c>
      <c r="B759" s="369">
        <v>4710</v>
      </c>
      <c r="C759" s="370" t="s">
        <v>217</v>
      </c>
      <c r="D759" s="371">
        <v>44331</v>
      </c>
    </row>
    <row r="760" spans="1:4" s="372" customFormat="1" ht="15" customHeight="1">
      <c r="A760" s="368" t="s">
        <v>133</v>
      </c>
      <c r="B760" s="369">
        <v>4717</v>
      </c>
      <c r="C760" s="370" t="s">
        <v>217</v>
      </c>
      <c r="D760" s="371">
        <v>1556</v>
      </c>
    </row>
    <row r="761" spans="1:4" s="372" customFormat="1" ht="15" customHeight="1">
      <c r="A761" s="368" t="s">
        <v>133</v>
      </c>
      <c r="B761" s="369">
        <v>4719</v>
      </c>
      <c r="C761" s="370" t="s">
        <v>217</v>
      </c>
      <c r="D761" s="371">
        <v>275</v>
      </c>
    </row>
    <row r="762" spans="1:4" s="372" customFormat="1" ht="15" customHeight="1">
      <c r="A762" s="368" t="s">
        <v>133</v>
      </c>
      <c r="B762" s="369">
        <v>4790</v>
      </c>
      <c r="C762" s="370" t="s">
        <v>454</v>
      </c>
      <c r="D762" s="371">
        <v>13971753</v>
      </c>
    </row>
    <row r="763" spans="1:4" s="372" customFormat="1" ht="15" customHeight="1">
      <c r="A763" s="368" t="s">
        <v>133</v>
      </c>
      <c r="B763" s="369">
        <v>4797</v>
      </c>
      <c r="C763" s="370" t="s">
        <v>454</v>
      </c>
      <c r="D763" s="371">
        <v>155758</v>
      </c>
    </row>
    <row r="764" spans="1:4" s="372" customFormat="1" ht="15" customHeight="1">
      <c r="A764" s="368" t="s">
        <v>133</v>
      </c>
      <c r="B764" s="369">
        <v>4799</v>
      </c>
      <c r="C764" s="370" t="s">
        <v>454</v>
      </c>
      <c r="D764" s="371">
        <v>20779</v>
      </c>
    </row>
    <row r="765" spans="1:4" s="372" customFormat="1" ht="15" customHeight="1">
      <c r="A765" s="368" t="s">
        <v>133</v>
      </c>
      <c r="B765" s="369">
        <v>4800</v>
      </c>
      <c r="C765" s="370" t="s">
        <v>455</v>
      </c>
      <c r="D765" s="371">
        <v>964115</v>
      </c>
    </row>
    <row r="766" spans="1:4" s="363" customFormat="1" ht="15" customHeight="1">
      <c r="A766" s="364">
        <v>80140</v>
      </c>
      <c r="B766" s="365" t="s">
        <v>133</v>
      </c>
      <c r="C766" s="366" t="s">
        <v>85</v>
      </c>
      <c r="D766" s="367">
        <f>SUM(D767:D792)</f>
        <v>5020263</v>
      </c>
    </row>
    <row r="767" spans="1:4" s="372" customFormat="1" ht="15" customHeight="1">
      <c r="A767" s="368" t="s">
        <v>133</v>
      </c>
      <c r="B767" s="369">
        <v>3020</v>
      </c>
      <c r="C767" s="370" t="s">
        <v>438</v>
      </c>
      <c r="D767" s="371">
        <v>2000</v>
      </c>
    </row>
    <row r="768" spans="1:4" s="372" customFormat="1" ht="15" customHeight="1">
      <c r="A768" s="368" t="s">
        <v>133</v>
      </c>
      <c r="B768" s="369">
        <v>4010</v>
      </c>
      <c r="C768" s="370" t="s">
        <v>201</v>
      </c>
      <c r="D768" s="371">
        <v>483681</v>
      </c>
    </row>
    <row r="769" spans="1:4" s="372" customFormat="1" ht="15" customHeight="1">
      <c r="A769" s="368" t="s">
        <v>133</v>
      </c>
      <c r="B769" s="369">
        <v>4040</v>
      </c>
      <c r="C769" s="370" t="s">
        <v>202</v>
      </c>
      <c r="D769" s="371">
        <v>37449</v>
      </c>
    </row>
    <row r="770" spans="1:4" s="372" customFormat="1" ht="15" customHeight="1">
      <c r="A770" s="368" t="s">
        <v>133</v>
      </c>
      <c r="B770" s="369">
        <v>4110</v>
      </c>
      <c r="C770" s="370" t="s">
        <v>203</v>
      </c>
      <c r="D770" s="371">
        <v>366920</v>
      </c>
    </row>
    <row r="771" spans="1:4" s="372" customFormat="1" ht="15" customHeight="1">
      <c r="A771" s="368" t="s">
        <v>133</v>
      </c>
      <c r="B771" s="369">
        <v>4120</v>
      </c>
      <c r="C771" s="370" t="s">
        <v>204</v>
      </c>
      <c r="D771" s="371">
        <v>31546</v>
      </c>
    </row>
    <row r="772" spans="1:4" s="372" customFormat="1" ht="15" customHeight="1">
      <c r="A772" s="368" t="s">
        <v>133</v>
      </c>
      <c r="B772" s="369">
        <v>4210</v>
      </c>
      <c r="C772" s="370" t="s">
        <v>207</v>
      </c>
      <c r="D772" s="371">
        <v>70000</v>
      </c>
    </row>
    <row r="773" spans="1:4" s="372" customFormat="1" ht="15" customHeight="1">
      <c r="A773" s="368" t="s">
        <v>133</v>
      </c>
      <c r="B773" s="369">
        <v>4240</v>
      </c>
      <c r="C773" s="370" t="s">
        <v>453</v>
      </c>
      <c r="D773" s="371">
        <v>3000</v>
      </c>
    </row>
    <row r="774" spans="1:4" s="372" customFormat="1" ht="15" customHeight="1">
      <c r="A774" s="368" t="s">
        <v>133</v>
      </c>
      <c r="B774" s="369">
        <v>4260</v>
      </c>
      <c r="C774" s="370" t="s">
        <v>415</v>
      </c>
      <c r="D774" s="371">
        <v>24000</v>
      </c>
    </row>
    <row r="775" spans="1:4" s="372" customFormat="1" ht="15" customHeight="1">
      <c r="A775" s="368" t="s">
        <v>133</v>
      </c>
      <c r="B775" s="369">
        <v>4270</v>
      </c>
      <c r="C775" s="370" t="s">
        <v>209</v>
      </c>
      <c r="D775" s="371">
        <v>3000</v>
      </c>
    </row>
    <row r="776" spans="1:4" s="372" customFormat="1" ht="15" customHeight="1">
      <c r="A776" s="368" t="s">
        <v>133</v>
      </c>
      <c r="B776" s="369">
        <v>4280</v>
      </c>
      <c r="C776" s="370" t="s">
        <v>440</v>
      </c>
      <c r="D776" s="371">
        <v>3340</v>
      </c>
    </row>
    <row r="777" spans="1:4" s="372" customFormat="1" ht="15" customHeight="1">
      <c r="A777" s="368" t="s">
        <v>133</v>
      </c>
      <c r="B777" s="369">
        <v>4300</v>
      </c>
      <c r="C777" s="370" t="s">
        <v>210</v>
      </c>
      <c r="D777" s="371">
        <v>55690</v>
      </c>
    </row>
    <row r="778" spans="1:4" s="372" customFormat="1" ht="15" customHeight="1">
      <c r="A778" s="368" t="s">
        <v>133</v>
      </c>
      <c r="B778" s="369">
        <v>4307</v>
      </c>
      <c r="C778" s="370" t="s">
        <v>210</v>
      </c>
      <c r="D778" s="371">
        <v>30714</v>
      </c>
    </row>
    <row r="779" spans="1:4" s="372" customFormat="1" ht="15" customHeight="1">
      <c r="A779" s="368" t="s">
        <v>133</v>
      </c>
      <c r="B779" s="369">
        <v>4309</v>
      </c>
      <c r="C779" s="370" t="s">
        <v>210</v>
      </c>
      <c r="D779" s="371">
        <v>5421</v>
      </c>
    </row>
    <row r="780" spans="1:4" s="372" customFormat="1" ht="15" customHeight="1">
      <c r="A780" s="368" t="s">
        <v>133</v>
      </c>
      <c r="B780" s="369">
        <v>4360</v>
      </c>
      <c r="C780" s="370" t="s">
        <v>416</v>
      </c>
      <c r="D780" s="371">
        <v>5000</v>
      </c>
    </row>
    <row r="781" spans="1:4" s="372" customFormat="1" ht="15" customHeight="1">
      <c r="A781" s="368" t="s">
        <v>133</v>
      </c>
      <c r="B781" s="369">
        <v>4400</v>
      </c>
      <c r="C781" s="370" t="s">
        <v>419</v>
      </c>
      <c r="D781" s="371">
        <v>26000</v>
      </c>
    </row>
    <row r="782" spans="1:4" s="372" customFormat="1" ht="15" customHeight="1">
      <c r="A782" s="368" t="s">
        <v>133</v>
      </c>
      <c r="B782" s="369">
        <v>4410</v>
      </c>
      <c r="C782" s="370" t="s">
        <v>211</v>
      </c>
      <c r="D782" s="371">
        <v>10000</v>
      </c>
    </row>
    <row r="783" spans="1:4" s="372" customFormat="1" ht="15" customHeight="1">
      <c r="A783" s="368" t="s">
        <v>133</v>
      </c>
      <c r="B783" s="369">
        <v>4430</v>
      </c>
      <c r="C783" s="370" t="s">
        <v>421</v>
      </c>
      <c r="D783" s="371">
        <v>2810</v>
      </c>
    </row>
    <row r="784" spans="1:4" s="372" customFormat="1" ht="15" customHeight="1">
      <c r="A784" s="368" t="s">
        <v>133</v>
      </c>
      <c r="B784" s="369">
        <v>4440</v>
      </c>
      <c r="C784" s="370" t="s">
        <v>441</v>
      </c>
      <c r="D784" s="371">
        <v>66940</v>
      </c>
    </row>
    <row r="785" spans="1:4" s="372" customFormat="1" ht="15" customHeight="1">
      <c r="A785" s="368" t="s">
        <v>133</v>
      </c>
      <c r="B785" s="369">
        <v>4520</v>
      </c>
      <c r="C785" s="370" t="s">
        <v>431</v>
      </c>
      <c r="D785" s="371">
        <v>1900</v>
      </c>
    </row>
    <row r="786" spans="1:4" s="372" customFormat="1" ht="15" customHeight="1">
      <c r="A786" s="368" t="s">
        <v>133</v>
      </c>
      <c r="B786" s="369">
        <v>4700</v>
      </c>
      <c r="C786" s="370" t="s">
        <v>422</v>
      </c>
      <c r="D786" s="371">
        <v>1500</v>
      </c>
    </row>
    <row r="787" spans="1:4" s="372" customFormat="1" ht="15" customHeight="1">
      <c r="A787" s="368" t="s">
        <v>133</v>
      </c>
      <c r="B787" s="369">
        <v>4710</v>
      </c>
      <c r="C787" s="370" t="s">
        <v>217</v>
      </c>
      <c r="D787" s="371">
        <v>7198</v>
      </c>
    </row>
    <row r="788" spans="1:4" s="372" customFormat="1" ht="15" customHeight="1">
      <c r="A788" s="368" t="s">
        <v>133</v>
      </c>
      <c r="B788" s="369">
        <v>4790</v>
      </c>
      <c r="C788" s="370" t="s">
        <v>454</v>
      </c>
      <c r="D788" s="371">
        <v>1523824</v>
      </c>
    </row>
    <row r="789" spans="1:4" s="372" customFormat="1" ht="15" customHeight="1">
      <c r="A789" s="368" t="s">
        <v>133</v>
      </c>
      <c r="B789" s="369">
        <v>4800</v>
      </c>
      <c r="C789" s="370" t="s">
        <v>455</v>
      </c>
      <c r="D789" s="371">
        <v>120711</v>
      </c>
    </row>
    <row r="790" spans="1:4" s="372" customFormat="1" ht="15" customHeight="1">
      <c r="A790" s="368" t="s">
        <v>133</v>
      </c>
      <c r="B790" s="369">
        <v>6050</v>
      </c>
      <c r="C790" s="370" t="s">
        <v>216</v>
      </c>
      <c r="D790" s="371">
        <v>107061</v>
      </c>
    </row>
    <row r="791" spans="1:4" s="372" customFormat="1" ht="15" customHeight="1">
      <c r="A791" s="368" t="s">
        <v>133</v>
      </c>
      <c r="B791" s="369">
        <v>6057</v>
      </c>
      <c r="C791" s="370" t="s">
        <v>216</v>
      </c>
      <c r="D791" s="371">
        <v>1725974</v>
      </c>
    </row>
    <row r="792" spans="1:4" s="372" customFormat="1" ht="15" customHeight="1">
      <c r="A792" s="368" t="s">
        <v>133</v>
      </c>
      <c r="B792" s="369">
        <v>6059</v>
      </c>
      <c r="C792" s="370" t="s">
        <v>216</v>
      </c>
      <c r="D792" s="371">
        <v>304584</v>
      </c>
    </row>
    <row r="793" spans="1:4" s="363" customFormat="1" ht="15" customHeight="1">
      <c r="A793" s="364">
        <v>80146</v>
      </c>
      <c r="B793" s="365" t="s">
        <v>133</v>
      </c>
      <c r="C793" s="366" t="s">
        <v>86</v>
      </c>
      <c r="D793" s="367">
        <f>SUM(D794:D816)</f>
        <v>13941287</v>
      </c>
    </row>
    <row r="794" spans="1:4" s="372" customFormat="1" ht="15" customHeight="1">
      <c r="A794" s="368" t="s">
        <v>133</v>
      </c>
      <c r="B794" s="369">
        <v>3020</v>
      </c>
      <c r="C794" s="370" t="s">
        <v>438</v>
      </c>
      <c r="D794" s="371">
        <v>9900</v>
      </c>
    </row>
    <row r="795" spans="1:4" s="372" customFormat="1" ht="15" customHeight="1">
      <c r="A795" s="368" t="s">
        <v>133</v>
      </c>
      <c r="B795" s="369">
        <v>4010</v>
      </c>
      <c r="C795" s="370" t="s">
        <v>201</v>
      </c>
      <c r="D795" s="371">
        <v>2326145</v>
      </c>
    </row>
    <row r="796" spans="1:4" s="372" customFormat="1" ht="15" customHeight="1">
      <c r="A796" s="368" t="s">
        <v>133</v>
      </c>
      <c r="B796" s="369">
        <v>4040</v>
      </c>
      <c r="C796" s="370" t="s">
        <v>202</v>
      </c>
      <c r="D796" s="371">
        <v>182027</v>
      </c>
    </row>
    <row r="797" spans="1:4" s="372" customFormat="1" ht="15" customHeight="1">
      <c r="A797" s="368" t="s">
        <v>133</v>
      </c>
      <c r="B797" s="369">
        <v>4110</v>
      </c>
      <c r="C797" s="370" t="s">
        <v>203</v>
      </c>
      <c r="D797" s="371">
        <v>1261420</v>
      </c>
    </row>
    <row r="798" spans="1:4" s="372" customFormat="1" ht="15" customHeight="1">
      <c r="A798" s="368" t="s">
        <v>133</v>
      </c>
      <c r="B798" s="369">
        <v>4120</v>
      </c>
      <c r="C798" s="370" t="s">
        <v>204</v>
      </c>
      <c r="D798" s="371">
        <v>99356</v>
      </c>
    </row>
    <row r="799" spans="1:4" s="372" customFormat="1" ht="15" customHeight="1">
      <c r="A799" s="368" t="s">
        <v>133</v>
      </c>
      <c r="B799" s="369">
        <v>4140</v>
      </c>
      <c r="C799" s="370" t="s">
        <v>439</v>
      </c>
      <c r="D799" s="371">
        <v>15450</v>
      </c>
    </row>
    <row r="800" spans="1:4" s="372" customFormat="1" ht="15" customHeight="1">
      <c r="A800" s="368" t="s">
        <v>133</v>
      </c>
      <c r="B800" s="369">
        <v>4170</v>
      </c>
      <c r="C800" s="370" t="s">
        <v>205</v>
      </c>
      <c r="D800" s="371">
        <v>2400</v>
      </c>
    </row>
    <row r="801" spans="1:4" s="372" customFormat="1" ht="15" customHeight="1">
      <c r="A801" s="368" t="s">
        <v>133</v>
      </c>
      <c r="B801" s="369">
        <v>4210</v>
      </c>
      <c r="C801" s="370" t="s">
        <v>207</v>
      </c>
      <c r="D801" s="371">
        <v>53000</v>
      </c>
    </row>
    <row r="802" spans="1:4" s="372" customFormat="1" ht="15" customHeight="1">
      <c r="A802" s="368" t="s">
        <v>133</v>
      </c>
      <c r="B802" s="369">
        <v>4240</v>
      </c>
      <c r="C802" s="370" t="s">
        <v>453</v>
      </c>
      <c r="D802" s="371">
        <v>52500</v>
      </c>
    </row>
    <row r="803" spans="1:4" s="372" customFormat="1" ht="15" customHeight="1">
      <c r="A803" s="368" t="s">
        <v>133</v>
      </c>
      <c r="B803" s="369">
        <v>4260</v>
      </c>
      <c r="C803" s="370" t="s">
        <v>415</v>
      </c>
      <c r="D803" s="371">
        <v>193500</v>
      </c>
    </row>
    <row r="804" spans="1:4" s="372" customFormat="1" ht="15" customHeight="1">
      <c r="A804" s="368" t="s">
        <v>133</v>
      </c>
      <c r="B804" s="369">
        <v>4270</v>
      </c>
      <c r="C804" s="370" t="s">
        <v>209</v>
      </c>
      <c r="D804" s="371">
        <v>182500</v>
      </c>
    </row>
    <row r="805" spans="1:4" s="372" customFormat="1" ht="15" customHeight="1">
      <c r="A805" s="368" t="s">
        <v>133</v>
      </c>
      <c r="B805" s="369">
        <v>4280</v>
      </c>
      <c r="C805" s="370" t="s">
        <v>440</v>
      </c>
      <c r="D805" s="371">
        <v>6300</v>
      </c>
    </row>
    <row r="806" spans="1:4" s="372" customFormat="1" ht="15" customHeight="1">
      <c r="A806" s="368" t="s">
        <v>133</v>
      </c>
      <c r="B806" s="369">
        <v>4300</v>
      </c>
      <c r="C806" s="370" t="s">
        <v>210</v>
      </c>
      <c r="D806" s="371">
        <v>106403</v>
      </c>
    </row>
    <row r="807" spans="1:4" s="372" customFormat="1" ht="15" customHeight="1">
      <c r="A807" s="368" t="s">
        <v>133</v>
      </c>
      <c r="B807" s="369">
        <v>4360</v>
      </c>
      <c r="C807" s="370" t="s">
        <v>416</v>
      </c>
      <c r="D807" s="371">
        <v>35000</v>
      </c>
    </row>
    <row r="808" spans="1:4" s="372" customFormat="1" ht="15" customHeight="1">
      <c r="A808" s="368" t="s">
        <v>133</v>
      </c>
      <c r="B808" s="369">
        <v>4410</v>
      </c>
      <c r="C808" s="370" t="s">
        <v>211</v>
      </c>
      <c r="D808" s="371">
        <v>5600</v>
      </c>
    </row>
    <row r="809" spans="1:4" s="372" customFormat="1" ht="15" customHeight="1">
      <c r="A809" s="368" t="s">
        <v>133</v>
      </c>
      <c r="B809" s="369">
        <v>4430</v>
      </c>
      <c r="C809" s="370" t="s">
        <v>421</v>
      </c>
      <c r="D809" s="371">
        <v>47853</v>
      </c>
    </row>
    <row r="810" spans="1:4" s="372" customFormat="1" ht="15" customHeight="1">
      <c r="A810" s="368" t="s">
        <v>133</v>
      </c>
      <c r="B810" s="369">
        <v>4440</v>
      </c>
      <c r="C810" s="370" t="s">
        <v>441</v>
      </c>
      <c r="D810" s="371">
        <v>269017</v>
      </c>
    </row>
    <row r="811" spans="1:4" s="372" customFormat="1" ht="15" customHeight="1">
      <c r="A811" s="368" t="s">
        <v>133</v>
      </c>
      <c r="B811" s="369">
        <v>4700</v>
      </c>
      <c r="C811" s="370" t="s">
        <v>422</v>
      </c>
      <c r="D811" s="371">
        <v>405170</v>
      </c>
    </row>
    <row r="812" spans="1:4" s="372" customFormat="1" ht="15" customHeight="1">
      <c r="A812" s="368" t="s">
        <v>133</v>
      </c>
      <c r="B812" s="369">
        <v>4710</v>
      </c>
      <c r="C812" s="370" t="s">
        <v>217</v>
      </c>
      <c r="D812" s="371">
        <v>13834</v>
      </c>
    </row>
    <row r="813" spans="1:4" s="372" customFormat="1" ht="15" customHeight="1">
      <c r="A813" s="368" t="s">
        <v>133</v>
      </c>
      <c r="B813" s="369">
        <v>4790</v>
      </c>
      <c r="C813" s="370" t="s">
        <v>454</v>
      </c>
      <c r="D813" s="371">
        <v>4691887</v>
      </c>
    </row>
    <row r="814" spans="1:4" s="372" customFormat="1" ht="15" customHeight="1">
      <c r="A814" s="368" t="s">
        <v>133</v>
      </c>
      <c r="B814" s="369">
        <v>4800</v>
      </c>
      <c r="C814" s="370" t="s">
        <v>455</v>
      </c>
      <c r="D814" s="371">
        <v>337075</v>
      </c>
    </row>
    <row r="815" spans="1:4" s="372" customFormat="1" ht="15" customHeight="1">
      <c r="A815" s="368" t="s">
        <v>133</v>
      </c>
      <c r="B815" s="369">
        <v>6050</v>
      </c>
      <c r="C815" s="370" t="s">
        <v>216</v>
      </c>
      <c r="D815" s="371">
        <v>3623950</v>
      </c>
    </row>
    <row r="816" spans="1:4" s="372" customFormat="1" ht="15" customHeight="1">
      <c r="A816" s="368" t="s">
        <v>133</v>
      </c>
      <c r="B816" s="369">
        <v>6060</v>
      </c>
      <c r="C816" s="370" t="s">
        <v>284</v>
      </c>
      <c r="D816" s="371">
        <v>21000</v>
      </c>
    </row>
    <row r="817" spans="1:4" s="363" customFormat="1" ht="15" customHeight="1">
      <c r="A817" s="364">
        <v>80147</v>
      </c>
      <c r="B817" s="365" t="s">
        <v>133</v>
      </c>
      <c r="C817" s="366" t="s">
        <v>87</v>
      </c>
      <c r="D817" s="367">
        <f>SUM(D818:D840)</f>
        <v>9148325</v>
      </c>
    </row>
    <row r="818" spans="1:4" s="372" customFormat="1" ht="15" customHeight="1">
      <c r="A818" s="373" t="s">
        <v>133</v>
      </c>
      <c r="B818" s="374">
        <v>3020</v>
      </c>
      <c r="C818" s="375" t="s">
        <v>438</v>
      </c>
      <c r="D818" s="376">
        <v>6740</v>
      </c>
    </row>
    <row r="819" spans="1:4" s="372" customFormat="1" ht="15" customHeight="1">
      <c r="A819" s="599" t="s">
        <v>133</v>
      </c>
      <c r="B819" s="600">
        <v>4010</v>
      </c>
      <c r="C819" s="601" t="s">
        <v>201</v>
      </c>
      <c r="D819" s="602">
        <v>1966209</v>
      </c>
    </row>
    <row r="820" spans="1:4" s="372" customFormat="1" ht="15" customHeight="1">
      <c r="A820" s="368" t="s">
        <v>133</v>
      </c>
      <c r="B820" s="369">
        <v>4040</v>
      </c>
      <c r="C820" s="370" t="s">
        <v>202</v>
      </c>
      <c r="D820" s="371">
        <v>151354</v>
      </c>
    </row>
    <row r="821" spans="1:4" s="372" customFormat="1" ht="15" customHeight="1">
      <c r="A821" s="368" t="s">
        <v>133</v>
      </c>
      <c r="B821" s="369">
        <v>4110</v>
      </c>
      <c r="C821" s="370" t="s">
        <v>203</v>
      </c>
      <c r="D821" s="371">
        <v>1051852</v>
      </c>
    </row>
    <row r="822" spans="1:4" s="372" customFormat="1" ht="15" customHeight="1">
      <c r="A822" s="368" t="s">
        <v>133</v>
      </c>
      <c r="B822" s="369">
        <v>4120</v>
      </c>
      <c r="C822" s="370" t="s">
        <v>204</v>
      </c>
      <c r="D822" s="371">
        <v>109777</v>
      </c>
    </row>
    <row r="823" spans="1:4" s="372" customFormat="1" ht="15" customHeight="1">
      <c r="A823" s="368" t="s">
        <v>133</v>
      </c>
      <c r="B823" s="369">
        <v>4170</v>
      </c>
      <c r="C823" s="370" t="s">
        <v>205</v>
      </c>
      <c r="D823" s="371">
        <v>34000</v>
      </c>
    </row>
    <row r="824" spans="1:4" s="372" customFormat="1" ht="15" customHeight="1">
      <c r="A824" s="368" t="s">
        <v>133</v>
      </c>
      <c r="B824" s="369">
        <v>4210</v>
      </c>
      <c r="C824" s="370" t="s">
        <v>207</v>
      </c>
      <c r="D824" s="371">
        <v>117830</v>
      </c>
    </row>
    <row r="825" spans="1:4" s="372" customFormat="1" ht="15" customHeight="1">
      <c r="A825" s="368" t="s">
        <v>133</v>
      </c>
      <c r="B825" s="369">
        <v>4240</v>
      </c>
      <c r="C825" s="370" t="s">
        <v>453</v>
      </c>
      <c r="D825" s="371">
        <v>129000</v>
      </c>
    </row>
    <row r="826" spans="1:4" s="372" customFormat="1" ht="15" customHeight="1">
      <c r="A826" s="368" t="s">
        <v>133</v>
      </c>
      <c r="B826" s="369">
        <v>4260</v>
      </c>
      <c r="C826" s="370" t="s">
        <v>415</v>
      </c>
      <c r="D826" s="371">
        <v>368753</v>
      </c>
    </row>
    <row r="827" spans="1:4" s="372" customFormat="1" ht="15" customHeight="1">
      <c r="A827" s="368" t="s">
        <v>133</v>
      </c>
      <c r="B827" s="369">
        <v>4270</v>
      </c>
      <c r="C827" s="370" t="s">
        <v>209</v>
      </c>
      <c r="D827" s="371">
        <v>97193</v>
      </c>
    </row>
    <row r="828" spans="1:4" s="372" customFormat="1" ht="15" customHeight="1">
      <c r="A828" s="368" t="s">
        <v>133</v>
      </c>
      <c r="B828" s="369">
        <v>4280</v>
      </c>
      <c r="C828" s="370" t="s">
        <v>440</v>
      </c>
      <c r="D828" s="371">
        <v>6830</v>
      </c>
    </row>
    <row r="829" spans="1:4" s="372" customFormat="1" ht="15" customHeight="1">
      <c r="A829" s="368" t="s">
        <v>133</v>
      </c>
      <c r="B829" s="369">
        <v>4300</v>
      </c>
      <c r="C829" s="370" t="s">
        <v>210</v>
      </c>
      <c r="D829" s="371">
        <v>143852</v>
      </c>
    </row>
    <row r="830" spans="1:4" s="372" customFormat="1" ht="28.9" customHeight="1">
      <c r="A830" s="368" t="s">
        <v>133</v>
      </c>
      <c r="B830" s="369">
        <v>4340</v>
      </c>
      <c r="C830" s="370" t="s">
        <v>445</v>
      </c>
      <c r="D830" s="371">
        <v>420811</v>
      </c>
    </row>
    <row r="831" spans="1:4" s="372" customFormat="1" ht="15" customHeight="1">
      <c r="A831" s="368" t="s">
        <v>133</v>
      </c>
      <c r="B831" s="369">
        <v>4360</v>
      </c>
      <c r="C831" s="370" t="s">
        <v>416</v>
      </c>
      <c r="D831" s="371">
        <v>22635</v>
      </c>
    </row>
    <row r="832" spans="1:4" s="372" customFormat="1" ht="15" customHeight="1">
      <c r="A832" s="368" t="s">
        <v>133</v>
      </c>
      <c r="B832" s="369">
        <v>4410</v>
      </c>
      <c r="C832" s="370" t="s">
        <v>211</v>
      </c>
      <c r="D832" s="371">
        <v>3000</v>
      </c>
    </row>
    <row r="833" spans="1:4" s="372" customFormat="1" ht="15" customHeight="1">
      <c r="A833" s="368" t="s">
        <v>133</v>
      </c>
      <c r="B833" s="369">
        <v>4430</v>
      </c>
      <c r="C833" s="370" t="s">
        <v>421</v>
      </c>
      <c r="D833" s="371">
        <v>15758</v>
      </c>
    </row>
    <row r="834" spans="1:4" s="372" customFormat="1" ht="15" customHeight="1">
      <c r="A834" s="368" t="s">
        <v>133</v>
      </c>
      <c r="B834" s="369">
        <v>4440</v>
      </c>
      <c r="C834" s="370" t="s">
        <v>441</v>
      </c>
      <c r="D834" s="371">
        <v>251260</v>
      </c>
    </row>
    <row r="835" spans="1:4" s="372" customFormat="1" ht="15" customHeight="1">
      <c r="A835" s="368" t="s">
        <v>133</v>
      </c>
      <c r="B835" s="369">
        <v>4520</v>
      </c>
      <c r="C835" s="370" t="s">
        <v>431</v>
      </c>
      <c r="D835" s="371">
        <v>4020</v>
      </c>
    </row>
    <row r="836" spans="1:4" s="372" customFormat="1" ht="15" customHeight="1">
      <c r="A836" s="368" t="s">
        <v>133</v>
      </c>
      <c r="B836" s="369">
        <v>4700</v>
      </c>
      <c r="C836" s="370" t="s">
        <v>422</v>
      </c>
      <c r="D836" s="371">
        <v>7200</v>
      </c>
    </row>
    <row r="837" spans="1:4" s="372" customFormat="1" ht="15" customHeight="1">
      <c r="A837" s="368" t="s">
        <v>133</v>
      </c>
      <c r="B837" s="369">
        <v>4710</v>
      </c>
      <c r="C837" s="370" t="s">
        <v>217</v>
      </c>
      <c r="D837" s="371">
        <v>30595</v>
      </c>
    </row>
    <row r="838" spans="1:4" s="372" customFormat="1" ht="15" customHeight="1">
      <c r="A838" s="368" t="s">
        <v>133</v>
      </c>
      <c r="B838" s="369">
        <v>4790</v>
      </c>
      <c r="C838" s="370" t="s">
        <v>454</v>
      </c>
      <c r="D838" s="371">
        <v>3921239</v>
      </c>
    </row>
    <row r="839" spans="1:4" s="372" customFormat="1" ht="15" customHeight="1">
      <c r="A839" s="368" t="s">
        <v>133</v>
      </c>
      <c r="B839" s="369">
        <v>4800</v>
      </c>
      <c r="C839" s="370" t="s">
        <v>455</v>
      </c>
      <c r="D839" s="371">
        <v>276417</v>
      </c>
    </row>
    <row r="840" spans="1:4" s="372" customFormat="1" ht="15" customHeight="1">
      <c r="A840" s="368" t="s">
        <v>133</v>
      </c>
      <c r="B840" s="369">
        <v>6060</v>
      </c>
      <c r="C840" s="370" t="s">
        <v>284</v>
      </c>
      <c r="D840" s="371">
        <v>12000</v>
      </c>
    </row>
    <row r="841" spans="1:4" s="363" customFormat="1" ht="43.15" customHeight="1">
      <c r="A841" s="364">
        <v>80149</v>
      </c>
      <c r="B841" s="365" t="s">
        <v>133</v>
      </c>
      <c r="C841" s="366" t="s">
        <v>383</v>
      </c>
      <c r="D841" s="367">
        <f>SUM(D842:D858)</f>
        <v>1746155</v>
      </c>
    </row>
    <row r="842" spans="1:4" s="372" customFormat="1" ht="15" customHeight="1">
      <c r="A842" s="368" t="s">
        <v>133</v>
      </c>
      <c r="B842" s="369">
        <v>4010</v>
      </c>
      <c r="C842" s="370" t="s">
        <v>201</v>
      </c>
      <c r="D842" s="371">
        <v>78960</v>
      </c>
    </row>
    <row r="843" spans="1:4" s="372" customFormat="1" ht="15" customHeight="1">
      <c r="A843" s="368" t="s">
        <v>133</v>
      </c>
      <c r="B843" s="369">
        <v>4040</v>
      </c>
      <c r="C843" s="370" t="s">
        <v>202</v>
      </c>
      <c r="D843" s="371">
        <v>6457</v>
      </c>
    </row>
    <row r="844" spans="1:4" s="372" customFormat="1" ht="15" customHeight="1">
      <c r="A844" s="368" t="s">
        <v>133</v>
      </c>
      <c r="B844" s="369">
        <v>4110</v>
      </c>
      <c r="C844" s="370" t="s">
        <v>203</v>
      </c>
      <c r="D844" s="371">
        <v>205201</v>
      </c>
    </row>
    <row r="845" spans="1:4" s="372" customFormat="1" ht="15" customHeight="1">
      <c r="A845" s="368" t="s">
        <v>133</v>
      </c>
      <c r="B845" s="369">
        <v>4120</v>
      </c>
      <c r="C845" s="370" t="s">
        <v>204</v>
      </c>
      <c r="D845" s="371">
        <v>28993</v>
      </c>
    </row>
    <row r="846" spans="1:4" s="372" customFormat="1" ht="15" customHeight="1">
      <c r="A846" s="368" t="s">
        <v>133</v>
      </c>
      <c r="B846" s="369">
        <v>4210</v>
      </c>
      <c r="C846" s="370" t="s">
        <v>207</v>
      </c>
      <c r="D846" s="371">
        <v>9000</v>
      </c>
    </row>
    <row r="847" spans="1:4" s="372" customFormat="1" ht="15" customHeight="1">
      <c r="A847" s="368" t="s">
        <v>133</v>
      </c>
      <c r="B847" s="369">
        <v>4240</v>
      </c>
      <c r="C847" s="370" t="s">
        <v>453</v>
      </c>
      <c r="D847" s="371">
        <v>3000</v>
      </c>
    </row>
    <row r="848" spans="1:4" s="372" customFormat="1" ht="15" customHeight="1">
      <c r="A848" s="368" t="s">
        <v>133</v>
      </c>
      <c r="B848" s="369">
        <v>4260</v>
      </c>
      <c r="C848" s="370" t="s">
        <v>415</v>
      </c>
      <c r="D848" s="371">
        <v>137000</v>
      </c>
    </row>
    <row r="849" spans="1:4" s="372" customFormat="1" ht="15" customHeight="1">
      <c r="A849" s="368" t="s">
        <v>133</v>
      </c>
      <c r="B849" s="369">
        <v>4270</v>
      </c>
      <c r="C849" s="370" t="s">
        <v>209</v>
      </c>
      <c r="D849" s="371">
        <v>2700</v>
      </c>
    </row>
    <row r="850" spans="1:4" s="372" customFormat="1" ht="15" customHeight="1">
      <c r="A850" s="368" t="s">
        <v>133</v>
      </c>
      <c r="B850" s="369">
        <v>4280</v>
      </c>
      <c r="C850" s="370" t="s">
        <v>440</v>
      </c>
      <c r="D850" s="371">
        <v>1000</v>
      </c>
    </row>
    <row r="851" spans="1:4" s="372" customFormat="1" ht="15" customHeight="1">
      <c r="A851" s="368" t="s">
        <v>133</v>
      </c>
      <c r="B851" s="369">
        <v>4300</v>
      </c>
      <c r="C851" s="370" t="s">
        <v>210</v>
      </c>
      <c r="D851" s="371">
        <v>20000</v>
      </c>
    </row>
    <row r="852" spans="1:4" s="372" customFormat="1" ht="15" customHeight="1">
      <c r="A852" s="368" t="s">
        <v>133</v>
      </c>
      <c r="B852" s="369">
        <v>4360</v>
      </c>
      <c r="C852" s="370" t="s">
        <v>416</v>
      </c>
      <c r="D852" s="371">
        <v>2500</v>
      </c>
    </row>
    <row r="853" spans="1:4" s="372" customFormat="1" ht="15" customHeight="1">
      <c r="A853" s="368" t="s">
        <v>133</v>
      </c>
      <c r="B853" s="369">
        <v>4440</v>
      </c>
      <c r="C853" s="370" t="s">
        <v>441</v>
      </c>
      <c r="D853" s="371">
        <v>31236</v>
      </c>
    </row>
    <row r="854" spans="1:4" s="372" customFormat="1" ht="15" customHeight="1">
      <c r="A854" s="368" t="s">
        <v>133</v>
      </c>
      <c r="B854" s="369">
        <v>4700</v>
      </c>
      <c r="C854" s="370" t="s">
        <v>422</v>
      </c>
      <c r="D854" s="371">
        <v>500</v>
      </c>
    </row>
    <row r="855" spans="1:4" s="372" customFormat="1" ht="15" customHeight="1">
      <c r="A855" s="368" t="s">
        <v>133</v>
      </c>
      <c r="B855" s="369">
        <v>4710</v>
      </c>
      <c r="C855" s="370" t="s">
        <v>217</v>
      </c>
      <c r="D855" s="371">
        <v>5432</v>
      </c>
    </row>
    <row r="856" spans="1:4" s="372" customFormat="1" ht="15" customHeight="1">
      <c r="A856" s="368" t="s">
        <v>133</v>
      </c>
      <c r="B856" s="369">
        <v>4790</v>
      </c>
      <c r="C856" s="370" t="s">
        <v>454</v>
      </c>
      <c r="D856" s="371">
        <v>1015251</v>
      </c>
    </row>
    <row r="857" spans="1:4" s="372" customFormat="1" ht="15" customHeight="1">
      <c r="A857" s="368" t="s">
        <v>133</v>
      </c>
      <c r="B857" s="369">
        <v>4800</v>
      </c>
      <c r="C857" s="370" t="s">
        <v>455</v>
      </c>
      <c r="D857" s="371">
        <v>88225</v>
      </c>
    </row>
    <row r="858" spans="1:4" s="372" customFormat="1" ht="15" customHeight="1">
      <c r="A858" s="368" t="s">
        <v>133</v>
      </c>
      <c r="B858" s="369">
        <v>6050</v>
      </c>
      <c r="C858" s="370" t="s">
        <v>216</v>
      </c>
      <c r="D858" s="371">
        <v>110700</v>
      </c>
    </row>
    <row r="859" spans="1:4" s="363" customFormat="1" ht="15" customHeight="1">
      <c r="A859" s="364">
        <v>80195</v>
      </c>
      <c r="B859" s="365" t="s">
        <v>133</v>
      </c>
      <c r="C859" s="366" t="s">
        <v>46</v>
      </c>
      <c r="D859" s="367">
        <f>SUM(D860:D885)</f>
        <v>4427689</v>
      </c>
    </row>
    <row r="860" spans="1:4" s="372" customFormat="1" ht="57" customHeight="1">
      <c r="A860" s="368" t="s">
        <v>133</v>
      </c>
      <c r="B860" s="369">
        <v>2009</v>
      </c>
      <c r="C860" s="370" t="s">
        <v>413</v>
      </c>
      <c r="D860" s="371">
        <v>330000</v>
      </c>
    </row>
    <row r="861" spans="1:4" s="372" customFormat="1" ht="45.6" customHeight="1">
      <c r="A861" s="368" t="s">
        <v>133</v>
      </c>
      <c r="B861" s="369">
        <v>2057</v>
      </c>
      <c r="C861" s="370" t="s">
        <v>192</v>
      </c>
      <c r="D861" s="371">
        <v>330472</v>
      </c>
    </row>
    <row r="862" spans="1:4" s="372" customFormat="1" ht="45.6" customHeight="1">
      <c r="A862" s="368" t="s">
        <v>133</v>
      </c>
      <c r="B862" s="369">
        <v>2059</v>
      </c>
      <c r="C862" s="370" t="s">
        <v>192</v>
      </c>
      <c r="D862" s="371">
        <v>1734370</v>
      </c>
    </row>
    <row r="863" spans="1:4" s="372" customFormat="1">
      <c r="A863" s="368" t="s">
        <v>133</v>
      </c>
      <c r="B863" s="369">
        <v>3020</v>
      </c>
      <c r="C863" s="370" t="s">
        <v>438</v>
      </c>
      <c r="D863" s="371">
        <v>100000</v>
      </c>
    </row>
    <row r="864" spans="1:4" s="372" customFormat="1" ht="15" customHeight="1">
      <c r="A864" s="368" t="s">
        <v>133</v>
      </c>
      <c r="B864" s="369">
        <v>4017</v>
      </c>
      <c r="C864" s="370" t="s">
        <v>201</v>
      </c>
      <c r="D864" s="371">
        <v>212562</v>
      </c>
    </row>
    <row r="865" spans="1:4" s="372" customFormat="1" ht="15" customHeight="1">
      <c r="A865" s="368" t="s">
        <v>133</v>
      </c>
      <c r="B865" s="369">
        <v>4019</v>
      </c>
      <c r="C865" s="370" t="s">
        <v>201</v>
      </c>
      <c r="D865" s="371">
        <v>4549</v>
      </c>
    </row>
    <row r="866" spans="1:4" s="372" customFormat="1" ht="15" customHeight="1">
      <c r="A866" s="368" t="s">
        <v>133</v>
      </c>
      <c r="B866" s="369">
        <v>4110</v>
      </c>
      <c r="C866" s="370" t="s">
        <v>203</v>
      </c>
      <c r="D866" s="371">
        <v>23550</v>
      </c>
    </row>
    <row r="867" spans="1:4" s="372" customFormat="1" ht="15" customHeight="1">
      <c r="A867" s="368" t="s">
        <v>133</v>
      </c>
      <c r="B867" s="369">
        <v>4117</v>
      </c>
      <c r="C867" s="370" t="s">
        <v>203</v>
      </c>
      <c r="D867" s="371">
        <v>36541</v>
      </c>
    </row>
    <row r="868" spans="1:4" s="372" customFormat="1" ht="15" customHeight="1">
      <c r="A868" s="368" t="s">
        <v>133</v>
      </c>
      <c r="B868" s="369">
        <v>4119</v>
      </c>
      <c r="C868" s="370" t="s">
        <v>203</v>
      </c>
      <c r="D868" s="371">
        <v>782</v>
      </c>
    </row>
    <row r="869" spans="1:4" s="372" customFormat="1" ht="15" customHeight="1">
      <c r="A869" s="368" t="s">
        <v>133</v>
      </c>
      <c r="B869" s="369">
        <v>4120</v>
      </c>
      <c r="C869" s="370" t="s">
        <v>204</v>
      </c>
      <c r="D869" s="371">
        <v>3350</v>
      </c>
    </row>
    <row r="870" spans="1:4" s="372" customFormat="1" ht="15" customHeight="1">
      <c r="A870" s="368" t="s">
        <v>133</v>
      </c>
      <c r="B870" s="369">
        <v>4127</v>
      </c>
      <c r="C870" s="370" t="s">
        <v>204</v>
      </c>
      <c r="D870" s="371">
        <v>5210</v>
      </c>
    </row>
    <row r="871" spans="1:4" s="372" customFormat="1" ht="15" customHeight="1">
      <c r="A871" s="373" t="s">
        <v>133</v>
      </c>
      <c r="B871" s="374">
        <v>4129</v>
      </c>
      <c r="C871" s="375" t="s">
        <v>204</v>
      </c>
      <c r="D871" s="376">
        <v>110</v>
      </c>
    </row>
    <row r="872" spans="1:4" s="372" customFormat="1" ht="15" customHeight="1">
      <c r="A872" s="599" t="s">
        <v>133</v>
      </c>
      <c r="B872" s="600">
        <v>4170</v>
      </c>
      <c r="C872" s="601" t="s">
        <v>205</v>
      </c>
      <c r="D872" s="602">
        <v>9600</v>
      </c>
    </row>
    <row r="873" spans="1:4" s="372" customFormat="1" ht="15" customHeight="1">
      <c r="A873" s="368" t="s">
        <v>133</v>
      </c>
      <c r="B873" s="369">
        <v>4190</v>
      </c>
      <c r="C873" s="370" t="s">
        <v>206</v>
      </c>
      <c r="D873" s="371">
        <v>157000</v>
      </c>
    </row>
    <row r="874" spans="1:4" s="372" customFormat="1" ht="15" customHeight="1">
      <c r="A874" s="368" t="s">
        <v>133</v>
      </c>
      <c r="B874" s="369">
        <v>4210</v>
      </c>
      <c r="C874" s="370" t="s">
        <v>207</v>
      </c>
      <c r="D874" s="371">
        <v>30000</v>
      </c>
    </row>
    <row r="875" spans="1:4" s="372" customFormat="1" ht="15" customHeight="1">
      <c r="A875" s="368" t="s">
        <v>133</v>
      </c>
      <c r="B875" s="369">
        <v>4217</v>
      </c>
      <c r="C875" s="370" t="s">
        <v>207</v>
      </c>
      <c r="D875" s="371">
        <v>2000</v>
      </c>
    </row>
    <row r="876" spans="1:4" s="372" customFormat="1" ht="15" customHeight="1">
      <c r="A876" s="368" t="s">
        <v>133</v>
      </c>
      <c r="B876" s="369">
        <v>4220</v>
      </c>
      <c r="C876" s="370" t="s">
        <v>208</v>
      </c>
      <c r="D876" s="371">
        <v>900</v>
      </c>
    </row>
    <row r="877" spans="1:4" s="372" customFormat="1" ht="15" customHeight="1">
      <c r="A877" s="368" t="s">
        <v>133</v>
      </c>
      <c r="B877" s="369">
        <v>4300</v>
      </c>
      <c r="C877" s="370" t="s">
        <v>210</v>
      </c>
      <c r="D877" s="371">
        <v>163900</v>
      </c>
    </row>
    <row r="878" spans="1:4" s="372" customFormat="1" ht="15" customHeight="1">
      <c r="A878" s="368" t="s">
        <v>133</v>
      </c>
      <c r="B878" s="369">
        <v>4307</v>
      </c>
      <c r="C878" s="370" t="s">
        <v>210</v>
      </c>
      <c r="D878" s="371">
        <v>306686</v>
      </c>
    </row>
    <row r="879" spans="1:4" s="372" customFormat="1" ht="15" customHeight="1">
      <c r="A879" s="368" t="s">
        <v>133</v>
      </c>
      <c r="B879" s="369">
        <v>4309</v>
      </c>
      <c r="C879" s="370" t="s">
        <v>210</v>
      </c>
      <c r="D879" s="371">
        <v>24661</v>
      </c>
    </row>
    <row r="880" spans="1:4" s="372" customFormat="1" ht="15" customHeight="1">
      <c r="A880" s="368" t="s">
        <v>133</v>
      </c>
      <c r="B880" s="369">
        <v>4440</v>
      </c>
      <c r="C880" s="370" t="s">
        <v>441</v>
      </c>
      <c r="D880" s="371">
        <v>725823</v>
      </c>
    </row>
    <row r="881" spans="1:4" s="372" customFormat="1" ht="15" customHeight="1">
      <c r="A881" s="368" t="s">
        <v>133</v>
      </c>
      <c r="B881" s="369">
        <v>4700</v>
      </c>
      <c r="C881" s="370" t="s">
        <v>422</v>
      </c>
      <c r="D881" s="371">
        <v>7200</v>
      </c>
    </row>
    <row r="882" spans="1:4" s="372" customFormat="1" ht="15" customHeight="1">
      <c r="A882" s="368" t="s">
        <v>133</v>
      </c>
      <c r="B882" s="369">
        <v>4710</v>
      </c>
      <c r="C882" s="370" t="s">
        <v>217</v>
      </c>
      <c r="D882" s="371">
        <v>1898</v>
      </c>
    </row>
    <row r="883" spans="1:4" s="372" customFormat="1" ht="15" customHeight="1">
      <c r="A883" s="368" t="s">
        <v>133</v>
      </c>
      <c r="B883" s="369">
        <v>4790</v>
      </c>
      <c r="C883" s="370" t="s">
        <v>454</v>
      </c>
      <c r="D883" s="371">
        <v>126525</v>
      </c>
    </row>
    <row r="884" spans="1:4" s="372" customFormat="1" ht="57" customHeight="1">
      <c r="A884" s="368" t="s">
        <v>133</v>
      </c>
      <c r="B884" s="369">
        <v>6209</v>
      </c>
      <c r="C884" s="370" t="s">
        <v>443</v>
      </c>
      <c r="D884" s="371">
        <v>20000</v>
      </c>
    </row>
    <row r="885" spans="1:4" s="372" customFormat="1" ht="46.15" customHeight="1">
      <c r="A885" s="368" t="s">
        <v>133</v>
      </c>
      <c r="B885" s="369">
        <v>6259</v>
      </c>
      <c r="C885" s="370" t="s">
        <v>136</v>
      </c>
      <c r="D885" s="371">
        <v>70000</v>
      </c>
    </row>
    <row r="886" spans="1:4" s="363" customFormat="1" ht="15" customHeight="1">
      <c r="A886" s="359" t="s">
        <v>35</v>
      </c>
      <c r="B886" s="360" t="s">
        <v>133</v>
      </c>
      <c r="C886" s="361" t="s">
        <v>36</v>
      </c>
      <c r="D886" s="362">
        <f>D887+D893+D896+D898+D901+D904+D910+D917+D919</f>
        <v>98288835</v>
      </c>
    </row>
    <row r="887" spans="1:4" s="363" customFormat="1" ht="15" customHeight="1">
      <c r="A887" s="364">
        <v>85111</v>
      </c>
      <c r="B887" s="365" t="s">
        <v>133</v>
      </c>
      <c r="C887" s="366" t="s">
        <v>385</v>
      </c>
      <c r="D887" s="367">
        <f>SUM(D888:D892)</f>
        <v>15866582</v>
      </c>
    </row>
    <row r="888" spans="1:4" s="372" customFormat="1" ht="54" customHeight="1">
      <c r="A888" s="368" t="s">
        <v>133</v>
      </c>
      <c r="B888" s="369">
        <v>2009</v>
      </c>
      <c r="C888" s="370" t="s">
        <v>413</v>
      </c>
      <c r="D888" s="371">
        <v>41400</v>
      </c>
    </row>
    <row r="889" spans="1:4" s="372" customFormat="1" ht="15" customHeight="1">
      <c r="A889" s="368" t="s">
        <v>133</v>
      </c>
      <c r="B889" s="369">
        <v>6058</v>
      </c>
      <c r="C889" s="370" t="s">
        <v>216</v>
      </c>
      <c r="D889" s="371">
        <v>6621342</v>
      </c>
    </row>
    <row r="890" spans="1:4" s="372" customFormat="1" ht="15" customHeight="1">
      <c r="A890" s="368" t="s">
        <v>133</v>
      </c>
      <c r="B890" s="369">
        <v>6059</v>
      </c>
      <c r="C890" s="370" t="s">
        <v>216</v>
      </c>
      <c r="D890" s="371">
        <v>1168474</v>
      </c>
    </row>
    <row r="891" spans="1:4" s="372" customFormat="1" ht="54.75" customHeight="1">
      <c r="A891" s="368" t="s">
        <v>133</v>
      </c>
      <c r="B891" s="369">
        <v>6209</v>
      </c>
      <c r="C891" s="370" t="s">
        <v>443</v>
      </c>
      <c r="D891" s="371">
        <v>3246717</v>
      </c>
    </row>
    <row r="892" spans="1:4" s="372" customFormat="1" ht="28.9" customHeight="1">
      <c r="A892" s="368" t="s">
        <v>133</v>
      </c>
      <c r="B892" s="369">
        <v>6220</v>
      </c>
      <c r="C892" s="370" t="s">
        <v>279</v>
      </c>
      <c r="D892" s="371">
        <v>4788649</v>
      </c>
    </row>
    <row r="893" spans="1:4" s="363" customFormat="1" ht="15" customHeight="1">
      <c r="A893" s="364">
        <v>85120</v>
      </c>
      <c r="B893" s="365" t="s">
        <v>133</v>
      </c>
      <c r="C893" s="366" t="s">
        <v>386</v>
      </c>
      <c r="D893" s="367">
        <f>SUM(D894:D895)</f>
        <v>2000942</v>
      </c>
    </row>
    <row r="894" spans="1:4" s="372" customFormat="1" ht="28.9" customHeight="1">
      <c r="A894" s="368" t="s">
        <v>133</v>
      </c>
      <c r="B894" s="369">
        <v>4160</v>
      </c>
      <c r="C894" s="370" t="s">
        <v>458</v>
      </c>
      <c r="D894" s="371">
        <v>1085398</v>
      </c>
    </row>
    <row r="895" spans="1:4" s="372" customFormat="1" ht="28.9" customHeight="1">
      <c r="A895" s="368" t="s">
        <v>133</v>
      </c>
      <c r="B895" s="369">
        <v>6220</v>
      </c>
      <c r="C895" s="370" t="s">
        <v>279</v>
      </c>
      <c r="D895" s="371">
        <v>915544</v>
      </c>
    </row>
    <row r="896" spans="1:4" s="363" customFormat="1" ht="15" customHeight="1">
      <c r="A896" s="364">
        <v>85141</v>
      </c>
      <c r="B896" s="365" t="s">
        <v>133</v>
      </c>
      <c r="C896" s="366" t="s">
        <v>387</v>
      </c>
      <c r="D896" s="367">
        <f>D897</f>
        <v>60000</v>
      </c>
    </row>
    <row r="897" spans="1:4" s="372" customFormat="1" ht="28.9" customHeight="1">
      <c r="A897" s="368" t="s">
        <v>133</v>
      </c>
      <c r="B897" s="369">
        <v>6220</v>
      </c>
      <c r="C897" s="370" t="s">
        <v>279</v>
      </c>
      <c r="D897" s="371">
        <v>60000</v>
      </c>
    </row>
    <row r="898" spans="1:4" s="363" customFormat="1" ht="15" customHeight="1">
      <c r="A898" s="364">
        <v>85148</v>
      </c>
      <c r="B898" s="365" t="s">
        <v>133</v>
      </c>
      <c r="C898" s="366" t="s">
        <v>388</v>
      </c>
      <c r="D898" s="367">
        <f>SUM(D899:D900)</f>
        <v>6135690</v>
      </c>
    </row>
    <row r="899" spans="1:4" s="372" customFormat="1" ht="28.9" customHeight="1">
      <c r="A899" s="368" t="s">
        <v>133</v>
      </c>
      <c r="B899" s="369">
        <v>4160</v>
      </c>
      <c r="C899" s="370" t="s">
        <v>458</v>
      </c>
      <c r="D899" s="371">
        <v>1135690</v>
      </c>
    </row>
    <row r="900" spans="1:4" s="372" customFormat="1" ht="15" customHeight="1">
      <c r="A900" s="368" t="s">
        <v>133</v>
      </c>
      <c r="B900" s="369">
        <v>4280</v>
      </c>
      <c r="C900" s="370" t="s">
        <v>440</v>
      </c>
      <c r="D900" s="371">
        <v>5000000</v>
      </c>
    </row>
    <row r="901" spans="1:4" s="363" customFormat="1" ht="15" customHeight="1">
      <c r="A901" s="364">
        <v>85149</v>
      </c>
      <c r="B901" s="365" t="s">
        <v>133</v>
      </c>
      <c r="C901" s="366" t="s">
        <v>389</v>
      </c>
      <c r="D901" s="367">
        <f>SUM(D902:D903)</f>
        <v>1640000</v>
      </c>
    </row>
    <row r="902" spans="1:4" s="372" customFormat="1" ht="57" customHeight="1">
      <c r="A902" s="368" t="s">
        <v>133</v>
      </c>
      <c r="B902" s="369">
        <v>2009</v>
      </c>
      <c r="C902" s="370" t="s">
        <v>413</v>
      </c>
      <c r="D902" s="371">
        <v>740000</v>
      </c>
    </row>
    <row r="903" spans="1:4" s="372" customFormat="1" ht="28.9" customHeight="1">
      <c r="A903" s="368" t="s">
        <v>133</v>
      </c>
      <c r="B903" s="369">
        <v>2780</v>
      </c>
      <c r="C903" s="370" t="s">
        <v>459</v>
      </c>
      <c r="D903" s="371">
        <v>900000</v>
      </c>
    </row>
    <row r="904" spans="1:4" s="363" customFormat="1" ht="15" customHeight="1">
      <c r="A904" s="364">
        <v>85153</v>
      </c>
      <c r="B904" s="365" t="s">
        <v>133</v>
      </c>
      <c r="C904" s="366" t="s">
        <v>390</v>
      </c>
      <c r="D904" s="367">
        <f>SUM(D905:D909)</f>
        <v>480000</v>
      </c>
    </row>
    <row r="905" spans="1:4" s="372" customFormat="1" ht="43.15" customHeight="1">
      <c r="A905" s="368" t="s">
        <v>133</v>
      </c>
      <c r="B905" s="369">
        <v>2360</v>
      </c>
      <c r="C905" s="370" t="s">
        <v>435</v>
      </c>
      <c r="D905" s="371">
        <v>350000</v>
      </c>
    </row>
    <row r="906" spans="1:4" s="372" customFormat="1" ht="15" customHeight="1">
      <c r="A906" s="368" t="s">
        <v>133</v>
      </c>
      <c r="B906" s="369">
        <v>4170</v>
      </c>
      <c r="C906" s="370" t="s">
        <v>205</v>
      </c>
      <c r="D906" s="371">
        <v>14000</v>
      </c>
    </row>
    <row r="907" spans="1:4" s="372" customFormat="1" ht="15" customHeight="1">
      <c r="A907" s="368" t="s">
        <v>133</v>
      </c>
      <c r="B907" s="369">
        <v>4190</v>
      </c>
      <c r="C907" s="370" t="s">
        <v>206</v>
      </c>
      <c r="D907" s="371">
        <v>11000</v>
      </c>
    </row>
    <row r="908" spans="1:4" s="372" customFormat="1" ht="15" customHeight="1">
      <c r="A908" s="368" t="s">
        <v>133</v>
      </c>
      <c r="B908" s="369">
        <v>4210</v>
      </c>
      <c r="C908" s="370" t="s">
        <v>207</v>
      </c>
      <c r="D908" s="371">
        <v>7000</v>
      </c>
    </row>
    <row r="909" spans="1:4" s="372" customFormat="1" ht="15" customHeight="1">
      <c r="A909" s="368" t="s">
        <v>133</v>
      </c>
      <c r="B909" s="369">
        <v>4300</v>
      </c>
      <c r="C909" s="370" t="s">
        <v>210</v>
      </c>
      <c r="D909" s="371">
        <v>98000</v>
      </c>
    </row>
    <row r="910" spans="1:4" s="363" customFormat="1" ht="15" customHeight="1">
      <c r="A910" s="364">
        <v>85154</v>
      </c>
      <c r="B910" s="365" t="s">
        <v>133</v>
      </c>
      <c r="C910" s="366" t="s">
        <v>391</v>
      </c>
      <c r="D910" s="367">
        <f>SUM(D911:D916)</f>
        <v>2102800</v>
      </c>
    </row>
    <row r="911" spans="1:4" s="372" customFormat="1" ht="43.15" customHeight="1">
      <c r="A911" s="373" t="s">
        <v>133</v>
      </c>
      <c r="B911" s="374">
        <v>2360</v>
      </c>
      <c r="C911" s="375" t="s">
        <v>435</v>
      </c>
      <c r="D911" s="376">
        <v>330000</v>
      </c>
    </row>
    <row r="912" spans="1:4" s="372" customFormat="1" ht="28.9" customHeight="1">
      <c r="A912" s="599" t="s">
        <v>133</v>
      </c>
      <c r="B912" s="600">
        <v>2800</v>
      </c>
      <c r="C912" s="601" t="s">
        <v>215</v>
      </c>
      <c r="D912" s="602">
        <v>30000</v>
      </c>
    </row>
    <row r="913" spans="1:4" s="372" customFormat="1" ht="15" customHeight="1">
      <c r="A913" s="368" t="s">
        <v>133</v>
      </c>
      <c r="B913" s="369">
        <v>4170</v>
      </c>
      <c r="C913" s="370" t="s">
        <v>205</v>
      </c>
      <c r="D913" s="371">
        <v>3000</v>
      </c>
    </row>
    <row r="914" spans="1:4" s="372" customFormat="1" ht="15" customHeight="1">
      <c r="A914" s="368" t="s">
        <v>133</v>
      </c>
      <c r="B914" s="369">
        <v>4210</v>
      </c>
      <c r="C914" s="370" t="s">
        <v>207</v>
      </c>
      <c r="D914" s="371">
        <v>4000</v>
      </c>
    </row>
    <row r="915" spans="1:4" s="372" customFormat="1" ht="15" customHeight="1">
      <c r="A915" s="368" t="s">
        <v>133</v>
      </c>
      <c r="B915" s="369">
        <v>4300</v>
      </c>
      <c r="C915" s="370" t="s">
        <v>210</v>
      </c>
      <c r="D915" s="371">
        <v>118000</v>
      </c>
    </row>
    <row r="916" spans="1:4" s="372" customFormat="1" ht="28.9" customHeight="1">
      <c r="A916" s="368" t="s">
        <v>133</v>
      </c>
      <c r="B916" s="369">
        <v>6220</v>
      </c>
      <c r="C916" s="370" t="s">
        <v>279</v>
      </c>
      <c r="D916" s="371">
        <v>1617800</v>
      </c>
    </row>
    <row r="917" spans="1:4" s="363" customFormat="1" ht="15" customHeight="1">
      <c r="A917" s="364">
        <v>85157</v>
      </c>
      <c r="B917" s="365" t="s">
        <v>133</v>
      </c>
      <c r="C917" s="366" t="s">
        <v>268</v>
      </c>
      <c r="D917" s="367">
        <f>D918</f>
        <v>13729000</v>
      </c>
    </row>
    <row r="918" spans="1:4" s="372" customFormat="1" ht="15" customHeight="1">
      <c r="A918" s="368" t="s">
        <v>133</v>
      </c>
      <c r="B918" s="369">
        <v>4320</v>
      </c>
      <c r="C918" s="370" t="s">
        <v>268</v>
      </c>
      <c r="D918" s="371">
        <v>13729000</v>
      </c>
    </row>
    <row r="919" spans="1:4" s="363" customFormat="1" ht="15" customHeight="1">
      <c r="A919" s="364">
        <v>85195</v>
      </c>
      <c r="B919" s="365" t="s">
        <v>133</v>
      </c>
      <c r="C919" s="366" t="s">
        <v>46</v>
      </c>
      <c r="D919" s="367">
        <f>SUM(D920:D962)</f>
        <v>56273821</v>
      </c>
    </row>
    <row r="920" spans="1:4" s="372" customFormat="1" ht="57" customHeight="1">
      <c r="A920" s="368" t="s">
        <v>133</v>
      </c>
      <c r="B920" s="369">
        <v>2007</v>
      </c>
      <c r="C920" s="370" t="s">
        <v>413</v>
      </c>
      <c r="D920" s="371">
        <v>116123</v>
      </c>
    </row>
    <row r="921" spans="1:4" s="372" customFormat="1" ht="57" customHeight="1">
      <c r="A921" s="368" t="s">
        <v>133</v>
      </c>
      <c r="B921" s="369">
        <v>2009</v>
      </c>
      <c r="C921" s="370" t="s">
        <v>413</v>
      </c>
      <c r="D921" s="371">
        <v>122903</v>
      </c>
    </row>
    <row r="922" spans="1:4" s="372" customFormat="1" ht="43.15" customHeight="1">
      <c r="A922" s="368" t="s">
        <v>133</v>
      </c>
      <c r="B922" s="369">
        <v>2059</v>
      </c>
      <c r="C922" s="370" t="s">
        <v>192</v>
      </c>
      <c r="D922" s="371">
        <v>115000</v>
      </c>
    </row>
    <row r="923" spans="1:4" s="372" customFormat="1" ht="43.15" customHeight="1">
      <c r="A923" s="368" t="s">
        <v>133</v>
      </c>
      <c r="B923" s="369">
        <v>2360</v>
      </c>
      <c r="C923" s="370" t="s">
        <v>435</v>
      </c>
      <c r="D923" s="371">
        <v>200000</v>
      </c>
    </row>
    <row r="924" spans="1:4" s="372" customFormat="1" ht="15" customHeight="1">
      <c r="A924" s="368" t="s">
        <v>133</v>
      </c>
      <c r="B924" s="369">
        <v>4017</v>
      </c>
      <c r="C924" s="370" t="s">
        <v>201</v>
      </c>
      <c r="D924" s="371">
        <v>317841</v>
      </c>
    </row>
    <row r="925" spans="1:4" s="372" customFormat="1" ht="15" customHeight="1">
      <c r="A925" s="368" t="s">
        <v>133</v>
      </c>
      <c r="B925" s="369">
        <v>4019</v>
      </c>
      <c r="C925" s="370" t="s">
        <v>201</v>
      </c>
      <c r="D925" s="371">
        <v>41423</v>
      </c>
    </row>
    <row r="926" spans="1:4" s="372" customFormat="1" ht="15" customHeight="1">
      <c r="A926" s="368" t="s">
        <v>133</v>
      </c>
      <c r="B926" s="369">
        <v>4047</v>
      </c>
      <c r="C926" s="370" t="s">
        <v>202</v>
      </c>
      <c r="D926" s="371">
        <v>34226</v>
      </c>
    </row>
    <row r="927" spans="1:4" s="372" customFormat="1" ht="15" customHeight="1">
      <c r="A927" s="368" t="s">
        <v>133</v>
      </c>
      <c r="B927" s="369">
        <v>4049</v>
      </c>
      <c r="C927" s="370" t="s">
        <v>202</v>
      </c>
      <c r="D927" s="371">
        <v>3803</v>
      </c>
    </row>
    <row r="928" spans="1:4" s="372" customFormat="1" ht="15" customHeight="1">
      <c r="A928" s="368" t="s">
        <v>133</v>
      </c>
      <c r="B928" s="369">
        <v>4117</v>
      </c>
      <c r="C928" s="370" t="s">
        <v>203</v>
      </c>
      <c r="D928" s="371">
        <v>85117</v>
      </c>
    </row>
    <row r="929" spans="1:4" s="372" customFormat="1" ht="15" customHeight="1">
      <c r="A929" s="368" t="s">
        <v>133</v>
      </c>
      <c r="B929" s="369">
        <v>4119</v>
      </c>
      <c r="C929" s="370" t="s">
        <v>203</v>
      </c>
      <c r="D929" s="371">
        <v>12100</v>
      </c>
    </row>
    <row r="930" spans="1:4" s="372" customFormat="1" ht="15" customHeight="1">
      <c r="A930" s="368" t="s">
        <v>133</v>
      </c>
      <c r="B930" s="369">
        <v>4127</v>
      </c>
      <c r="C930" s="370" t="s">
        <v>204</v>
      </c>
      <c r="D930" s="371">
        <v>12057</v>
      </c>
    </row>
    <row r="931" spans="1:4" s="372" customFormat="1" ht="15" customHeight="1">
      <c r="A931" s="368" t="s">
        <v>133</v>
      </c>
      <c r="B931" s="369">
        <v>4129</v>
      </c>
      <c r="C931" s="370" t="s">
        <v>204</v>
      </c>
      <c r="D931" s="371">
        <v>1715</v>
      </c>
    </row>
    <row r="932" spans="1:4" s="372" customFormat="1" ht="15" customHeight="1">
      <c r="A932" s="368" t="s">
        <v>133</v>
      </c>
      <c r="B932" s="369">
        <v>4170</v>
      </c>
      <c r="C932" s="370" t="s">
        <v>205</v>
      </c>
      <c r="D932" s="371">
        <v>1000</v>
      </c>
    </row>
    <row r="933" spans="1:4" s="372" customFormat="1" ht="15" customHeight="1">
      <c r="A933" s="368" t="s">
        <v>133</v>
      </c>
      <c r="B933" s="369">
        <v>4177</v>
      </c>
      <c r="C933" s="370" t="s">
        <v>205</v>
      </c>
      <c r="D933" s="371">
        <v>49500</v>
      </c>
    </row>
    <row r="934" spans="1:4" s="372" customFormat="1" ht="15" customHeight="1">
      <c r="A934" s="368" t="s">
        <v>133</v>
      </c>
      <c r="B934" s="369">
        <v>4179</v>
      </c>
      <c r="C934" s="370" t="s">
        <v>205</v>
      </c>
      <c r="D934" s="371">
        <v>5500</v>
      </c>
    </row>
    <row r="935" spans="1:4" s="372" customFormat="1" ht="15" customHeight="1">
      <c r="A935" s="368" t="s">
        <v>133</v>
      </c>
      <c r="B935" s="369">
        <v>4190</v>
      </c>
      <c r="C935" s="370" t="s">
        <v>206</v>
      </c>
      <c r="D935" s="371">
        <v>2000</v>
      </c>
    </row>
    <row r="936" spans="1:4" s="372" customFormat="1" ht="15" customHeight="1">
      <c r="A936" s="368" t="s">
        <v>133</v>
      </c>
      <c r="B936" s="369">
        <v>4210</v>
      </c>
      <c r="C936" s="370" t="s">
        <v>207</v>
      </c>
      <c r="D936" s="371">
        <v>5000</v>
      </c>
    </row>
    <row r="937" spans="1:4" s="372" customFormat="1" ht="15" customHeight="1">
      <c r="A937" s="368" t="s">
        <v>133</v>
      </c>
      <c r="B937" s="369">
        <v>4217</v>
      </c>
      <c r="C937" s="370" t="s">
        <v>207</v>
      </c>
      <c r="D937" s="371">
        <v>38477</v>
      </c>
    </row>
    <row r="938" spans="1:4" s="372" customFormat="1" ht="15" customHeight="1">
      <c r="A938" s="368" t="s">
        <v>133</v>
      </c>
      <c r="B938" s="369">
        <v>4219</v>
      </c>
      <c r="C938" s="370" t="s">
        <v>207</v>
      </c>
      <c r="D938" s="371">
        <v>4275</v>
      </c>
    </row>
    <row r="939" spans="1:4" s="372" customFormat="1" ht="15" customHeight="1">
      <c r="A939" s="368" t="s">
        <v>133</v>
      </c>
      <c r="B939" s="369">
        <v>4227</v>
      </c>
      <c r="C939" s="370" t="s">
        <v>208</v>
      </c>
      <c r="D939" s="371">
        <v>450</v>
      </c>
    </row>
    <row r="940" spans="1:4" s="372" customFormat="1" ht="15" customHeight="1">
      <c r="A940" s="368" t="s">
        <v>133</v>
      </c>
      <c r="B940" s="369">
        <v>4229</v>
      </c>
      <c r="C940" s="370" t="s">
        <v>208</v>
      </c>
      <c r="D940" s="371">
        <v>50</v>
      </c>
    </row>
    <row r="941" spans="1:4" s="372" customFormat="1" ht="15" customHeight="1">
      <c r="A941" s="368" t="s">
        <v>133</v>
      </c>
      <c r="B941" s="369">
        <v>4267</v>
      </c>
      <c r="C941" s="370" t="s">
        <v>415</v>
      </c>
      <c r="D941" s="371">
        <v>4500</v>
      </c>
    </row>
    <row r="942" spans="1:4" s="372" customFormat="1" ht="15" customHeight="1">
      <c r="A942" s="368" t="s">
        <v>133</v>
      </c>
      <c r="B942" s="369">
        <v>4269</v>
      </c>
      <c r="C942" s="370" t="s">
        <v>415</v>
      </c>
      <c r="D942" s="371">
        <v>500</v>
      </c>
    </row>
    <row r="943" spans="1:4" s="372" customFormat="1" ht="15" customHeight="1">
      <c r="A943" s="368" t="s">
        <v>133</v>
      </c>
      <c r="B943" s="369">
        <v>4277</v>
      </c>
      <c r="C943" s="370" t="s">
        <v>209</v>
      </c>
      <c r="D943" s="371">
        <v>1800</v>
      </c>
    </row>
    <row r="944" spans="1:4" s="372" customFormat="1" ht="15" customHeight="1">
      <c r="A944" s="368" t="s">
        <v>133</v>
      </c>
      <c r="B944" s="369">
        <v>4279</v>
      </c>
      <c r="C944" s="370" t="s">
        <v>209</v>
      </c>
      <c r="D944" s="371">
        <v>200</v>
      </c>
    </row>
    <row r="945" spans="1:4" s="372" customFormat="1" ht="15" customHeight="1">
      <c r="A945" s="368" t="s">
        <v>133</v>
      </c>
      <c r="B945" s="369">
        <v>4300</v>
      </c>
      <c r="C945" s="370" t="s">
        <v>210</v>
      </c>
      <c r="D945" s="371">
        <v>192000</v>
      </c>
    </row>
    <row r="946" spans="1:4" s="372" customFormat="1" ht="15" customHeight="1">
      <c r="A946" s="368" t="s">
        <v>133</v>
      </c>
      <c r="B946" s="369">
        <v>4307</v>
      </c>
      <c r="C946" s="370" t="s">
        <v>210</v>
      </c>
      <c r="D946" s="371">
        <v>661603</v>
      </c>
    </row>
    <row r="947" spans="1:4" s="372" customFormat="1" ht="15" customHeight="1">
      <c r="A947" s="368" t="s">
        <v>133</v>
      </c>
      <c r="B947" s="369">
        <v>4309</v>
      </c>
      <c r="C947" s="370" t="s">
        <v>210</v>
      </c>
      <c r="D947" s="371">
        <v>113306</v>
      </c>
    </row>
    <row r="948" spans="1:4" s="372" customFormat="1" ht="15" customHeight="1">
      <c r="A948" s="368" t="s">
        <v>133</v>
      </c>
      <c r="B948" s="369">
        <v>4367</v>
      </c>
      <c r="C948" s="370" t="s">
        <v>416</v>
      </c>
      <c r="D948" s="371">
        <v>900</v>
      </c>
    </row>
    <row r="949" spans="1:4" s="372" customFormat="1" ht="15" customHeight="1">
      <c r="A949" s="368" t="s">
        <v>133</v>
      </c>
      <c r="B949" s="369">
        <v>4369</v>
      </c>
      <c r="C949" s="370" t="s">
        <v>416</v>
      </c>
      <c r="D949" s="371">
        <v>100</v>
      </c>
    </row>
    <row r="950" spans="1:4" s="372" customFormat="1" ht="15" customHeight="1">
      <c r="A950" s="368" t="s">
        <v>133</v>
      </c>
      <c r="B950" s="369">
        <v>4417</v>
      </c>
      <c r="C950" s="370" t="s">
        <v>211</v>
      </c>
      <c r="D950" s="371">
        <v>1260</v>
      </c>
    </row>
    <row r="951" spans="1:4" s="372" customFormat="1" ht="15" customHeight="1">
      <c r="A951" s="368" t="s">
        <v>133</v>
      </c>
      <c r="B951" s="369">
        <v>4419</v>
      </c>
      <c r="C951" s="370" t="s">
        <v>211</v>
      </c>
      <c r="D951" s="371">
        <v>140</v>
      </c>
    </row>
    <row r="952" spans="1:4" s="372" customFormat="1" ht="15" customHeight="1">
      <c r="A952" s="368" t="s">
        <v>133</v>
      </c>
      <c r="B952" s="369">
        <v>4447</v>
      </c>
      <c r="C952" s="370" t="s">
        <v>441</v>
      </c>
      <c r="D952" s="371">
        <v>2700</v>
      </c>
    </row>
    <row r="953" spans="1:4" s="372" customFormat="1" ht="15" customHeight="1">
      <c r="A953" s="368" t="s">
        <v>133</v>
      </c>
      <c r="B953" s="369">
        <v>4449</v>
      </c>
      <c r="C953" s="370" t="s">
        <v>441</v>
      </c>
      <c r="D953" s="371">
        <v>300</v>
      </c>
    </row>
    <row r="954" spans="1:4" s="372" customFormat="1" ht="15" customHeight="1">
      <c r="A954" s="368" t="s">
        <v>133</v>
      </c>
      <c r="B954" s="369">
        <v>4707</v>
      </c>
      <c r="C954" s="370" t="s">
        <v>422</v>
      </c>
      <c r="D954" s="371">
        <v>2250</v>
      </c>
    </row>
    <row r="955" spans="1:4" s="372" customFormat="1" ht="15" customHeight="1">
      <c r="A955" s="368" t="s">
        <v>133</v>
      </c>
      <c r="B955" s="369">
        <v>4709</v>
      </c>
      <c r="C955" s="370" t="s">
        <v>422</v>
      </c>
      <c r="D955" s="371">
        <v>250</v>
      </c>
    </row>
    <row r="956" spans="1:4" s="372" customFormat="1" ht="15" customHeight="1">
      <c r="A956" s="368" t="s">
        <v>133</v>
      </c>
      <c r="B956" s="369">
        <v>4717</v>
      </c>
      <c r="C956" s="370" t="s">
        <v>217</v>
      </c>
      <c r="D956" s="371">
        <v>5947</v>
      </c>
    </row>
    <row r="957" spans="1:4" s="372" customFormat="1" ht="15" customHeight="1">
      <c r="A957" s="368" t="s">
        <v>133</v>
      </c>
      <c r="B957" s="369">
        <v>4719</v>
      </c>
      <c r="C957" s="370" t="s">
        <v>217</v>
      </c>
      <c r="D957" s="371">
        <v>840</v>
      </c>
    </row>
    <row r="958" spans="1:4" s="372" customFormat="1" ht="15" customHeight="1">
      <c r="A958" s="368" t="s">
        <v>133</v>
      </c>
      <c r="B958" s="369">
        <v>6010</v>
      </c>
      <c r="C958" s="370" t="s">
        <v>433</v>
      </c>
      <c r="D958" s="371">
        <v>44000000</v>
      </c>
    </row>
    <row r="959" spans="1:4" s="372" customFormat="1" ht="15" customHeight="1">
      <c r="A959" s="368" t="s">
        <v>133</v>
      </c>
      <c r="B959" s="369">
        <v>6067</v>
      </c>
      <c r="C959" s="370" t="s">
        <v>284</v>
      </c>
      <c r="D959" s="371">
        <v>47700</v>
      </c>
    </row>
    <row r="960" spans="1:4" s="372" customFormat="1" ht="15" customHeight="1">
      <c r="A960" s="373" t="s">
        <v>133</v>
      </c>
      <c r="B960" s="374">
        <v>6069</v>
      </c>
      <c r="C960" s="375" t="s">
        <v>284</v>
      </c>
      <c r="D960" s="376">
        <v>5300</v>
      </c>
    </row>
    <row r="961" spans="1:4" s="372" customFormat="1" ht="54.75" customHeight="1">
      <c r="A961" s="599" t="s">
        <v>133</v>
      </c>
      <c r="B961" s="600">
        <v>6207</v>
      </c>
      <c r="C961" s="601" t="s">
        <v>443</v>
      </c>
      <c r="D961" s="602">
        <v>9057299</v>
      </c>
    </row>
    <row r="962" spans="1:4" s="372" customFormat="1" ht="54.75" customHeight="1">
      <c r="A962" s="368" t="s">
        <v>133</v>
      </c>
      <c r="B962" s="369">
        <v>6209</v>
      </c>
      <c r="C962" s="370" t="s">
        <v>443</v>
      </c>
      <c r="D962" s="371">
        <v>1006366</v>
      </c>
    </row>
    <row r="963" spans="1:4" s="363" customFormat="1" ht="15" customHeight="1">
      <c r="A963" s="359" t="s">
        <v>105</v>
      </c>
      <c r="B963" s="360" t="s">
        <v>133</v>
      </c>
      <c r="C963" s="361" t="s">
        <v>88</v>
      </c>
      <c r="D963" s="362">
        <f>D964+D966+D976+D1004+D1009</f>
        <v>31270283</v>
      </c>
    </row>
    <row r="964" spans="1:4" s="363" customFormat="1" ht="15" customHeight="1">
      <c r="A964" s="364">
        <v>85203</v>
      </c>
      <c r="B964" s="365" t="s">
        <v>133</v>
      </c>
      <c r="C964" s="366" t="s">
        <v>392</v>
      </c>
      <c r="D964" s="367">
        <f>D965</f>
        <v>260000</v>
      </c>
    </row>
    <row r="965" spans="1:4" s="372" customFormat="1" ht="57" customHeight="1">
      <c r="A965" s="368" t="s">
        <v>133</v>
      </c>
      <c r="B965" s="369">
        <v>2009</v>
      </c>
      <c r="C965" s="370" t="s">
        <v>413</v>
      </c>
      <c r="D965" s="371">
        <v>260000</v>
      </c>
    </row>
    <row r="966" spans="1:4" s="363" customFormat="1" ht="15" customHeight="1">
      <c r="A966" s="364">
        <v>85205</v>
      </c>
      <c r="B966" s="365" t="s">
        <v>133</v>
      </c>
      <c r="C966" s="366" t="s">
        <v>89</v>
      </c>
      <c r="D966" s="367">
        <f>SUM(D967:D975)</f>
        <v>590000</v>
      </c>
    </row>
    <row r="967" spans="1:4" s="372" customFormat="1" ht="43.15" customHeight="1">
      <c r="A967" s="368" t="s">
        <v>133</v>
      </c>
      <c r="B967" s="369">
        <v>2360</v>
      </c>
      <c r="C967" s="370" t="s">
        <v>435</v>
      </c>
      <c r="D967" s="371">
        <v>40000</v>
      </c>
    </row>
    <row r="968" spans="1:4" s="372" customFormat="1" ht="28.9" customHeight="1">
      <c r="A968" s="368" t="s">
        <v>133</v>
      </c>
      <c r="B968" s="369">
        <v>2800</v>
      </c>
      <c r="C968" s="370" t="s">
        <v>215</v>
      </c>
      <c r="D968" s="371">
        <v>30000</v>
      </c>
    </row>
    <row r="969" spans="1:4" s="372" customFormat="1" ht="15" customHeight="1">
      <c r="A969" s="368" t="s">
        <v>133</v>
      </c>
      <c r="B969" s="369">
        <v>4110</v>
      </c>
      <c r="C969" s="370" t="s">
        <v>203</v>
      </c>
      <c r="D969" s="371">
        <v>4000</v>
      </c>
    </row>
    <row r="970" spans="1:4" s="372" customFormat="1" ht="15" customHeight="1">
      <c r="A970" s="368" t="s">
        <v>133</v>
      </c>
      <c r="B970" s="369">
        <v>4120</v>
      </c>
      <c r="C970" s="370" t="s">
        <v>204</v>
      </c>
      <c r="D970" s="371">
        <v>1000</v>
      </c>
    </row>
    <row r="971" spans="1:4" s="372" customFormat="1" ht="15" customHeight="1">
      <c r="A971" s="368" t="s">
        <v>133</v>
      </c>
      <c r="B971" s="369">
        <v>4170</v>
      </c>
      <c r="C971" s="370" t="s">
        <v>205</v>
      </c>
      <c r="D971" s="371">
        <v>232600</v>
      </c>
    </row>
    <row r="972" spans="1:4" s="372" customFormat="1" ht="15" customHeight="1">
      <c r="A972" s="368" t="s">
        <v>133</v>
      </c>
      <c r="B972" s="369">
        <v>4210</v>
      </c>
      <c r="C972" s="370" t="s">
        <v>207</v>
      </c>
      <c r="D972" s="371">
        <v>2000</v>
      </c>
    </row>
    <row r="973" spans="1:4" s="372" customFormat="1" ht="15" customHeight="1">
      <c r="A973" s="368" t="s">
        <v>133</v>
      </c>
      <c r="B973" s="369">
        <v>4220</v>
      </c>
      <c r="C973" s="370" t="s">
        <v>208</v>
      </c>
      <c r="D973" s="371">
        <v>500</v>
      </c>
    </row>
    <row r="974" spans="1:4" s="372" customFormat="1" ht="15" customHeight="1">
      <c r="A974" s="368" t="s">
        <v>133</v>
      </c>
      <c r="B974" s="369">
        <v>4300</v>
      </c>
      <c r="C974" s="370" t="s">
        <v>210</v>
      </c>
      <c r="D974" s="371">
        <v>272900</v>
      </c>
    </row>
    <row r="975" spans="1:4" s="372" customFormat="1" ht="15" customHeight="1">
      <c r="A975" s="368" t="s">
        <v>133</v>
      </c>
      <c r="B975" s="369">
        <v>4360</v>
      </c>
      <c r="C975" s="370" t="s">
        <v>416</v>
      </c>
      <c r="D975" s="371">
        <v>7000</v>
      </c>
    </row>
    <row r="976" spans="1:4" s="363" customFormat="1" ht="15" customHeight="1">
      <c r="A976" s="364">
        <v>85217</v>
      </c>
      <c r="B976" s="365" t="s">
        <v>133</v>
      </c>
      <c r="C976" s="366" t="s">
        <v>90</v>
      </c>
      <c r="D976" s="367">
        <f>SUM(D977:D1003)</f>
        <v>4916451</v>
      </c>
    </row>
    <row r="977" spans="1:4" s="372" customFormat="1" ht="15" customHeight="1">
      <c r="A977" s="368" t="s">
        <v>133</v>
      </c>
      <c r="B977" s="369">
        <v>3020</v>
      </c>
      <c r="C977" s="370" t="s">
        <v>438</v>
      </c>
      <c r="D977" s="371">
        <v>5820</v>
      </c>
    </row>
    <row r="978" spans="1:4" s="372" customFormat="1" ht="15" customHeight="1">
      <c r="A978" s="368" t="s">
        <v>133</v>
      </c>
      <c r="B978" s="369">
        <v>4010</v>
      </c>
      <c r="C978" s="370" t="s">
        <v>201</v>
      </c>
      <c r="D978" s="371">
        <v>2498354</v>
      </c>
    </row>
    <row r="979" spans="1:4" s="372" customFormat="1" ht="15" customHeight="1">
      <c r="A979" s="368" t="s">
        <v>133</v>
      </c>
      <c r="B979" s="369">
        <v>4040</v>
      </c>
      <c r="C979" s="370" t="s">
        <v>202</v>
      </c>
      <c r="D979" s="371">
        <v>204146</v>
      </c>
    </row>
    <row r="980" spans="1:4" s="372" customFormat="1" ht="15" customHeight="1">
      <c r="A980" s="368" t="s">
        <v>133</v>
      </c>
      <c r="B980" s="369">
        <v>4110</v>
      </c>
      <c r="C980" s="370" t="s">
        <v>203</v>
      </c>
      <c r="D980" s="371">
        <v>453769</v>
      </c>
    </row>
    <row r="981" spans="1:4" s="372" customFormat="1" ht="15" customHeight="1">
      <c r="A981" s="368" t="s">
        <v>133</v>
      </c>
      <c r="B981" s="369">
        <v>4120</v>
      </c>
      <c r="C981" s="370" t="s">
        <v>204</v>
      </c>
      <c r="D981" s="371">
        <v>64675</v>
      </c>
    </row>
    <row r="982" spans="1:4" s="372" customFormat="1" ht="15" customHeight="1">
      <c r="A982" s="368" t="s">
        <v>133</v>
      </c>
      <c r="B982" s="369">
        <v>4140</v>
      </c>
      <c r="C982" s="370" t="s">
        <v>439</v>
      </c>
      <c r="D982" s="371">
        <v>70000</v>
      </c>
    </row>
    <row r="983" spans="1:4" s="372" customFormat="1" ht="15" customHeight="1">
      <c r="A983" s="368" t="s">
        <v>133</v>
      </c>
      <c r="B983" s="369">
        <v>4170</v>
      </c>
      <c r="C983" s="370" t="s">
        <v>205</v>
      </c>
      <c r="D983" s="371">
        <v>5000</v>
      </c>
    </row>
    <row r="984" spans="1:4" s="372" customFormat="1" ht="15" customHeight="1">
      <c r="A984" s="368" t="s">
        <v>133</v>
      </c>
      <c r="B984" s="369">
        <v>4210</v>
      </c>
      <c r="C984" s="370" t="s">
        <v>207</v>
      </c>
      <c r="D984" s="371">
        <v>123650</v>
      </c>
    </row>
    <row r="985" spans="1:4" s="372" customFormat="1" ht="15" customHeight="1">
      <c r="A985" s="368" t="s">
        <v>133</v>
      </c>
      <c r="B985" s="369">
        <v>4220</v>
      </c>
      <c r="C985" s="370" t="s">
        <v>208</v>
      </c>
      <c r="D985" s="371">
        <v>1000</v>
      </c>
    </row>
    <row r="986" spans="1:4" s="372" customFormat="1" ht="15" customHeight="1">
      <c r="A986" s="368" t="s">
        <v>133</v>
      </c>
      <c r="B986" s="369">
        <v>4260</v>
      </c>
      <c r="C986" s="370" t="s">
        <v>415</v>
      </c>
      <c r="D986" s="371">
        <v>314508</v>
      </c>
    </row>
    <row r="987" spans="1:4" s="372" customFormat="1" ht="15" customHeight="1">
      <c r="A987" s="368" t="s">
        <v>133</v>
      </c>
      <c r="B987" s="369">
        <v>4270</v>
      </c>
      <c r="C987" s="370" t="s">
        <v>209</v>
      </c>
      <c r="D987" s="371">
        <v>174200</v>
      </c>
    </row>
    <row r="988" spans="1:4" s="372" customFormat="1" ht="15" customHeight="1">
      <c r="A988" s="368" t="s">
        <v>133</v>
      </c>
      <c r="B988" s="369">
        <v>4280</v>
      </c>
      <c r="C988" s="370" t="s">
        <v>440</v>
      </c>
      <c r="D988" s="371">
        <v>4000</v>
      </c>
    </row>
    <row r="989" spans="1:4" s="372" customFormat="1" ht="15" customHeight="1">
      <c r="A989" s="368" t="s">
        <v>133</v>
      </c>
      <c r="B989" s="369">
        <v>4300</v>
      </c>
      <c r="C989" s="370" t="s">
        <v>210</v>
      </c>
      <c r="D989" s="371">
        <v>481212</v>
      </c>
    </row>
    <row r="990" spans="1:4" s="372" customFormat="1" ht="15" customHeight="1">
      <c r="A990" s="368" t="s">
        <v>133</v>
      </c>
      <c r="B990" s="369">
        <v>4360</v>
      </c>
      <c r="C990" s="370" t="s">
        <v>416</v>
      </c>
      <c r="D990" s="371">
        <v>23400</v>
      </c>
    </row>
    <row r="991" spans="1:4" s="372" customFormat="1" ht="15" customHeight="1">
      <c r="A991" s="368" t="s">
        <v>133</v>
      </c>
      <c r="B991" s="369">
        <v>4380</v>
      </c>
      <c r="C991" s="370" t="s">
        <v>417</v>
      </c>
      <c r="D991" s="371">
        <v>500</v>
      </c>
    </row>
    <row r="992" spans="1:4" s="372" customFormat="1" ht="15" customHeight="1">
      <c r="A992" s="368" t="s">
        <v>133</v>
      </c>
      <c r="B992" s="369">
        <v>4410</v>
      </c>
      <c r="C992" s="370" t="s">
        <v>211</v>
      </c>
      <c r="D992" s="371">
        <v>8000</v>
      </c>
    </row>
    <row r="993" spans="1:4" s="372" customFormat="1" ht="15" customHeight="1">
      <c r="A993" s="368" t="s">
        <v>133</v>
      </c>
      <c r="B993" s="369">
        <v>4420</v>
      </c>
      <c r="C993" s="370" t="s">
        <v>420</v>
      </c>
      <c r="D993" s="371">
        <v>5000</v>
      </c>
    </row>
    <row r="994" spans="1:4" s="372" customFormat="1" ht="15" customHeight="1">
      <c r="A994" s="368" t="s">
        <v>133</v>
      </c>
      <c r="B994" s="369">
        <v>4430</v>
      </c>
      <c r="C994" s="370" t="s">
        <v>421</v>
      </c>
      <c r="D994" s="371">
        <v>17000</v>
      </c>
    </row>
    <row r="995" spans="1:4" s="372" customFormat="1" ht="15" customHeight="1">
      <c r="A995" s="368" t="s">
        <v>133</v>
      </c>
      <c r="B995" s="369">
        <v>4440</v>
      </c>
      <c r="C995" s="370" t="s">
        <v>441</v>
      </c>
      <c r="D995" s="371">
        <v>63748</v>
      </c>
    </row>
    <row r="996" spans="1:4" s="372" customFormat="1" ht="15" customHeight="1">
      <c r="A996" s="368" t="s">
        <v>133</v>
      </c>
      <c r="B996" s="369">
        <v>4480</v>
      </c>
      <c r="C996" s="370" t="s">
        <v>436</v>
      </c>
      <c r="D996" s="371">
        <v>61000</v>
      </c>
    </row>
    <row r="997" spans="1:4" s="372" customFormat="1" ht="15" customHeight="1">
      <c r="A997" s="368" t="s">
        <v>133</v>
      </c>
      <c r="B997" s="369">
        <v>4510</v>
      </c>
      <c r="C997" s="370" t="s">
        <v>430</v>
      </c>
      <c r="D997" s="371">
        <v>300</v>
      </c>
    </row>
    <row r="998" spans="1:4" s="372" customFormat="1" ht="15" customHeight="1">
      <c r="A998" s="368" t="s">
        <v>133</v>
      </c>
      <c r="B998" s="369">
        <v>4520</v>
      </c>
      <c r="C998" s="370" t="s">
        <v>431</v>
      </c>
      <c r="D998" s="371">
        <v>25762</v>
      </c>
    </row>
    <row r="999" spans="1:4" s="372" customFormat="1" ht="15" customHeight="1">
      <c r="A999" s="368" t="s">
        <v>133</v>
      </c>
      <c r="B999" s="369">
        <v>4540</v>
      </c>
      <c r="C999" s="370" t="s">
        <v>426</v>
      </c>
      <c r="D999" s="371">
        <v>6000</v>
      </c>
    </row>
    <row r="1000" spans="1:4" s="372" customFormat="1" ht="15" customHeight="1">
      <c r="A1000" s="368" t="s">
        <v>133</v>
      </c>
      <c r="B1000" s="369">
        <v>4700</v>
      </c>
      <c r="C1000" s="370" t="s">
        <v>422</v>
      </c>
      <c r="D1000" s="371">
        <v>6000</v>
      </c>
    </row>
    <row r="1001" spans="1:4" s="372" customFormat="1" ht="15" customHeight="1">
      <c r="A1001" s="368" t="s">
        <v>133</v>
      </c>
      <c r="B1001" s="369">
        <v>4710</v>
      </c>
      <c r="C1001" s="370" t="s">
        <v>217</v>
      </c>
      <c r="D1001" s="371">
        <v>39597</v>
      </c>
    </row>
    <row r="1002" spans="1:4" s="372" customFormat="1" ht="15" customHeight="1">
      <c r="A1002" s="368" t="s">
        <v>133</v>
      </c>
      <c r="B1002" s="369">
        <v>6050</v>
      </c>
      <c r="C1002" s="370" t="s">
        <v>216</v>
      </c>
      <c r="D1002" s="371">
        <v>194610</v>
      </c>
    </row>
    <row r="1003" spans="1:4" s="372" customFormat="1" ht="15" customHeight="1">
      <c r="A1003" s="368" t="s">
        <v>133</v>
      </c>
      <c r="B1003" s="369">
        <v>6060</v>
      </c>
      <c r="C1003" s="370" t="s">
        <v>284</v>
      </c>
      <c r="D1003" s="371">
        <v>65200</v>
      </c>
    </row>
    <row r="1004" spans="1:4" s="363" customFormat="1" ht="15" customHeight="1">
      <c r="A1004" s="364">
        <v>85231</v>
      </c>
      <c r="B1004" s="365" t="s">
        <v>133</v>
      </c>
      <c r="C1004" s="366" t="s">
        <v>393</v>
      </c>
      <c r="D1004" s="367">
        <f>SUM(D1005:D1008)</f>
        <v>3000000</v>
      </c>
    </row>
    <row r="1005" spans="1:4" s="372" customFormat="1" ht="28.9" customHeight="1">
      <c r="A1005" s="368" t="s">
        <v>133</v>
      </c>
      <c r="B1005" s="369">
        <v>2340</v>
      </c>
      <c r="C1005" s="370" t="s">
        <v>460</v>
      </c>
      <c r="D1005" s="371">
        <v>800000</v>
      </c>
    </row>
    <row r="1006" spans="1:4" s="372" customFormat="1" ht="28.9" customHeight="1">
      <c r="A1006" s="368" t="s">
        <v>133</v>
      </c>
      <c r="B1006" s="369">
        <v>4350</v>
      </c>
      <c r="C1006" s="370" t="s">
        <v>461</v>
      </c>
      <c r="D1006" s="371">
        <v>500000</v>
      </c>
    </row>
    <row r="1007" spans="1:4" s="372" customFormat="1" ht="15" customHeight="1">
      <c r="A1007" s="368" t="s">
        <v>133</v>
      </c>
      <c r="B1007" s="369">
        <v>4370</v>
      </c>
      <c r="C1007" s="370" t="s">
        <v>462</v>
      </c>
      <c r="D1007" s="371">
        <v>1500000</v>
      </c>
    </row>
    <row r="1008" spans="1:4" s="372" customFormat="1" ht="15" customHeight="1">
      <c r="A1008" s="368" t="s">
        <v>133</v>
      </c>
      <c r="B1008" s="369">
        <v>4860</v>
      </c>
      <c r="C1008" s="370" t="s">
        <v>463</v>
      </c>
      <c r="D1008" s="371">
        <v>200000</v>
      </c>
    </row>
    <row r="1009" spans="1:4" s="363" customFormat="1" ht="15" customHeight="1">
      <c r="A1009" s="377">
        <v>85295</v>
      </c>
      <c r="B1009" s="378" t="s">
        <v>133</v>
      </c>
      <c r="C1009" s="379" t="s">
        <v>46</v>
      </c>
      <c r="D1009" s="380">
        <f>SUM(D1010:D1054)</f>
        <v>22503832</v>
      </c>
    </row>
    <row r="1010" spans="1:4" s="372" customFormat="1" ht="57" customHeight="1">
      <c r="A1010" s="599" t="s">
        <v>133</v>
      </c>
      <c r="B1010" s="600">
        <v>2007</v>
      </c>
      <c r="C1010" s="601" t="s">
        <v>413</v>
      </c>
      <c r="D1010" s="602">
        <v>3470156</v>
      </c>
    </row>
    <row r="1011" spans="1:4" s="372" customFormat="1" ht="57" customHeight="1">
      <c r="A1011" s="368" t="s">
        <v>133</v>
      </c>
      <c r="B1011" s="369">
        <v>2009</v>
      </c>
      <c r="C1011" s="370" t="s">
        <v>413</v>
      </c>
      <c r="D1011" s="371">
        <v>2181381</v>
      </c>
    </row>
    <row r="1012" spans="1:4" s="372" customFormat="1" ht="45" customHeight="1">
      <c r="A1012" s="368" t="s">
        <v>133</v>
      </c>
      <c r="B1012" s="369">
        <v>2057</v>
      </c>
      <c r="C1012" s="370" t="s">
        <v>192</v>
      </c>
      <c r="D1012" s="371">
        <v>2831749</v>
      </c>
    </row>
    <row r="1013" spans="1:4" s="372" customFormat="1" ht="45" customHeight="1">
      <c r="A1013" s="368" t="s">
        <v>133</v>
      </c>
      <c r="B1013" s="369">
        <v>2059</v>
      </c>
      <c r="C1013" s="370" t="s">
        <v>192</v>
      </c>
      <c r="D1013" s="371">
        <v>2472069</v>
      </c>
    </row>
    <row r="1014" spans="1:4" s="372" customFormat="1" ht="15" customHeight="1">
      <c r="A1014" s="368" t="s">
        <v>133</v>
      </c>
      <c r="B1014" s="369">
        <v>3037</v>
      </c>
      <c r="C1014" s="370" t="s">
        <v>444</v>
      </c>
      <c r="D1014" s="371">
        <v>1105</v>
      </c>
    </row>
    <row r="1015" spans="1:4" s="372" customFormat="1" ht="15" customHeight="1">
      <c r="A1015" s="368" t="s">
        <v>133</v>
      </c>
      <c r="B1015" s="369">
        <v>3039</v>
      </c>
      <c r="C1015" s="370" t="s">
        <v>444</v>
      </c>
      <c r="D1015" s="371">
        <v>195</v>
      </c>
    </row>
    <row r="1016" spans="1:4" s="372" customFormat="1" ht="15" customHeight="1">
      <c r="A1016" s="368" t="s">
        <v>133</v>
      </c>
      <c r="B1016" s="369">
        <v>3040</v>
      </c>
      <c r="C1016" s="370" t="s">
        <v>446</v>
      </c>
      <c r="D1016" s="371">
        <v>45000</v>
      </c>
    </row>
    <row r="1017" spans="1:4" s="372" customFormat="1" ht="15" customHeight="1">
      <c r="A1017" s="368" t="s">
        <v>133</v>
      </c>
      <c r="B1017" s="369">
        <v>4017</v>
      </c>
      <c r="C1017" s="370" t="s">
        <v>201</v>
      </c>
      <c r="D1017" s="371">
        <v>1078511</v>
      </c>
    </row>
    <row r="1018" spans="1:4" s="372" customFormat="1" ht="15" customHeight="1">
      <c r="A1018" s="368" t="s">
        <v>133</v>
      </c>
      <c r="B1018" s="369">
        <v>4019</v>
      </c>
      <c r="C1018" s="370" t="s">
        <v>201</v>
      </c>
      <c r="D1018" s="371">
        <v>82520</v>
      </c>
    </row>
    <row r="1019" spans="1:4" s="372" customFormat="1" ht="15" customHeight="1">
      <c r="A1019" s="368" t="s">
        <v>133</v>
      </c>
      <c r="B1019" s="369">
        <v>4047</v>
      </c>
      <c r="C1019" s="370" t="s">
        <v>202</v>
      </c>
      <c r="D1019" s="371">
        <v>134368</v>
      </c>
    </row>
    <row r="1020" spans="1:4" s="372" customFormat="1" ht="15" customHeight="1">
      <c r="A1020" s="368" t="s">
        <v>133</v>
      </c>
      <c r="B1020" s="369">
        <v>4049</v>
      </c>
      <c r="C1020" s="370" t="s">
        <v>202</v>
      </c>
      <c r="D1020" s="371">
        <v>12645</v>
      </c>
    </row>
    <row r="1021" spans="1:4" s="372" customFormat="1" ht="15" customHeight="1">
      <c r="A1021" s="368" t="s">
        <v>133</v>
      </c>
      <c r="B1021" s="369">
        <v>4117</v>
      </c>
      <c r="C1021" s="370" t="s">
        <v>203</v>
      </c>
      <c r="D1021" s="371">
        <v>208229</v>
      </c>
    </row>
    <row r="1022" spans="1:4" s="372" customFormat="1" ht="15" customHeight="1">
      <c r="A1022" s="368" t="s">
        <v>133</v>
      </c>
      <c r="B1022" s="369">
        <v>4119</v>
      </c>
      <c r="C1022" s="370" t="s">
        <v>203</v>
      </c>
      <c r="D1022" s="371">
        <v>16328</v>
      </c>
    </row>
    <row r="1023" spans="1:4" s="372" customFormat="1" ht="15" customHeight="1">
      <c r="A1023" s="368" t="s">
        <v>133</v>
      </c>
      <c r="B1023" s="369">
        <v>4127</v>
      </c>
      <c r="C1023" s="370" t="s">
        <v>204</v>
      </c>
      <c r="D1023" s="371">
        <v>29678</v>
      </c>
    </row>
    <row r="1024" spans="1:4" s="372" customFormat="1" ht="15" customHeight="1">
      <c r="A1024" s="368" t="s">
        <v>133</v>
      </c>
      <c r="B1024" s="369">
        <v>4129</v>
      </c>
      <c r="C1024" s="370" t="s">
        <v>204</v>
      </c>
      <c r="D1024" s="371">
        <v>2328</v>
      </c>
    </row>
    <row r="1025" spans="1:4" s="372" customFormat="1" ht="15" customHeight="1">
      <c r="A1025" s="368" t="s">
        <v>133</v>
      </c>
      <c r="B1025" s="369">
        <v>4177</v>
      </c>
      <c r="C1025" s="370" t="s">
        <v>205</v>
      </c>
      <c r="D1025" s="371">
        <v>17066</v>
      </c>
    </row>
    <row r="1026" spans="1:4" s="372" customFormat="1" ht="15" customHeight="1">
      <c r="A1026" s="368" t="s">
        <v>133</v>
      </c>
      <c r="B1026" s="369">
        <v>4179</v>
      </c>
      <c r="C1026" s="370" t="s">
        <v>205</v>
      </c>
      <c r="D1026" s="371">
        <v>1934</v>
      </c>
    </row>
    <row r="1027" spans="1:4" s="372" customFormat="1" ht="15" customHeight="1">
      <c r="A1027" s="368" t="s">
        <v>133</v>
      </c>
      <c r="B1027" s="369">
        <v>4217</v>
      </c>
      <c r="C1027" s="370" t="s">
        <v>207</v>
      </c>
      <c r="D1027" s="371">
        <v>50234</v>
      </c>
    </row>
    <row r="1028" spans="1:4" s="372" customFormat="1" ht="15" customHeight="1">
      <c r="A1028" s="368" t="s">
        <v>133</v>
      </c>
      <c r="B1028" s="369">
        <v>4219</v>
      </c>
      <c r="C1028" s="370" t="s">
        <v>207</v>
      </c>
      <c r="D1028" s="371">
        <v>2395</v>
      </c>
    </row>
    <row r="1029" spans="1:4" s="372" customFormat="1" ht="15" customHeight="1">
      <c r="A1029" s="368" t="s">
        <v>133</v>
      </c>
      <c r="B1029" s="369">
        <v>4227</v>
      </c>
      <c r="C1029" s="370" t="s">
        <v>208</v>
      </c>
      <c r="D1029" s="371">
        <v>5331</v>
      </c>
    </row>
    <row r="1030" spans="1:4" s="372" customFormat="1" ht="15" customHeight="1">
      <c r="A1030" s="368" t="s">
        <v>133</v>
      </c>
      <c r="B1030" s="369">
        <v>4229</v>
      </c>
      <c r="C1030" s="370" t="s">
        <v>208</v>
      </c>
      <c r="D1030" s="371">
        <v>369</v>
      </c>
    </row>
    <row r="1031" spans="1:4" s="372" customFormat="1" ht="15" customHeight="1">
      <c r="A1031" s="368" t="s">
        <v>133</v>
      </c>
      <c r="B1031" s="369">
        <v>4267</v>
      </c>
      <c r="C1031" s="370" t="s">
        <v>415</v>
      </c>
      <c r="D1031" s="371">
        <v>18083</v>
      </c>
    </row>
    <row r="1032" spans="1:4" s="372" customFormat="1" ht="15" customHeight="1">
      <c r="A1032" s="368" t="s">
        <v>133</v>
      </c>
      <c r="B1032" s="369">
        <v>4269</v>
      </c>
      <c r="C1032" s="370" t="s">
        <v>415</v>
      </c>
      <c r="D1032" s="371">
        <v>417</v>
      </c>
    </row>
    <row r="1033" spans="1:4" s="372" customFormat="1" ht="15" customHeight="1">
      <c r="A1033" s="368" t="s">
        <v>133</v>
      </c>
      <c r="B1033" s="369">
        <v>4287</v>
      </c>
      <c r="C1033" s="370" t="s">
        <v>440</v>
      </c>
      <c r="D1033" s="371">
        <v>1500</v>
      </c>
    </row>
    <row r="1034" spans="1:4" s="372" customFormat="1" ht="15" customHeight="1">
      <c r="A1034" s="368" t="s">
        <v>133</v>
      </c>
      <c r="B1034" s="369">
        <v>4300</v>
      </c>
      <c r="C1034" s="370" t="s">
        <v>210</v>
      </c>
      <c r="D1034" s="371">
        <v>25000</v>
      </c>
    </row>
    <row r="1035" spans="1:4" s="372" customFormat="1" ht="15" customHeight="1">
      <c r="A1035" s="368" t="s">
        <v>133</v>
      </c>
      <c r="B1035" s="369">
        <v>4307</v>
      </c>
      <c r="C1035" s="370" t="s">
        <v>210</v>
      </c>
      <c r="D1035" s="371">
        <v>7926344</v>
      </c>
    </row>
    <row r="1036" spans="1:4" s="372" customFormat="1" ht="15" customHeight="1">
      <c r="A1036" s="368" t="s">
        <v>133</v>
      </c>
      <c r="B1036" s="369">
        <v>4309</v>
      </c>
      <c r="C1036" s="370" t="s">
        <v>210</v>
      </c>
      <c r="D1036" s="371">
        <v>303627</v>
      </c>
    </row>
    <row r="1037" spans="1:4" s="372" customFormat="1" ht="15" customHeight="1">
      <c r="A1037" s="368" t="s">
        <v>133</v>
      </c>
      <c r="B1037" s="369">
        <v>4367</v>
      </c>
      <c r="C1037" s="370" t="s">
        <v>416</v>
      </c>
      <c r="D1037" s="371">
        <v>5212</v>
      </c>
    </row>
    <row r="1038" spans="1:4" s="372" customFormat="1" ht="15" customHeight="1">
      <c r="A1038" s="368" t="s">
        <v>133</v>
      </c>
      <c r="B1038" s="369">
        <v>4369</v>
      </c>
      <c r="C1038" s="370" t="s">
        <v>416</v>
      </c>
      <c r="D1038" s="371">
        <v>288</v>
      </c>
    </row>
    <row r="1039" spans="1:4" s="372" customFormat="1" ht="15" customHeight="1">
      <c r="A1039" s="368" t="s">
        <v>133</v>
      </c>
      <c r="B1039" s="369">
        <v>4397</v>
      </c>
      <c r="C1039" s="370" t="s">
        <v>418</v>
      </c>
      <c r="D1039" s="371">
        <v>850</v>
      </c>
    </row>
    <row r="1040" spans="1:4" s="372" customFormat="1" ht="15" customHeight="1">
      <c r="A1040" s="368" t="s">
        <v>133</v>
      </c>
      <c r="B1040" s="369">
        <v>4399</v>
      </c>
      <c r="C1040" s="370" t="s">
        <v>418</v>
      </c>
      <c r="D1040" s="371">
        <v>150</v>
      </c>
    </row>
    <row r="1041" spans="1:4" s="372" customFormat="1" ht="15" customHeight="1">
      <c r="A1041" s="368" t="s">
        <v>133</v>
      </c>
      <c r="B1041" s="369">
        <v>4417</v>
      </c>
      <c r="C1041" s="370" t="s">
        <v>211</v>
      </c>
      <c r="D1041" s="371">
        <v>19451</v>
      </c>
    </row>
    <row r="1042" spans="1:4" s="372" customFormat="1" ht="15" customHeight="1">
      <c r="A1042" s="368" t="s">
        <v>133</v>
      </c>
      <c r="B1042" s="369">
        <v>4419</v>
      </c>
      <c r="C1042" s="370" t="s">
        <v>211</v>
      </c>
      <c r="D1042" s="371">
        <v>1049</v>
      </c>
    </row>
    <row r="1043" spans="1:4" s="372" customFormat="1" ht="15" customHeight="1">
      <c r="A1043" s="368" t="s">
        <v>133</v>
      </c>
      <c r="B1043" s="369">
        <v>4427</v>
      </c>
      <c r="C1043" s="370" t="s">
        <v>420</v>
      </c>
      <c r="D1043" s="371">
        <v>31425</v>
      </c>
    </row>
    <row r="1044" spans="1:4" s="372" customFormat="1" ht="15" customHeight="1">
      <c r="A1044" s="368" t="s">
        <v>133</v>
      </c>
      <c r="B1044" s="369">
        <v>4429</v>
      </c>
      <c r="C1044" s="370" t="s">
        <v>420</v>
      </c>
      <c r="D1044" s="371">
        <v>75</v>
      </c>
    </row>
    <row r="1045" spans="1:4" s="372" customFormat="1" ht="15" customHeight="1">
      <c r="A1045" s="368" t="s">
        <v>133</v>
      </c>
      <c r="B1045" s="369">
        <v>4437</v>
      </c>
      <c r="C1045" s="370" t="s">
        <v>421</v>
      </c>
      <c r="D1045" s="371">
        <v>1342</v>
      </c>
    </row>
    <row r="1046" spans="1:4" s="372" customFormat="1" ht="15" customHeight="1">
      <c r="A1046" s="368" t="s">
        <v>133</v>
      </c>
      <c r="B1046" s="369">
        <v>4439</v>
      </c>
      <c r="C1046" s="370" t="s">
        <v>421</v>
      </c>
      <c r="D1046" s="371">
        <v>157</v>
      </c>
    </row>
    <row r="1047" spans="1:4" s="372" customFormat="1" ht="15" customHeight="1">
      <c r="A1047" s="368" t="s">
        <v>133</v>
      </c>
      <c r="B1047" s="369">
        <v>4447</v>
      </c>
      <c r="C1047" s="370" t="s">
        <v>441</v>
      </c>
      <c r="D1047" s="371">
        <v>18682</v>
      </c>
    </row>
    <row r="1048" spans="1:4" s="372" customFormat="1" ht="15" customHeight="1">
      <c r="A1048" s="368" t="s">
        <v>133</v>
      </c>
      <c r="B1048" s="369">
        <v>4449</v>
      </c>
      <c r="C1048" s="370" t="s">
        <v>441</v>
      </c>
      <c r="D1048" s="371">
        <v>1296</v>
      </c>
    </row>
    <row r="1049" spans="1:4" s="372" customFormat="1" ht="15" customHeight="1">
      <c r="A1049" s="368" t="s">
        <v>133</v>
      </c>
      <c r="B1049" s="369">
        <v>4707</v>
      </c>
      <c r="C1049" s="370" t="s">
        <v>422</v>
      </c>
      <c r="D1049" s="371">
        <v>4102</v>
      </c>
    </row>
    <row r="1050" spans="1:4" s="372" customFormat="1" ht="15" customHeight="1">
      <c r="A1050" s="368" t="s">
        <v>133</v>
      </c>
      <c r="B1050" s="369">
        <v>4709</v>
      </c>
      <c r="C1050" s="370" t="s">
        <v>422</v>
      </c>
      <c r="D1050" s="371">
        <v>598</v>
      </c>
    </row>
    <row r="1051" spans="1:4" s="372" customFormat="1" ht="15" customHeight="1">
      <c r="A1051" s="368" t="s">
        <v>133</v>
      </c>
      <c r="B1051" s="369">
        <v>4717</v>
      </c>
      <c r="C1051" s="370" t="s">
        <v>217</v>
      </c>
      <c r="D1051" s="371">
        <v>18170</v>
      </c>
    </row>
    <row r="1052" spans="1:4" s="372" customFormat="1" ht="15" customHeight="1">
      <c r="A1052" s="368" t="s">
        <v>133</v>
      </c>
      <c r="B1052" s="369">
        <v>4719</v>
      </c>
      <c r="C1052" s="370" t="s">
        <v>217</v>
      </c>
      <c r="D1052" s="371">
        <v>1423</v>
      </c>
    </row>
    <row r="1053" spans="1:4" s="372" customFormat="1" ht="57" customHeight="1">
      <c r="A1053" s="368" t="s">
        <v>133</v>
      </c>
      <c r="B1053" s="369">
        <v>6209</v>
      </c>
      <c r="C1053" s="370" t="s">
        <v>443</v>
      </c>
      <c r="D1053" s="371">
        <v>981000</v>
      </c>
    </row>
    <row r="1054" spans="1:4" s="372" customFormat="1" ht="45.6" customHeight="1">
      <c r="A1054" s="368" t="s">
        <v>133</v>
      </c>
      <c r="B1054" s="369">
        <v>6259</v>
      </c>
      <c r="C1054" s="370" t="s">
        <v>136</v>
      </c>
      <c r="D1054" s="371">
        <v>500000</v>
      </c>
    </row>
    <row r="1055" spans="1:4" s="363" customFormat="1" ht="15" customHeight="1">
      <c r="A1055" s="359" t="s">
        <v>37</v>
      </c>
      <c r="B1055" s="360" t="s">
        <v>133</v>
      </c>
      <c r="C1055" s="361" t="s">
        <v>42</v>
      </c>
      <c r="D1055" s="362">
        <f>D1056+D1060+D1071+D1091+D1154</f>
        <v>23569174</v>
      </c>
    </row>
    <row r="1056" spans="1:4" s="363" customFormat="1" ht="15" customHeight="1">
      <c r="A1056" s="603">
        <v>85311</v>
      </c>
      <c r="B1056" s="604" t="s">
        <v>133</v>
      </c>
      <c r="C1056" s="605" t="s">
        <v>394</v>
      </c>
      <c r="D1056" s="606">
        <f>SUM(D1057:D1059)</f>
        <v>444000</v>
      </c>
    </row>
    <row r="1057" spans="1:4" s="372" customFormat="1" ht="28.9" customHeight="1">
      <c r="A1057" s="373" t="s">
        <v>133</v>
      </c>
      <c r="B1057" s="374">
        <v>2310</v>
      </c>
      <c r="C1057" s="375" t="s">
        <v>424</v>
      </c>
      <c r="D1057" s="376">
        <v>150600</v>
      </c>
    </row>
    <row r="1058" spans="1:4" s="372" customFormat="1" ht="28.9" customHeight="1">
      <c r="A1058" s="599" t="s">
        <v>133</v>
      </c>
      <c r="B1058" s="600">
        <v>2320</v>
      </c>
      <c r="C1058" s="601" t="s">
        <v>428</v>
      </c>
      <c r="D1058" s="602">
        <v>150600</v>
      </c>
    </row>
    <row r="1059" spans="1:4" s="372" customFormat="1" ht="28.9" customHeight="1">
      <c r="A1059" s="368" t="s">
        <v>133</v>
      </c>
      <c r="B1059" s="369">
        <v>2820</v>
      </c>
      <c r="C1059" s="370" t="s">
        <v>464</v>
      </c>
      <c r="D1059" s="371">
        <v>142800</v>
      </c>
    </row>
    <row r="1060" spans="1:4" s="363" customFormat="1" ht="15" customHeight="1">
      <c r="A1060" s="364">
        <v>85324</v>
      </c>
      <c r="B1060" s="365" t="s">
        <v>133</v>
      </c>
      <c r="C1060" s="366" t="s">
        <v>91</v>
      </c>
      <c r="D1060" s="367">
        <v>391750</v>
      </c>
    </row>
    <row r="1061" spans="1:4" s="372" customFormat="1" ht="15" customHeight="1">
      <c r="A1061" s="368" t="s">
        <v>133</v>
      </c>
      <c r="B1061" s="369">
        <v>4010</v>
      </c>
      <c r="C1061" s="370" t="s">
        <v>201</v>
      </c>
      <c r="D1061" s="371">
        <v>240513</v>
      </c>
    </row>
    <row r="1062" spans="1:4" s="372" customFormat="1" ht="15" customHeight="1">
      <c r="A1062" s="368" t="s">
        <v>133</v>
      </c>
      <c r="B1062" s="369">
        <v>4040</v>
      </c>
      <c r="C1062" s="370" t="s">
        <v>202</v>
      </c>
      <c r="D1062" s="371">
        <v>40000</v>
      </c>
    </row>
    <row r="1063" spans="1:4" s="372" customFormat="1" ht="15" customHeight="1">
      <c r="A1063" s="368" t="s">
        <v>133</v>
      </c>
      <c r="B1063" s="369">
        <v>4110</v>
      </c>
      <c r="C1063" s="370" t="s">
        <v>203</v>
      </c>
      <c r="D1063" s="371">
        <v>41344</v>
      </c>
    </row>
    <row r="1064" spans="1:4" s="372" customFormat="1" ht="15" customHeight="1">
      <c r="A1064" s="368" t="s">
        <v>133</v>
      </c>
      <c r="B1064" s="369">
        <v>4120</v>
      </c>
      <c r="C1064" s="370" t="s">
        <v>204</v>
      </c>
      <c r="D1064" s="371">
        <v>5893</v>
      </c>
    </row>
    <row r="1065" spans="1:4" s="372" customFormat="1" ht="15" customHeight="1">
      <c r="A1065" s="368" t="s">
        <v>133</v>
      </c>
      <c r="B1065" s="369">
        <v>4210</v>
      </c>
      <c r="C1065" s="370" t="s">
        <v>207</v>
      </c>
      <c r="D1065" s="371">
        <v>50000</v>
      </c>
    </row>
    <row r="1066" spans="1:4" s="372" customFormat="1" ht="15" customHeight="1">
      <c r="A1066" s="368" t="s">
        <v>133</v>
      </c>
      <c r="B1066" s="369">
        <v>4220</v>
      </c>
      <c r="C1066" s="370" t="s">
        <v>208</v>
      </c>
      <c r="D1066" s="371">
        <v>2000</v>
      </c>
    </row>
    <row r="1067" spans="1:4" s="372" customFormat="1" ht="15" customHeight="1">
      <c r="A1067" s="368" t="s">
        <v>133</v>
      </c>
      <c r="B1067" s="369">
        <v>4270</v>
      </c>
      <c r="C1067" s="370" t="s">
        <v>209</v>
      </c>
      <c r="D1067" s="371">
        <v>2000</v>
      </c>
    </row>
    <row r="1068" spans="1:4" s="372" customFormat="1" ht="15" customHeight="1">
      <c r="A1068" s="368" t="s">
        <v>133</v>
      </c>
      <c r="B1068" s="369">
        <v>4300</v>
      </c>
      <c r="C1068" s="370" t="s">
        <v>210</v>
      </c>
      <c r="D1068" s="371">
        <v>2000</v>
      </c>
    </row>
    <row r="1069" spans="1:4" s="372" customFormat="1" ht="15" customHeight="1">
      <c r="A1069" s="368" t="s">
        <v>133</v>
      </c>
      <c r="B1069" s="369">
        <v>4410</v>
      </c>
      <c r="C1069" s="370" t="s">
        <v>211</v>
      </c>
      <c r="D1069" s="371">
        <v>3000</v>
      </c>
    </row>
    <row r="1070" spans="1:4" s="372" customFormat="1" ht="15" customHeight="1">
      <c r="A1070" s="368" t="s">
        <v>133</v>
      </c>
      <c r="B1070" s="369">
        <v>4700</v>
      </c>
      <c r="C1070" s="370" t="s">
        <v>422</v>
      </c>
      <c r="D1070" s="371">
        <v>5000</v>
      </c>
    </row>
    <row r="1071" spans="1:4" s="363" customFormat="1" ht="15" customHeight="1">
      <c r="A1071" s="364">
        <v>85325</v>
      </c>
      <c r="B1071" s="365" t="s">
        <v>133</v>
      </c>
      <c r="C1071" s="366" t="s">
        <v>92</v>
      </c>
      <c r="D1071" s="367">
        <f>SUM(D1072:D1090)</f>
        <v>1580000</v>
      </c>
    </row>
    <row r="1072" spans="1:4" s="372" customFormat="1" ht="15" customHeight="1">
      <c r="A1072" s="368" t="s">
        <v>133</v>
      </c>
      <c r="B1072" s="369">
        <v>3020</v>
      </c>
      <c r="C1072" s="370" t="s">
        <v>438</v>
      </c>
      <c r="D1072" s="371">
        <v>3000</v>
      </c>
    </row>
    <row r="1073" spans="1:4" s="372" customFormat="1" ht="15" customHeight="1">
      <c r="A1073" s="368" t="s">
        <v>133</v>
      </c>
      <c r="B1073" s="369">
        <v>4010</v>
      </c>
      <c r="C1073" s="370" t="s">
        <v>201</v>
      </c>
      <c r="D1073" s="371">
        <v>920000</v>
      </c>
    </row>
    <row r="1074" spans="1:4" s="372" customFormat="1" ht="15" customHeight="1">
      <c r="A1074" s="368" t="s">
        <v>133</v>
      </c>
      <c r="B1074" s="369">
        <v>4040</v>
      </c>
      <c r="C1074" s="370" t="s">
        <v>202</v>
      </c>
      <c r="D1074" s="371">
        <v>130000</v>
      </c>
    </row>
    <row r="1075" spans="1:4" s="372" customFormat="1" ht="15" customHeight="1">
      <c r="A1075" s="368" t="s">
        <v>133</v>
      </c>
      <c r="B1075" s="369">
        <v>4110</v>
      </c>
      <c r="C1075" s="370" t="s">
        <v>203</v>
      </c>
      <c r="D1075" s="371">
        <v>188000</v>
      </c>
    </row>
    <row r="1076" spans="1:4" s="372" customFormat="1" ht="15" customHeight="1">
      <c r="A1076" s="368" t="s">
        <v>133</v>
      </c>
      <c r="B1076" s="369">
        <v>4120</v>
      </c>
      <c r="C1076" s="370" t="s">
        <v>204</v>
      </c>
      <c r="D1076" s="371">
        <v>22000</v>
      </c>
    </row>
    <row r="1077" spans="1:4" s="372" customFormat="1" ht="15" customHeight="1">
      <c r="A1077" s="368" t="s">
        <v>133</v>
      </c>
      <c r="B1077" s="369">
        <v>4170</v>
      </c>
      <c r="C1077" s="370" t="s">
        <v>205</v>
      </c>
      <c r="D1077" s="371">
        <v>4000</v>
      </c>
    </row>
    <row r="1078" spans="1:4" s="372" customFormat="1" ht="15" customHeight="1">
      <c r="A1078" s="368" t="s">
        <v>133</v>
      </c>
      <c r="B1078" s="369">
        <v>4210</v>
      </c>
      <c r="C1078" s="370" t="s">
        <v>207</v>
      </c>
      <c r="D1078" s="371">
        <v>35000</v>
      </c>
    </row>
    <row r="1079" spans="1:4" s="372" customFormat="1" ht="15" customHeight="1">
      <c r="A1079" s="368" t="s">
        <v>133</v>
      </c>
      <c r="B1079" s="369">
        <v>4260</v>
      </c>
      <c r="C1079" s="370" t="s">
        <v>415</v>
      </c>
      <c r="D1079" s="371">
        <v>29000</v>
      </c>
    </row>
    <row r="1080" spans="1:4" s="372" customFormat="1" ht="15" customHeight="1">
      <c r="A1080" s="368" t="s">
        <v>133</v>
      </c>
      <c r="B1080" s="369">
        <v>4270</v>
      </c>
      <c r="C1080" s="370" t="s">
        <v>209</v>
      </c>
      <c r="D1080" s="371">
        <v>3000</v>
      </c>
    </row>
    <row r="1081" spans="1:4" s="372" customFormat="1" ht="15" customHeight="1">
      <c r="A1081" s="368" t="s">
        <v>133</v>
      </c>
      <c r="B1081" s="369">
        <v>4280</v>
      </c>
      <c r="C1081" s="370" t="s">
        <v>440</v>
      </c>
      <c r="D1081" s="371">
        <v>2000</v>
      </c>
    </row>
    <row r="1082" spans="1:4" s="372" customFormat="1" ht="15" customHeight="1">
      <c r="A1082" s="368" t="s">
        <v>133</v>
      </c>
      <c r="B1082" s="369">
        <v>4300</v>
      </c>
      <c r="C1082" s="370" t="s">
        <v>210</v>
      </c>
      <c r="D1082" s="371">
        <v>74000</v>
      </c>
    </row>
    <row r="1083" spans="1:4" s="372" customFormat="1" ht="15" customHeight="1">
      <c r="A1083" s="368" t="s">
        <v>133</v>
      </c>
      <c r="B1083" s="369">
        <v>4360</v>
      </c>
      <c r="C1083" s="370" t="s">
        <v>416</v>
      </c>
      <c r="D1083" s="371">
        <v>20000</v>
      </c>
    </row>
    <row r="1084" spans="1:4" s="372" customFormat="1" ht="15" customHeight="1">
      <c r="A1084" s="368" t="s">
        <v>133</v>
      </c>
      <c r="B1084" s="369">
        <v>4400</v>
      </c>
      <c r="C1084" s="370" t="s">
        <v>419</v>
      </c>
      <c r="D1084" s="371">
        <v>99000</v>
      </c>
    </row>
    <row r="1085" spans="1:4" s="372" customFormat="1" ht="15" customHeight="1">
      <c r="A1085" s="368" t="s">
        <v>133</v>
      </c>
      <c r="B1085" s="369">
        <v>4410</v>
      </c>
      <c r="C1085" s="370" t="s">
        <v>211</v>
      </c>
      <c r="D1085" s="371">
        <v>1000</v>
      </c>
    </row>
    <row r="1086" spans="1:4" s="372" customFormat="1" ht="15" customHeight="1">
      <c r="A1086" s="368" t="s">
        <v>133</v>
      </c>
      <c r="B1086" s="369">
        <v>4430</v>
      </c>
      <c r="C1086" s="370" t="s">
        <v>421</v>
      </c>
      <c r="D1086" s="371">
        <v>3000</v>
      </c>
    </row>
    <row r="1087" spans="1:4" s="372" customFormat="1" ht="15" customHeight="1">
      <c r="A1087" s="368" t="s">
        <v>133</v>
      </c>
      <c r="B1087" s="369">
        <v>4440</v>
      </c>
      <c r="C1087" s="370" t="s">
        <v>441</v>
      </c>
      <c r="D1087" s="371">
        <v>28000</v>
      </c>
    </row>
    <row r="1088" spans="1:4" s="372" customFormat="1" ht="15" customHeight="1">
      <c r="A1088" s="368" t="s">
        <v>133</v>
      </c>
      <c r="B1088" s="369">
        <v>4480</v>
      </c>
      <c r="C1088" s="370" t="s">
        <v>436</v>
      </c>
      <c r="D1088" s="371">
        <v>3000</v>
      </c>
    </row>
    <row r="1089" spans="1:4" s="372" customFormat="1" ht="15" customHeight="1">
      <c r="A1089" s="368" t="s">
        <v>133</v>
      </c>
      <c r="B1089" s="369">
        <v>4700</v>
      </c>
      <c r="C1089" s="370" t="s">
        <v>422</v>
      </c>
      <c r="D1089" s="371">
        <v>2000</v>
      </c>
    </row>
    <row r="1090" spans="1:4" s="372" customFormat="1" ht="15" customHeight="1">
      <c r="A1090" s="368" t="s">
        <v>133</v>
      </c>
      <c r="B1090" s="369">
        <v>4710</v>
      </c>
      <c r="C1090" s="370" t="s">
        <v>217</v>
      </c>
      <c r="D1090" s="371">
        <v>14000</v>
      </c>
    </row>
    <row r="1091" spans="1:4" s="363" customFormat="1" ht="15" customHeight="1">
      <c r="A1091" s="364">
        <v>85332</v>
      </c>
      <c r="B1091" s="365" t="s">
        <v>133</v>
      </c>
      <c r="C1091" s="366" t="s">
        <v>43</v>
      </c>
      <c r="D1091" s="367">
        <f>SUM(D1092:D1153)</f>
        <v>17333970</v>
      </c>
    </row>
    <row r="1092" spans="1:4" s="372" customFormat="1" ht="57" customHeight="1">
      <c r="A1092" s="368" t="s">
        <v>133</v>
      </c>
      <c r="B1092" s="369">
        <v>2009</v>
      </c>
      <c r="C1092" s="370" t="s">
        <v>413</v>
      </c>
      <c r="D1092" s="371">
        <v>213000</v>
      </c>
    </row>
    <row r="1093" spans="1:4" s="372" customFormat="1" ht="15" customHeight="1">
      <c r="A1093" s="368" t="s">
        <v>133</v>
      </c>
      <c r="B1093" s="369">
        <v>3020</v>
      </c>
      <c r="C1093" s="370" t="s">
        <v>438</v>
      </c>
      <c r="D1093" s="371">
        <v>9800</v>
      </c>
    </row>
    <row r="1094" spans="1:4" s="372" customFormat="1" ht="15" customHeight="1">
      <c r="A1094" s="368" t="s">
        <v>133</v>
      </c>
      <c r="B1094" s="369">
        <v>3028</v>
      </c>
      <c r="C1094" s="370" t="s">
        <v>438</v>
      </c>
      <c r="D1094" s="371">
        <v>3552</v>
      </c>
    </row>
    <row r="1095" spans="1:4" s="372" customFormat="1" ht="15" customHeight="1">
      <c r="A1095" s="368" t="s">
        <v>133</v>
      </c>
      <c r="B1095" s="369">
        <v>3029</v>
      </c>
      <c r="C1095" s="370" t="s">
        <v>438</v>
      </c>
      <c r="D1095" s="371">
        <v>648</v>
      </c>
    </row>
    <row r="1096" spans="1:4" s="372" customFormat="1" ht="15" customHeight="1">
      <c r="A1096" s="368" t="s">
        <v>133</v>
      </c>
      <c r="B1096" s="369">
        <v>3030</v>
      </c>
      <c r="C1096" s="370" t="s">
        <v>444</v>
      </c>
      <c r="D1096" s="371">
        <v>100</v>
      </c>
    </row>
    <row r="1097" spans="1:4" s="372" customFormat="1" ht="15" customHeight="1">
      <c r="A1097" s="368" t="s">
        <v>133</v>
      </c>
      <c r="B1097" s="369">
        <v>4010</v>
      </c>
      <c r="C1097" s="370" t="s">
        <v>201</v>
      </c>
      <c r="D1097" s="371">
        <v>7465649</v>
      </c>
    </row>
    <row r="1098" spans="1:4" s="372" customFormat="1" ht="15" customHeight="1">
      <c r="A1098" s="368" t="s">
        <v>133</v>
      </c>
      <c r="B1098" s="369">
        <v>4018</v>
      </c>
      <c r="C1098" s="370" t="s">
        <v>201</v>
      </c>
      <c r="D1098" s="371">
        <v>2806833</v>
      </c>
    </row>
    <row r="1099" spans="1:4" s="372" customFormat="1" ht="15" customHeight="1">
      <c r="A1099" s="368" t="s">
        <v>133</v>
      </c>
      <c r="B1099" s="369">
        <v>4019</v>
      </c>
      <c r="C1099" s="370" t="s">
        <v>201</v>
      </c>
      <c r="D1099" s="371">
        <v>511290</v>
      </c>
    </row>
    <row r="1100" spans="1:4" s="372" customFormat="1" ht="15" customHeight="1">
      <c r="A1100" s="368" t="s">
        <v>133</v>
      </c>
      <c r="B1100" s="369">
        <v>4040</v>
      </c>
      <c r="C1100" s="370" t="s">
        <v>202</v>
      </c>
      <c r="D1100" s="371">
        <v>662074</v>
      </c>
    </row>
    <row r="1101" spans="1:4" s="372" customFormat="1" ht="15" customHeight="1">
      <c r="A1101" s="368" t="s">
        <v>133</v>
      </c>
      <c r="B1101" s="369">
        <v>4048</v>
      </c>
      <c r="C1101" s="370" t="s">
        <v>202</v>
      </c>
      <c r="D1101" s="371">
        <v>242249</v>
      </c>
    </row>
    <row r="1102" spans="1:4" s="372" customFormat="1" ht="15" customHeight="1">
      <c r="A1102" s="368" t="s">
        <v>133</v>
      </c>
      <c r="B1102" s="369">
        <v>4049</v>
      </c>
      <c r="C1102" s="370" t="s">
        <v>202</v>
      </c>
      <c r="D1102" s="371">
        <v>44289</v>
      </c>
    </row>
    <row r="1103" spans="1:4" s="372" customFormat="1" ht="15" customHeight="1">
      <c r="A1103" s="368" t="s">
        <v>133</v>
      </c>
      <c r="B1103" s="369">
        <v>4110</v>
      </c>
      <c r="C1103" s="370" t="s">
        <v>203</v>
      </c>
      <c r="D1103" s="371">
        <v>1365038</v>
      </c>
    </row>
    <row r="1104" spans="1:4" s="372" customFormat="1" ht="15" customHeight="1">
      <c r="A1104" s="368" t="s">
        <v>133</v>
      </c>
      <c r="B1104" s="369">
        <v>4118</v>
      </c>
      <c r="C1104" s="370" t="s">
        <v>203</v>
      </c>
      <c r="D1104" s="371">
        <v>524138</v>
      </c>
    </row>
    <row r="1105" spans="1:4" s="372" customFormat="1" ht="15" customHeight="1">
      <c r="A1105" s="368" t="s">
        <v>133</v>
      </c>
      <c r="B1105" s="369">
        <v>4119</v>
      </c>
      <c r="C1105" s="370" t="s">
        <v>203</v>
      </c>
      <c r="D1105" s="371">
        <v>95504</v>
      </c>
    </row>
    <row r="1106" spans="1:4" s="372" customFormat="1" ht="15" customHeight="1">
      <c r="A1106" s="368" t="s">
        <v>133</v>
      </c>
      <c r="B1106" s="369">
        <v>4120</v>
      </c>
      <c r="C1106" s="370" t="s">
        <v>204</v>
      </c>
      <c r="D1106" s="371">
        <v>194552</v>
      </c>
    </row>
    <row r="1107" spans="1:4" s="372" customFormat="1" ht="15" customHeight="1">
      <c r="A1107" s="368" t="s">
        <v>133</v>
      </c>
      <c r="B1107" s="369">
        <v>4128</v>
      </c>
      <c r="C1107" s="370" t="s">
        <v>204</v>
      </c>
      <c r="D1107" s="371">
        <v>74703</v>
      </c>
    </row>
    <row r="1108" spans="1:4" s="372" customFormat="1" ht="15" customHeight="1">
      <c r="A1108" s="368" t="s">
        <v>133</v>
      </c>
      <c r="B1108" s="369">
        <v>4129</v>
      </c>
      <c r="C1108" s="370" t="s">
        <v>204</v>
      </c>
      <c r="D1108" s="371">
        <v>13612</v>
      </c>
    </row>
    <row r="1109" spans="1:4" s="372" customFormat="1" ht="15" customHeight="1">
      <c r="A1109" s="368" t="s">
        <v>133</v>
      </c>
      <c r="B1109" s="369">
        <v>4140</v>
      </c>
      <c r="C1109" s="370" t="s">
        <v>439</v>
      </c>
      <c r="D1109" s="371">
        <v>42379</v>
      </c>
    </row>
    <row r="1110" spans="1:4" s="372" customFormat="1" ht="15" customHeight="1">
      <c r="A1110" s="368" t="s">
        <v>133</v>
      </c>
      <c r="B1110" s="369">
        <v>4170</v>
      </c>
      <c r="C1110" s="370" t="s">
        <v>205</v>
      </c>
      <c r="D1110" s="371">
        <v>5900</v>
      </c>
    </row>
    <row r="1111" spans="1:4" s="372" customFormat="1" ht="15" customHeight="1">
      <c r="A1111" s="368" t="s">
        <v>133</v>
      </c>
      <c r="B1111" s="369">
        <v>4210</v>
      </c>
      <c r="C1111" s="370" t="s">
        <v>207</v>
      </c>
      <c r="D1111" s="371">
        <v>90000</v>
      </c>
    </row>
    <row r="1112" spans="1:4" s="372" customFormat="1" ht="15" customHeight="1">
      <c r="A1112" s="368" t="s">
        <v>133</v>
      </c>
      <c r="B1112" s="369">
        <v>4218</v>
      </c>
      <c r="C1112" s="370" t="s">
        <v>207</v>
      </c>
      <c r="D1112" s="371">
        <v>44168</v>
      </c>
    </row>
    <row r="1113" spans="1:4" s="372" customFormat="1" ht="15" customHeight="1">
      <c r="A1113" s="368" t="s">
        <v>133</v>
      </c>
      <c r="B1113" s="369">
        <v>4219</v>
      </c>
      <c r="C1113" s="370" t="s">
        <v>207</v>
      </c>
      <c r="D1113" s="371">
        <v>8132</v>
      </c>
    </row>
    <row r="1114" spans="1:4" s="372" customFormat="1" ht="15" customHeight="1">
      <c r="A1114" s="368" t="s">
        <v>133</v>
      </c>
      <c r="B1114" s="369">
        <v>4220</v>
      </c>
      <c r="C1114" s="370" t="s">
        <v>208</v>
      </c>
      <c r="D1114" s="371">
        <v>3000</v>
      </c>
    </row>
    <row r="1115" spans="1:4" s="372" customFormat="1" ht="15" customHeight="1">
      <c r="A1115" s="373" t="s">
        <v>133</v>
      </c>
      <c r="B1115" s="374">
        <v>4260</v>
      </c>
      <c r="C1115" s="375" t="s">
        <v>415</v>
      </c>
      <c r="D1115" s="376">
        <v>280000</v>
      </c>
    </row>
    <row r="1116" spans="1:4" s="372" customFormat="1" ht="15" customHeight="1">
      <c r="A1116" s="599" t="s">
        <v>133</v>
      </c>
      <c r="B1116" s="600">
        <v>4268</v>
      </c>
      <c r="C1116" s="601" t="s">
        <v>415</v>
      </c>
      <c r="D1116" s="602">
        <v>212557</v>
      </c>
    </row>
    <row r="1117" spans="1:4" s="372" customFormat="1" ht="15" customHeight="1">
      <c r="A1117" s="368" t="s">
        <v>133</v>
      </c>
      <c r="B1117" s="369">
        <v>4269</v>
      </c>
      <c r="C1117" s="370" t="s">
        <v>415</v>
      </c>
      <c r="D1117" s="371">
        <v>38843</v>
      </c>
    </row>
    <row r="1118" spans="1:4" s="372" customFormat="1" ht="15" customHeight="1">
      <c r="A1118" s="368" t="s">
        <v>133</v>
      </c>
      <c r="B1118" s="369">
        <v>4270</v>
      </c>
      <c r="C1118" s="370" t="s">
        <v>209</v>
      </c>
      <c r="D1118" s="371">
        <v>97000</v>
      </c>
    </row>
    <row r="1119" spans="1:4" s="372" customFormat="1" ht="15" customHeight="1">
      <c r="A1119" s="368" t="s">
        <v>133</v>
      </c>
      <c r="B1119" s="369">
        <v>4278</v>
      </c>
      <c r="C1119" s="370" t="s">
        <v>209</v>
      </c>
      <c r="D1119" s="371">
        <v>6328</v>
      </c>
    </row>
    <row r="1120" spans="1:4" s="372" customFormat="1" ht="15" customHeight="1">
      <c r="A1120" s="368" t="s">
        <v>133</v>
      </c>
      <c r="B1120" s="369">
        <v>4279</v>
      </c>
      <c r="C1120" s="370" t="s">
        <v>209</v>
      </c>
      <c r="D1120" s="371">
        <v>1172</v>
      </c>
    </row>
    <row r="1121" spans="1:4" s="372" customFormat="1" ht="15" customHeight="1">
      <c r="A1121" s="368" t="s">
        <v>133</v>
      </c>
      <c r="B1121" s="369">
        <v>4280</v>
      </c>
      <c r="C1121" s="370" t="s">
        <v>440</v>
      </c>
      <c r="D1121" s="371">
        <v>4000</v>
      </c>
    </row>
    <row r="1122" spans="1:4" s="372" customFormat="1" ht="15" customHeight="1">
      <c r="A1122" s="368" t="s">
        <v>133</v>
      </c>
      <c r="B1122" s="369">
        <v>4288</v>
      </c>
      <c r="C1122" s="370" t="s">
        <v>440</v>
      </c>
      <c r="D1122" s="371">
        <v>2532</v>
      </c>
    </row>
    <row r="1123" spans="1:4" s="372" customFormat="1" ht="15" customHeight="1">
      <c r="A1123" s="368" t="s">
        <v>133</v>
      </c>
      <c r="B1123" s="369">
        <v>4289</v>
      </c>
      <c r="C1123" s="370" t="s">
        <v>440</v>
      </c>
      <c r="D1123" s="371">
        <v>468</v>
      </c>
    </row>
    <row r="1124" spans="1:4" s="372" customFormat="1" ht="15" customHeight="1">
      <c r="A1124" s="368" t="s">
        <v>133</v>
      </c>
      <c r="B1124" s="369">
        <v>4300</v>
      </c>
      <c r="C1124" s="370" t="s">
        <v>210</v>
      </c>
      <c r="D1124" s="371">
        <v>351201</v>
      </c>
    </row>
    <row r="1125" spans="1:4" s="372" customFormat="1" ht="15" customHeight="1">
      <c r="A1125" s="368" t="s">
        <v>133</v>
      </c>
      <c r="B1125" s="369">
        <v>4308</v>
      </c>
      <c r="C1125" s="370" t="s">
        <v>210</v>
      </c>
      <c r="D1125" s="371">
        <v>321147</v>
      </c>
    </row>
    <row r="1126" spans="1:4" s="372" customFormat="1" ht="15" customHeight="1">
      <c r="A1126" s="368" t="s">
        <v>133</v>
      </c>
      <c r="B1126" s="369">
        <v>4309</v>
      </c>
      <c r="C1126" s="370" t="s">
        <v>210</v>
      </c>
      <c r="D1126" s="371">
        <v>59035</v>
      </c>
    </row>
    <row r="1127" spans="1:4" s="372" customFormat="1" ht="15" customHeight="1">
      <c r="A1127" s="368" t="s">
        <v>133</v>
      </c>
      <c r="B1127" s="369">
        <v>4360</v>
      </c>
      <c r="C1127" s="370" t="s">
        <v>416</v>
      </c>
      <c r="D1127" s="371">
        <v>51500</v>
      </c>
    </row>
    <row r="1128" spans="1:4" s="372" customFormat="1" ht="15" customHeight="1">
      <c r="A1128" s="368" t="s">
        <v>133</v>
      </c>
      <c r="B1128" s="369">
        <v>4368</v>
      </c>
      <c r="C1128" s="370" t="s">
        <v>416</v>
      </c>
      <c r="D1128" s="371">
        <v>34684</v>
      </c>
    </row>
    <row r="1129" spans="1:4" s="372" customFormat="1" ht="15" customHeight="1">
      <c r="A1129" s="368" t="s">
        <v>133</v>
      </c>
      <c r="B1129" s="369">
        <v>4369</v>
      </c>
      <c r="C1129" s="370" t="s">
        <v>416</v>
      </c>
      <c r="D1129" s="371">
        <v>6316</v>
      </c>
    </row>
    <row r="1130" spans="1:4" s="372" customFormat="1" ht="15" customHeight="1">
      <c r="A1130" s="368" t="s">
        <v>133</v>
      </c>
      <c r="B1130" s="369">
        <v>4380</v>
      </c>
      <c r="C1130" s="370" t="s">
        <v>417</v>
      </c>
      <c r="D1130" s="371">
        <v>1000</v>
      </c>
    </row>
    <row r="1131" spans="1:4" s="372" customFormat="1" ht="15" customHeight="1">
      <c r="A1131" s="368" t="s">
        <v>133</v>
      </c>
      <c r="B1131" s="369">
        <v>4390</v>
      </c>
      <c r="C1131" s="370" t="s">
        <v>418</v>
      </c>
      <c r="D1131" s="371">
        <v>5000</v>
      </c>
    </row>
    <row r="1132" spans="1:4" s="372" customFormat="1" ht="15" customHeight="1">
      <c r="A1132" s="368" t="s">
        <v>133</v>
      </c>
      <c r="B1132" s="369">
        <v>4400</v>
      </c>
      <c r="C1132" s="370" t="s">
        <v>419</v>
      </c>
      <c r="D1132" s="371">
        <v>650000</v>
      </c>
    </row>
    <row r="1133" spans="1:4" s="372" customFormat="1" ht="15" customHeight="1">
      <c r="A1133" s="368" t="s">
        <v>133</v>
      </c>
      <c r="B1133" s="369">
        <v>4408</v>
      </c>
      <c r="C1133" s="370" t="s">
        <v>419</v>
      </c>
      <c r="D1133" s="371">
        <v>111484</v>
      </c>
    </row>
    <row r="1134" spans="1:4" s="372" customFormat="1" ht="15" customHeight="1">
      <c r="A1134" s="368" t="s">
        <v>133</v>
      </c>
      <c r="B1134" s="369">
        <v>4409</v>
      </c>
      <c r="C1134" s="370" t="s">
        <v>419</v>
      </c>
      <c r="D1134" s="371">
        <v>20216</v>
      </c>
    </row>
    <row r="1135" spans="1:4" s="372" customFormat="1" ht="15" customHeight="1">
      <c r="A1135" s="368" t="s">
        <v>133</v>
      </c>
      <c r="B1135" s="369">
        <v>4410</v>
      </c>
      <c r="C1135" s="370" t="s">
        <v>211</v>
      </c>
      <c r="D1135" s="371">
        <v>16600</v>
      </c>
    </row>
    <row r="1136" spans="1:4" s="372" customFormat="1" ht="15" customHeight="1">
      <c r="A1136" s="368" t="s">
        <v>133</v>
      </c>
      <c r="B1136" s="369">
        <v>4418</v>
      </c>
      <c r="C1136" s="370" t="s">
        <v>211</v>
      </c>
      <c r="D1136" s="371">
        <v>2114</v>
      </c>
    </row>
    <row r="1137" spans="1:4" s="372" customFormat="1" ht="15" customHeight="1">
      <c r="A1137" s="368" t="s">
        <v>133</v>
      </c>
      <c r="B1137" s="369">
        <v>4419</v>
      </c>
      <c r="C1137" s="370" t="s">
        <v>211</v>
      </c>
      <c r="D1137" s="371">
        <v>386</v>
      </c>
    </row>
    <row r="1138" spans="1:4" s="372" customFormat="1" ht="15" customHeight="1">
      <c r="A1138" s="368" t="s">
        <v>133</v>
      </c>
      <c r="B1138" s="369">
        <v>4420</v>
      </c>
      <c r="C1138" s="370" t="s">
        <v>420</v>
      </c>
      <c r="D1138" s="371">
        <v>3000</v>
      </c>
    </row>
    <row r="1139" spans="1:4" s="372" customFormat="1" ht="15" customHeight="1">
      <c r="A1139" s="368" t="s">
        <v>133</v>
      </c>
      <c r="B1139" s="369">
        <v>4430</v>
      </c>
      <c r="C1139" s="370" t="s">
        <v>421</v>
      </c>
      <c r="D1139" s="371">
        <v>11100</v>
      </c>
    </row>
    <row r="1140" spans="1:4" s="372" customFormat="1" ht="15" customHeight="1">
      <c r="A1140" s="368" t="s">
        <v>133</v>
      </c>
      <c r="B1140" s="369">
        <v>4438</v>
      </c>
      <c r="C1140" s="370" t="s">
        <v>421</v>
      </c>
      <c r="D1140" s="371">
        <v>5229</v>
      </c>
    </row>
    <row r="1141" spans="1:4" s="372" customFormat="1" ht="15" customHeight="1">
      <c r="A1141" s="368" t="s">
        <v>133</v>
      </c>
      <c r="B1141" s="369">
        <v>4439</v>
      </c>
      <c r="C1141" s="370" t="s">
        <v>421</v>
      </c>
      <c r="D1141" s="371">
        <v>971</v>
      </c>
    </row>
    <row r="1142" spans="1:4" s="372" customFormat="1" ht="15" customHeight="1">
      <c r="A1142" s="368" t="s">
        <v>133</v>
      </c>
      <c r="B1142" s="369">
        <v>4440</v>
      </c>
      <c r="C1142" s="370" t="s">
        <v>441</v>
      </c>
      <c r="D1142" s="371">
        <v>268792</v>
      </c>
    </row>
    <row r="1143" spans="1:4" s="372" customFormat="1" ht="15" customHeight="1">
      <c r="A1143" s="368" t="s">
        <v>133</v>
      </c>
      <c r="B1143" s="369">
        <v>4480</v>
      </c>
      <c r="C1143" s="370" t="s">
        <v>436</v>
      </c>
      <c r="D1143" s="371">
        <v>35000</v>
      </c>
    </row>
    <row r="1144" spans="1:4" s="372" customFormat="1" ht="15" customHeight="1">
      <c r="A1144" s="368" t="s">
        <v>133</v>
      </c>
      <c r="B1144" s="369">
        <v>4520</v>
      </c>
      <c r="C1144" s="370" t="s">
        <v>431</v>
      </c>
      <c r="D1144" s="371">
        <v>42000</v>
      </c>
    </row>
    <row r="1145" spans="1:4" s="372" customFormat="1" ht="15" customHeight="1">
      <c r="A1145" s="368" t="s">
        <v>133</v>
      </c>
      <c r="B1145" s="369">
        <v>4618</v>
      </c>
      <c r="C1145" s="370" t="s">
        <v>212</v>
      </c>
      <c r="D1145" s="371">
        <v>425</v>
      </c>
    </row>
    <row r="1146" spans="1:4" s="372" customFormat="1" ht="15" customHeight="1">
      <c r="A1146" s="368" t="s">
        <v>133</v>
      </c>
      <c r="B1146" s="369">
        <v>4619</v>
      </c>
      <c r="C1146" s="370" t="s">
        <v>212</v>
      </c>
      <c r="D1146" s="371">
        <v>75</v>
      </c>
    </row>
    <row r="1147" spans="1:4" s="372" customFormat="1" ht="15" customHeight="1">
      <c r="A1147" s="368" t="s">
        <v>133</v>
      </c>
      <c r="B1147" s="369">
        <v>4700</v>
      </c>
      <c r="C1147" s="370" t="s">
        <v>422</v>
      </c>
      <c r="D1147" s="371">
        <v>6000</v>
      </c>
    </row>
    <row r="1148" spans="1:4" s="372" customFormat="1" ht="15" customHeight="1">
      <c r="A1148" s="368" t="s">
        <v>133</v>
      </c>
      <c r="B1148" s="369">
        <v>4708</v>
      </c>
      <c r="C1148" s="370" t="s">
        <v>422</v>
      </c>
      <c r="D1148" s="371">
        <v>16042</v>
      </c>
    </row>
    <row r="1149" spans="1:4" s="372" customFormat="1" ht="15" customHeight="1">
      <c r="A1149" s="368" t="s">
        <v>133</v>
      </c>
      <c r="B1149" s="369">
        <v>4709</v>
      </c>
      <c r="C1149" s="370" t="s">
        <v>422</v>
      </c>
      <c r="D1149" s="371">
        <v>2958</v>
      </c>
    </row>
    <row r="1150" spans="1:4" s="372" customFormat="1" ht="15" customHeight="1">
      <c r="A1150" s="368" t="s">
        <v>133</v>
      </c>
      <c r="B1150" s="369">
        <v>4710</v>
      </c>
      <c r="C1150" s="370" t="s">
        <v>217</v>
      </c>
      <c r="D1150" s="371">
        <v>103115</v>
      </c>
    </row>
    <row r="1151" spans="1:4" s="372" customFormat="1" ht="15" customHeight="1">
      <c r="A1151" s="368" t="s">
        <v>133</v>
      </c>
      <c r="B1151" s="369">
        <v>4718</v>
      </c>
      <c r="C1151" s="370" t="s">
        <v>217</v>
      </c>
      <c r="D1151" s="371">
        <v>45737</v>
      </c>
    </row>
    <row r="1152" spans="1:4" s="372" customFormat="1" ht="15" customHeight="1">
      <c r="A1152" s="368" t="s">
        <v>133</v>
      </c>
      <c r="B1152" s="369">
        <v>4719</v>
      </c>
      <c r="C1152" s="370" t="s">
        <v>217</v>
      </c>
      <c r="D1152" s="371">
        <v>8333</v>
      </c>
    </row>
    <row r="1153" spans="1:4" s="372" customFormat="1" ht="15" customHeight="1">
      <c r="A1153" s="368" t="s">
        <v>133</v>
      </c>
      <c r="B1153" s="369">
        <v>6050</v>
      </c>
      <c r="C1153" s="370" t="s">
        <v>216</v>
      </c>
      <c r="D1153" s="371">
        <v>91000</v>
      </c>
    </row>
    <row r="1154" spans="1:4" s="363" customFormat="1" ht="15" customHeight="1">
      <c r="A1154" s="364">
        <v>85395</v>
      </c>
      <c r="B1154" s="365" t="s">
        <v>133</v>
      </c>
      <c r="C1154" s="366" t="s">
        <v>46</v>
      </c>
      <c r="D1154" s="367">
        <f>SUM(D1155:D1195)</f>
        <v>3819454</v>
      </c>
    </row>
    <row r="1155" spans="1:4" s="372" customFormat="1" ht="57" customHeight="1">
      <c r="A1155" s="368" t="s">
        <v>133</v>
      </c>
      <c r="B1155" s="369">
        <v>2007</v>
      </c>
      <c r="C1155" s="370" t="s">
        <v>413</v>
      </c>
      <c r="D1155" s="371">
        <v>683319</v>
      </c>
    </row>
    <row r="1156" spans="1:4" s="372" customFormat="1" ht="57" customHeight="1">
      <c r="A1156" s="368" t="s">
        <v>133</v>
      </c>
      <c r="B1156" s="369">
        <v>2009</v>
      </c>
      <c r="C1156" s="370" t="s">
        <v>413</v>
      </c>
      <c r="D1156" s="371">
        <v>118475</v>
      </c>
    </row>
    <row r="1157" spans="1:4" s="372" customFormat="1" ht="43.15" customHeight="1">
      <c r="A1157" s="368" t="s">
        <v>133</v>
      </c>
      <c r="B1157" s="369">
        <v>2360</v>
      </c>
      <c r="C1157" s="370" t="s">
        <v>435</v>
      </c>
      <c r="D1157" s="371">
        <v>100000</v>
      </c>
    </row>
    <row r="1158" spans="1:4" s="372" customFormat="1" ht="15" customHeight="1">
      <c r="A1158" s="368" t="s">
        <v>133</v>
      </c>
      <c r="B1158" s="369">
        <v>4017</v>
      </c>
      <c r="C1158" s="370" t="s">
        <v>201</v>
      </c>
      <c r="D1158" s="371">
        <v>108433</v>
      </c>
    </row>
    <row r="1159" spans="1:4" s="372" customFormat="1" ht="15" customHeight="1">
      <c r="A1159" s="368" t="s">
        <v>133</v>
      </c>
      <c r="B1159" s="369">
        <v>4019</v>
      </c>
      <c r="C1159" s="370" t="s">
        <v>201</v>
      </c>
      <c r="D1159" s="371">
        <v>17311</v>
      </c>
    </row>
    <row r="1160" spans="1:4" s="372" customFormat="1" ht="15" customHeight="1">
      <c r="A1160" s="368" t="s">
        <v>133</v>
      </c>
      <c r="B1160" s="369">
        <v>4047</v>
      </c>
      <c r="C1160" s="370" t="s">
        <v>202</v>
      </c>
      <c r="D1160" s="371">
        <v>8162</v>
      </c>
    </row>
    <row r="1161" spans="1:4" s="372" customFormat="1" ht="15" customHeight="1">
      <c r="A1161" s="368" t="s">
        <v>133</v>
      </c>
      <c r="B1161" s="369">
        <v>4049</v>
      </c>
      <c r="C1161" s="370" t="s">
        <v>202</v>
      </c>
      <c r="D1161" s="371">
        <v>960</v>
      </c>
    </row>
    <row r="1162" spans="1:4" s="372" customFormat="1" ht="15" customHeight="1">
      <c r="A1162" s="368" t="s">
        <v>133</v>
      </c>
      <c r="B1162" s="369">
        <v>4117</v>
      </c>
      <c r="C1162" s="370" t="s">
        <v>203</v>
      </c>
      <c r="D1162" s="371">
        <v>20170</v>
      </c>
    </row>
    <row r="1163" spans="1:4" s="372" customFormat="1" ht="15" customHeight="1">
      <c r="A1163" s="368" t="s">
        <v>133</v>
      </c>
      <c r="B1163" s="369">
        <v>4119</v>
      </c>
      <c r="C1163" s="370" t="s">
        <v>203</v>
      </c>
      <c r="D1163" s="371">
        <v>3163</v>
      </c>
    </row>
    <row r="1164" spans="1:4" s="372" customFormat="1" ht="15" customHeight="1">
      <c r="A1164" s="368" t="s">
        <v>133</v>
      </c>
      <c r="B1164" s="369">
        <v>4127</v>
      </c>
      <c r="C1164" s="370" t="s">
        <v>204</v>
      </c>
      <c r="D1164" s="371">
        <v>2875</v>
      </c>
    </row>
    <row r="1165" spans="1:4" s="372" customFormat="1" ht="15" customHeight="1">
      <c r="A1165" s="368" t="s">
        <v>133</v>
      </c>
      <c r="B1165" s="369">
        <v>4129</v>
      </c>
      <c r="C1165" s="370" t="s">
        <v>204</v>
      </c>
      <c r="D1165" s="371">
        <v>451</v>
      </c>
    </row>
    <row r="1166" spans="1:4" s="372" customFormat="1" ht="15" customHeight="1">
      <c r="A1166" s="368" t="s">
        <v>133</v>
      </c>
      <c r="B1166" s="369">
        <v>4177</v>
      </c>
      <c r="C1166" s="370" t="s">
        <v>205</v>
      </c>
      <c r="D1166" s="371">
        <v>2684</v>
      </c>
    </row>
    <row r="1167" spans="1:4" s="372" customFormat="1" ht="15" customHeight="1">
      <c r="A1167" s="368" t="s">
        <v>133</v>
      </c>
      <c r="B1167" s="369">
        <v>4179</v>
      </c>
      <c r="C1167" s="370" t="s">
        <v>205</v>
      </c>
      <c r="D1167" s="371">
        <v>316</v>
      </c>
    </row>
    <row r="1168" spans="1:4" s="372" customFormat="1" ht="15" customHeight="1">
      <c r="A1168" s="368" t="s">
        <v>133</v>
      </c>
      <c r="B1168" s="369">
        <v>4190</v>
      </c>
      <c r="C1168" s="370" t="s">
        <v>206</v>
      </c>
      <c r="D1168" s="371">
        <v>28000</v>
      </c>
    </row>
    <row r="1169" spans="1:4" s="372" customFormat="1" ht="15" customHeight="1">
      <c r="A1169" s="368" t="s">
        <v>133</v>
      </c>
      <c r="B1169" s="369">
        <v>4210</v>
      </c>
      <c r="C1169" s="370" t="s">
        <v>207</v>
      </c>
      <c r="D1169" s="371">
        <v>18000</v>
      </c>
    </row>
    <row r="1170" spans="1:4" s="372" customFormat="1" ht="15" customHeight="1">
      <c r="A1170" s="373" t="s">
        <v>133</v>
      </c>
      <c r="B1170" s="374">
        <v>4217</v>
      </c>
      <c r="C1170" s="375" t="s">
        <v>207</v>
      </c>
      <c r="D1170" s="376">
        <v>313873</v>
      </c>
    </row>
    <row r="1171" spans="1:4" s="372" customFormat="1" ht="15" customHeight="1">
      <c r="A1171" s="599" t="s">
        <v>133</v>
      </c>
      <c r="B1171" s="600">
        <v>4219</v>
      </c>
      <c r="C1171" s="601" t="s">
        <v>207</v>
      </c>
      <c r="D1171" s="602">
        <v>36927</v>
      </c>
    </row>
    <row r="1172" spans="1:4" s="372" customFormat="1" ht="15" customHeight="1">
      <c r="A1172" s="368" t="s">
        <v>133</v>
      </c>
      <c r="B1172" s="369">
        <v>4220</v>
      </c>
      <c r="C1172" s="370" t="s">
        <v>208</v>
      </c>
      <c r="D1172" s="371">
        <v>2700</v>
      </c>
    </row>
    <row r="1173" spans="1:4" s="372" customFormat="1" ht="15" customHeight="1">
      <c r="A1173" s="368" t="s">
        <v>133</v>
      </c>
      <c r="B1173" s="369">
        <v>4227</v>
      </c>
      <c r="C1173" s="370" t="s">
        <v>208</v>
      </c>
      <c r="D1173" s="371">
        <v>392</v>
      </c>
    </row>
    <row r="1174" spans="1:4" s="372" customFormat="1" ht="15" customHeight="1">
      <c r="A1174" s="368" t="s">
        <v>133</v>
      </c>
      <c r="B1174" s="369">
        <v>4229</v>
      </c>
      <c r="C1174" s="370" t="s">
        <v>208</v>
      </c>
      <c r="D1174" s="371">
        <v>46</v>
      </c>
    </row>
    <row r="1175" spans="1:4" s="372" customFormat="1" ht="15" customHeight="1">
      <c r="A1175" s="368" t="s">
        <v>133</v>
      </c>
      <c r="B1175" s="369">
        <v>4267</v>
      </c>
      <c r="C1175" s="370" t="s">
        <v>415</v>
      </c>
      <c r="D1175" s="371">
        <v>895</v>
      </c>
    </row>
    <row r="1176" spans="1:4" s="372" customFormat="1" ht="15" customHeight="1">
      <c r="A1176" s="368" t="s">
        <v>133</v>
      </c>
      <c r="B1176" s="369">
        <v>4269</v>
      </c>
      <c r="C1176" s="370" t="s">
        <v>415</v>
      </c>
      <c r="D1176" s="371">
        <v>105</v>
      </c>
    </row>
    <row r="1177" spans="1:4" s="372" customFormat="1" ht="15" customHeight="1">
      <c r="A1177" s="368" t="s">
        <v>133</v>
      </c>
      <c r="B1177" s="369">
        <v>4300</v>
      </c>
      <c r="C1177" s="370" t="s">
        <v>210</v>
      </c>
      <c r="D1177" s="371">
        <v>127800</v>
      </c>
    </row>
    <row r="1178" spans="1:4" s="372" customFormat="1" ht="15" customHeight="1">
      <c r="A1178" s="368" t="s">
        <v>133</v>
      </c>
      <c r="B1178" s="369">
        <v>4307</v>
      </c>
      <c r="C1178" s="370" t="s">
        <v>210</v>
      </c>
      <c r="D1178" s="371">
        <v>8947</v>
      </c>
    </row>
    <row r="1179" spans="1:4" s="372" customFormat="1" ht="15" customHeight="1">
      <c r="A1179" s="368" t="s">
        <v>133</v>
      </c>
      <c r="B1179" s="369">
        <v>4309</v>
      </c>
      <c r="C1179" s="370" t="s">
        <v>210</v>
      </c>
      <c r="D1179" s="371">
        <v>1053</v>
      </c>
    </row>
    <row r="1180" spans="1:4" s="372" customFormat="1" ht="28.9" customHeight="1">
      <c r="A1180" s="368" t="s">
        <v>133</v>
      </c>
      <c r="B1180" s="369">
        <v>4350</v>
      </c>
      <c r="C1180" s="370" t="s">
        <v>461</v>
      </c>
      <c r="D1180" s="371">
        <v>56520</v>
      </c>
    </row>
    <row r="1181" spans="1:4" s="372" customFormat="1" ht="15" customHeight="1">
      <c r="A1181" s="368" t="s">
        <v>133</v>
      </c>
      <c r="B1181" s="369">
        <v>4367</v>
      </c>
      <c r="C1181" s="370" t="s">
        <v>416</v>
      </c>
      <c r="D1181" s="371">
        <v>89</v>
      </c>
    </row>
    <row r="1182" spans="1:4" s="372" customFormat="1" ht="15" customHeight="1">
      <c r="A1182" s="368" t="s">
        <v>133</v>
      </c>
      <c r="B1182" s="369">
        <v>4369</v>
      </c>
      <c r="C1182" s="370" t="s">
        <v>416</v>
      </c>
      <c r="D1182" s="371">
        <v>11</v>
      </c>
    </row>
    <row r="1183" spans="1:4" s="372" customFormat="1" ht="15" customHeight="1">
      <c r="A1183" s="368" t="s">
        <v>133</v>
      </c>
      <c r="B1183" s="369">
        <v>4370</v>
      </c>
      <c r="C1183" s="370" t="s">
        <v>462</v>
      </c>
      <c r="D1183" s="371">
        <v>1915120</v>
      </c>
    </row>
    <row r="1184" spans="1:4" s="372" customFormat="1" ht="15" customHeight="1">
      <c r="A1184" s="368" t="s">
        <v>133</v>
      </c>
      <c r="B1184" s="369">
        <v>4417</v>
      </c>
      <c r="C1184" s="370" t="s">
        <v>211</v>
      </c>
      <c r="D1184" s="371">
        <v>895</v>
      </c>
    </row>
    <row r="1185" spans="1:4" s="372" customFormat="1" ht="15" customHeight="1">
      <c r="A1185" s="368" t="s">
        <v>133</v>
      </c>
      <c r="B1185" s="369">
        <v>4419</v>
      </c>
      <c r="C1185" s="370" t="s">
        <v>211</v>
      </c>
      <c r="D1185" s="371">
        <v>105</v>
      </c>
    </row>
    <row r="1186" spans="1:4" s="372" customFormat="1" ht="15" customHeight="1">
      <c r="A1186" s="368" t="s">
        <v>133</v>
      </c>
      <c r="B1186" s="369">
        <v>4437</v>
      </c>
      <c r="C1186" s="370" t="s">
        <v>421</v>
      </c>
      <c r="D1186" s="371">
        <v>447</v>
      </c>
    </row>
    <row r="1187" spans="1:4" s="372" customFormat="1" ht="15" customHeight="1">
      <c r="A1187" s="368" t="s">
        <v>133</v>
      </c>
      <c r="B1187" s="369">
        <v>4439</v>
      </c>
      <c r="C1187" s="370" t="s">
        <v>421</v>
      </c>
      <c r="D1187" s="371">
        <v>53</v>
      </c>
    </row>
    <row r="1188" spans="1:4" s="372" customFormat="1" ht="15" customHeight="1">
      <c r="A1188" s="368" t="s">
        <v>133</v>
      </c>
      <c r="B1188" s="369">
        <v>4447</v>
      </c>
      <c r="C1188" s="370" t="s">
        <v>441</v>
      </c>
      <c r="D1188" s="371">
        <v>4474</v>
      </c>
    </row>
    <row r="1189" spans="1:4" s="372" customFormat="1" ht="15" customHeight="1">
      <c r="A1189" s="368" t="s">
        <v>133</v>
      </c>
      <c r="B1189" s="369">
        <v>4449</v>
      </c>
      <c r="C1189" s="370" t="s">
        <v>441</v>
      </c>
      <c r="D1189" s="371">
        <v>526</v>
      </c>
    </row>
    <row r="1190" spans="1:4" s="372" customFormat="1" ht="15" customHeight="1">
      <c r="A1190" s="368" t="s">
        <v>133</v>
      </c>
      <c r="B1190" s="369">
        <v>4717</v>
      </c>
      <c r="C1190" s="370" t="s">
        <v>217</v>
      </c>
      <c r="D1190" s="371">
        <v>1326</v>
      </c>
    </row>
    <row r="1191" spans="1:4" s="372" customFormat="1" ht="15" customHeight="1">
      <c r="A1191" s="368" t="s">
        <v>133</v>
      </c>
      <c r="B1191" s="369">
        <v>4719</v>
      </c>
      <c r="C1191" s="370" t="s">
        <v>217</v>
      </c>
      <c r="D1191" s="371">
        <v>199</v>
      </c>
    </row>
    <row r="1192" spans="1:4" s="372" customFormat="1" ht="15" customHeight="1">
      <c r="A1192" s="368" t="s">
        <v>133</v>
      </c>
      <c r="B1192" s="369">
        <v>4740</v>
      </c>
      <c r="C1192" s="370" t="s">
        <v>465</v>
      </c>
      <c r="D1192" s="371">
        <v>46228</v>
      </c>
    </row>
    <row r="1193" spans="1:4" s="372" customFormat="1" ht="28.9" customHeight="1">
      <c r="A1193" s="368" t="s">
        <v>133</v>
      </c>
      <c r="B1193" s="369">
        <v>4840</v>
      </c>
      <c r="C1193" s="370" t="s">
        <v>466</v>
      </c>
      <c r="D1193" s="371">
        <v>8000</v>
      </c>
    </row>
    <row r="1194" spans="1:4" s="372" customFormat="1" ht="28.9" customHeight="1">
      <c r="A1194" s="368" t="s">
        <v>133</v>
      </c>
      <c r="B1194" s="369">
        <v>4850</v>
      </c>
      <c r="C1194" s="370" t="s">
        <v>467</v>
      </c>
      <c r="D1194" s="371">
        <v>9772</v>
      </c>
    </row>
    <row r="1195" spans="1:4" s="372" customFormat="1" ht="15" customHeight="1">
      <c r="A1195" s="368" t="s">
        <v>133</v>
      </c>
      <c r="B1195" s="369">
        <v>4860</v>
      </c>
      <c r="C1195" s="370" t="s">
        <v>463</v>
      </c>
      <c r="D1195" s="371">
        <v>170632</v>
      </c>
    </row>
    <row r="1196" spans="1:4" s="363" customFormat="1" ht="15" customHeight="1">
      <c r="A1196" s="359" t="s">
        <v>7</v>
      </c>
      <c r="B1196" s="360" t="s">
        <v>133</v>
      </c>
      <c r="C1196" s="361" t="s">
        <v>8</v>
      </c>
      <c r="D1196" s="362">
        <f>D1197+D1234+D1251+D1267+D1285+D1287+D1304+D1306</f>
        <v>44539948</v>
      </c>
    </row>
    <row r="1197" spans="1:4" s="363" customFormat="1" ht="15" customHeight="1">
      <c r="A1197" s="364">
        <v>85403</v>
      </c>
      <c r="B1197" s="365" t="s">
        <v>133</v>
      </c>
      <c r="C1197" s="366" t="s">
        <v>93</v>
      </c>
      <c r="D1197" s="367">
        <f>SUM(D1198:D1233)</f>
        <v>31635625</v>
      </c>
    </row>
    <row r="1198" spans="1:4" s="372" customFormat="1" ht="15" customHeight="1">
      <c r="A1198" s="368" t="s">
        <v>133</v>
      </c>
      <c r="B1198" s="369">
        <v>3020</v>
      </c>
      <c r="C1198" s="370" t="s">
        <v>438</v>
      </c>
      <c r="D1198" s="371">
        <v>11200</v>
      </c>
    </row>
    <row r="1199" spans="1:4" s="372" customFormat="1" ht="15" customHeight="1">
      <c r="A1199" s="368" t="s">
        <v>133</v>
      </c>
      <c r="B1199" s="369">
        <v>4010</v>
      </c>
      <c r="C1199" s="370" t="s">
        <v>201</v>
      </c>
      <c r="D1199" s="371">
        <v>5173493</v>
      </c>
    </row>
    <row r="1200" spans="1:4" s="372" customFormat="1" ht="15" customHeight="1">
      <c r="A1200" s="368" t="s">
        <v>133</v>
      </c>
      <c r="B1200" s="369">
        <v>4017</v>
      </c>
      <c r="C1200" s="370" t="s">
        <v>201</v>
      </c>
      <c r="D1200" s="371">
        <v>11009</v>
      </c>
    </row>
    <row r="1201" spans="1:4" s="372" customFormat="1" ht="15" customHeight="1">
      <c r="A1201" s="368" t="s">
        <v>133</v>
      </c>
      <c r="B1201" s="369">
        <v>4019</v>
      </c>
      <c r="C1201" s="370" t="s">
        <v>201</v>
      </c>
      <c r="D1201" s="371">
        <v>1943</v>
      </c>
    </row>
    <row r="1202" spans="1:4" s="372" customFormat="1" ht="15" customHeight="1">
      <c r="A1202" s="368" t="s">
        <v>133</v>
      </c>
      <c r="B1202" s="369">
        <v>4040</v>
      </c>
      <c r="C1202" s="370" t="s">
        <v>202</v>
      </c>
      <c r="D1202" s="371">
        <v>359537</v>
      </c>
    </row>
    <row r="1203" spans="1:4" s="372" customFormat="1" ht="15" customHeight="1">
      <c r="A1203" s="368" t="s">
        <v>133</v>
      </c>
      <c r="B1203" s="369">
        <v>4110</v>
      </c>
      <c r="C1203" s="370" t="s">
        <v>203</v>
      </c>
      <c r="D1203" s="371">
        <v>2803705</v>
      </c>
    </row>
    <row r="1204" spans="1:4" s="372" customFormat="1" ht="15" customHeight="1">
      <c r="A1204" s="368" t="s">
        <v>133</v>
      </c>
      <c r="B1204" s="369">
        <v>4117</v>
      </c>
      <c r="C1204" s="370" t="s">
        <v>203</v>
      </c>
      <c r="D1204" s="371">
        <v>1893</v>
      </c>
    </row>
    <row r="1205" spans="1:4" s="372" customFormat="1" ht="15" customHeight="1">
      <c r="A1205" s="368" t="s">
        <v>133</v>
      </c>
      <c r="B1205" s="369">
        <v>4119</v>
      </c>
      <c r="C1205" s="370" t="s">
        <v>203</v>
      </c>
      <c r="D1205" s="371">
        <v>333</v>
      </c>
    </row>
    <row r="1206" spans="1:4" s="372" customFormat="1" ht="15" customHeight="1">
      <c r="A1206" s="368" t="s">
        <v>133</v>
      </c>
      <c r="B1206" s="369">
        <v>4120</v>
      </c>
      <c r="C1206" s="370" t="s">
        <v>204</v>
      </c>
      <c r="D1206" s="371">
        <v>356011</v>
      </c>
    </row>
    <row r="1207" spans="1:4" s="372" customFormat="1" ht="15" customHeight="1">
      <c r="A1207" s="368" t="s">
        <v>133</v>
      </c>
      <c r="B1207" s="369">
        <v>4127</v>
      </c>
      <c r="C1207" s="370" t="s">
        <v>204</v>
      </c>
      <c r="D1207" s="371">
        <v>270</v>
      </c>
    </row>
    <row r="1208" spans="1:4" s="372" customFormat="1" ht="15" customHeight="1">
      <c r="A1208" s="368" t="s">
        <v>133</v>
      </c>
      <c r="B1208" s="369">
        <v>4129</v>
      </c>
      <c r="C1208" s="370" t="s">
        <v>204</v>
      </c>
      <c r="D1208" s="371">
        <v>48</v>
      </c>
    </row>
    <row r="1209" spans="1:4" s="372" customFormat="1" ht="15" customHeight="1">
      <c r="A1209" s="368" t="s">
        <v>133</v>
      </c>
      <c r="B1209" s="369">
        <v>4210</v>
      </c>
      <c r="C1209" s="370" t="s">
        <v>207</v>
      </c>
      <c r="D1209" s="371">
        <v>146000</v>
      </c>
    </row>
    <row r="1210" spans="1:4" s="372" customFormat="1" ht="15" customHeight="1">
      <c r="A1210" s="368" t="s">
        <v>133</v>
      </c>
      <c r="B1210" s="369">
        <v>4220</v>
      </c>
      <c r="C1210" s="370" t="s">
        <v>208</v>
      </c>
      <c r="D1210" s="371">
        <v>546752</v>
      </c>
    </row>
    <row r="1211" spans="1:4" s="372" customFormat="1" ht="15" customHeight="1">
      <c r="A1211" s="368" t="s">
        <v>133</v>
      </c>
      <c r="B1211" s="369">
        <v>4240</v>
      </c>
      <c r="C1211" s="370" t="s">
        <v>453</v>
      </c>
      <c r="D1211" s="371">
        <v>24500</v>
      </c>
    </row>
    <row r="1212" spans="1:4" s="372" customFormat="1" ht="15" customHeight="1">
      <c r="A1212" s="368" t="s">
        <v>133</v>
      </c>
      <c r="B1212" s="369">
        <v>4260</v>
      </c>
      <c r="C1212" s="370" t="s">
        <v>415</v>
      </c>
      <c r="D1212" s="371">
        <v>823600</v>
      </c>
    </row>
    <row r="1213" spans="1:4" s="372" customFormat="1" ht="15" customHeight="1">
      <c r="A1213" s="368" t="s">
        <v>133</v>
      </c>
      <c r="B1213" s="369">
        <v>4270</v>
      </c>
      <c r="C1213" s="370" t="s">
        <v>209</v>
      </c>
      <c r="D1213" s="371">
        <v>501000</v>
      </c>
    </row>
    <row r="1214" spans="1:4" s="372" customFormat="1" ht="15" customHeight="1">
      <c r="A1214" s="368" t="s">
        <v>133</v>
      </c>
      <c r="B1214" s="369">
        <v>4280</v>
      </c>
      <c r="C1214" s="370" t="s">
        <v>440</v>
      </c>
      <c r="D1214" s="371">
        <v>7800</v>
      </c>
    </row>
    <row r="1215" spans="1:4" s="372" customFormat="1" ht="15" customHeight="1">
      <c r="A1215" s="368" t="s">
        <v>133</v>
      </c>
      <c r="B1215" s="369">
        <v>4300</v>
      </c>
      <c r="C1215" s="370" t="s">
        <v>210</v>
      </c>
      <c r="D1215" s="371">
        <v>554717</v>
      </c>
    </row>
    <row r="1216" spans="1:4" s="372" customFormat="1" ht="15" customHeight="1">
      <c r="A1216" s="368" t="s">
        <v>133</v>
      </c>
      <c r="B1216" s="369">
        <v>4307</v>
      </c>
      <c r="C1216" s="370" t="s">
        <v>210</v>
      </c>
      <c r="D1216" s="371">
        <v>222674</v>
      </c>
    </row>
    <row r="1217" spans="1:4" s="372" customFormat="1" ht="15" customHeight="1">
      <c r="A1217" s="368" t="s">
        <v>133</v>
      </c>
      <c r="B1217" s="369">
        <v>4309</v>
      </c>
      <c r="C1217" s="370" t="s">
        <v>210</v>
      </c>
      <c r="D1217" s="371">
        <v>70535</v>
      </c>
    </row>
    <row r="1218" spans="1:4" s="372" customFormat="1" ht="15" customHeight="1">
      <c r="A1218" s="368" t="s">
        <v>133</v>
      </c>
      <c r="B1218" s="369">
        <v>4360</v>
      </c>
      <c r="C1218" s="370" t="s">
        <v>416</v>
      </c>
      <c r="D1218" s="371">
        <v>16300</v>
      </c>
    </row>
    <row r="1219" spans="1:4" s="372" customFormat="1" ht="15" customHeight="1">
      <c r="A1219" s="368" t="s">
        <v>133</v>
      </c>
      <c r="B1219" s="369">
        <v>4390</v>
      </c>
      <c r="C1219" s="370" t="s">
        <v>418</v>
      </c>
      <c r="D1219" s="371">
        <v>1000</v>
      </c>
    </row>
    <row r="1220" spans="1:4" s="372" customFormat="1" ht="15" customHeight="1">
      <c r="A1220" s="368" t="s">
        <v>133</v>
      </c>
      <c r="B1220" s="369">
        <v>4410</v>
      </c>
      <c r="C1220" s="370" t="s">
        <v>211</v>
      </c>
      <c r="D1220" s="371">
        <v>2000</v>
      </c>
    </row>
    <row r="1221" spans="1:4" s="372" customFormat="1" ht="15" customHeight="1">
      <c r="A1221" s="368" t="s">
        <v>133</v>
      </c>
      <c r="B1221" s="369">
        <v>4430</v>
      </c>
      <c r="C1221" s="370" t="s">
        <v>421</v>
      </c>
      <c r="D1221" s="371">
        <v>53000</v>
      </c>
    </row>
    <row r="1222" spans="1:4" s="372" customFormat="1" ht="15" customHeight="1">
      <c r="A1222" s="368" t="s">
        <v>133</v>
      </c>
      <c r="B1222" s="369">
        <v>4440</v>
      </c>
      <c r="C1222" s="370" t="s">
        <v>441</v>
      </c>
      <c r="D1222" s="371">
        <v>525388</v>
      </c>
    </row>
    <row r="1223" spans="1:4" s="372" customFormat="1" ht="15" customHeight="1">
      <c r="A1223" s="368" t="s">
        <v>133</v>
      </c>
      <c r="B1223" s="369">
        <v>4480</v>
      </c>
      <c r="C1223" s="370" t="s">
        <v>436</v>
      </c>
      <c r="D1223" s="371">
        <v>300</v>
      </c>
    </row>
    <row r="1224" spans="1:4" s="372" customFormat="1" ht="15" customHeight="1">
      <c r="A1224" s="368" t="s">
        <v>133</v>
      </c>
      <c r="B1224" s="369">
        <v>4500</v>
      </c>
      <c r="C1224" s="370" t="s">
        <v>437</v>
      </c>
      <c r="D1224" s="371">
        <v>1500</v>
      </c>
    </row>
    <row r="1225" spans="1:4" s="372" customFormat="1" ht="15" customHeight="1">
      <c r="A1225" s="368" t="s">
        <v>133</v>
      </c>
      <c r="B1225" s="369">
        <v>4520</v>
      </c>
      <c r="C1225" s="370" t="s">
        <v>431</v>
      </c>
      <c r="D1225" s="371">
        <v>1225</v>
      </c>
    </row>
    <row r="1226" spans="1:4" s="372" customFormat="1" ht="15" customHeight="1">
      <c r="A1226" s="368" t="s">
        <v>133</v>
      </c>
      <c r="B1226" s="369">
        <v>4700</v>
      </c>
      <c r="C1226" s="370" t="s">
        <v>422</v>
      </c>
      <c r="D1226" s="371">
        <v>10000</v>
      </c>
    </row>
    <row r="1227" spans="1:4" s="372" customFormat="1" ht="15" customHeight="1">
      <c r="A1227" s="368" t="s">
        <v>133</v>
      </c>
      <c r="B1227" s="369">
        <v>4710</v>
      </c>
      <c r="C1227" s="370" t="s">
        <v>217</v>
      </c>
      <c r="D1227" s="371">
        <v>60345</v>
      </c>
    </row>
    <row r="1228" spans="1:4" s="372" customFormat="1" ht="15" customHeight="1">
      <c r="A1228" s="368" t="s">
        <v>133</v>
      </c>
      <c r="B1228" s="369">
        <v>4790</v>
      </c>
      <c r="C1228" s="370" t="s">
        <v>454</v>
      </c>
      <c r="D1228" s="371">
        <v>10699852</v>
      </c>
    </row>
    <row r="1229" spans="1:4" s="372" customFormat="1" ht="15" customHeight="1">
      <c r="A1229" s="368" t="s">
        <v>133</v>
      </c>
      <c r="B1229" s="369">
        <v>4800</v>
      </c>
      <c r="C1229" s="370" t="s">
        <v>455</v>
      </c>
      <c r="D1229" s="371">
        <v>769641</v>
      </c>
    </row>
    <row r="1230" spans="1:4" s="372" customFormat="1" ht="15" customHeight="1">
      <c r="A1230" s="373" t="s">
        <v>133</v>
      </c>
      <c r="B1230" s="374">
        <v>6050</v>
      </c>
      <c r="C1230" s="375" t="s">
        <v>216</v>
      </c>
      <c r="D1230" s="376">
        <v>2052991</v>
      </c>
    </row>
    <row r="1231" spans="1:4" s="372" customFormat="1" ht="15" customHeight="1">
      <c r="A1231" s="599" t="s">
        <v>133</v>
      </c>
      <c r="B1231" s="600">
        <v>6057</v>
      </c>
      <c r="C1231" s="601" t="s">
        <v>216</v>
      </c>
      <c r="D1231" s="602">
        <v>4449142</v>
      </c>
    </row>
    <row r="1232" spans="1:4" s="372" customFormat="1" ht="15" customHeight="1">
      <c r="A1232" s="368" t="s">
        <v>133</v>
      </c>
      <c r="B1232" s="369">
        <v>6059</v>
      </c>
      <c r="C1232" s="370" t="s">
        <v>216</v>
      </c>
      <c r="D1232" s="371">
        <v>1228421</v>
      </c>
    </row>
    <row r="1233" spans="1:4" s="372" customFormat="1" ht="15" customHeight="1">
      <c r="A1233" s="368" t="s">
        <v>133</v>
      </c>
      <c r="B1233" s="369">
        <v>6060</v>
      </c>
      <c r="C1233" s="370" t="s">
        <v>284</v>
      </c>
      <c r="D1233" s="371">
        <v>147500</v>
      </c>
    </row>
    <row r="1234" spans="1:4" s="363" customFormat="1" ht="15" customHeight="1">
      <c r="A1234" s="364">
        <v>85404</v>
      </c>
      <c r="B1234" s="365" t="s">
        <v>133</v>
      </c>
      <c r="C1234" s="366" t="s">
        <v>94</v>
      </c>
      <c r="D1234" s="367">
        <f>SUM(D1235:D1250)</f>
        <v>1677797</v>
      </c>
    </row>
    <row r="1235" spans="1:4" s="372" customFormat="1" ht="15" customHeight="1">
      <c r="A1235" s="368" t="s">
        <v>133</v>
      </c>
      <c r="B1235" s="369">
        <v>4110</v>
      </c>
      <c r="C1235" s="370" t="s">
        <v>203</v>
      </c>
      <c r="D1235" s="371">
        <v>224039</v>
      </c>
    </row>
    <row r="1236" spans="1:4" s="372" customFormat="1" ht="15" customHeight="1">
      <c r="A1236" s="368" t="s">
        <v>133</v>
      </c>
      <c r="B1236" s="369">
        <v>4120</v>
      </c>
      <c r="C1236" s="370" t="s">
        <v>204</v>
      </c>
      <c r="D1236" s="371">
        <v>30478</v>
      </c>
    </row>
    <row r="1237" spans="1:4" s="372" customFormat="1" ht="15" customHeight="1">
      <c r="A1237" s="368" t="s">
        <v>133</v>
      </c>
      <c r="B1237" s="369">
        <v>4210</v>
      </c>
      <c r="C1237" s="370" t="s">
        <v>207</v>
      </c>
      <c r="D1237" s="371">
        <v>9000</v>
      </c>
    </row>
    <row r="1238" spans="1:4" s="372" customFormat="1" ht="15" customHeight="1">
      <c r="A1238" s="368" t="s">
        <v>133</v>
      </c>
      <c r="B1238" s="369">
        <v>4240</v>
      </c>
      <c r="C1238" s="370" t="s">
        <v>453</v>
      </c>
      <c r="D1238" s="371">
        <v>14000</v>
      </c>
    </row>
    <row r="1239" spans="1:4" s="372" customFormat="1" ht="15" customHeight="1">
      <c r="A1239" s="368" t="s">
        <v>133</v>
      </c>
      <c r="B1239" s="369">
        <v>4260</v>
      </c>
      <c r="C1239" s="370" t="s">
        <v>415</v>
      </c>
      <c r="D1239" s="371">
        <v>33000</v>
      </c>
    </row>
    <row r="1240" spans="1:4" s="372" customFormat="1" ht="15" customHeight="1">
      <c r="A1240" s="368" t="s">
        <v>133</v>
      </c>
      <c r="B1240" s="369">
        <v>4270</v>
      </c>
      <c r="C1240" s="370" t="s">
        <v>209</v>
      </c>
      <c r="D1240" s="371">
        <v>2500</v>
      </c>
    </row>
    <row r="1241" spans="1:4" s="372" customFormat="1" ht="15" customHeight="1">
      <c r="A1241" s="368" t="s">
        <v>133</v>
      </c>
      <c r="B1241" s="369">
        <v>4280</v>
      </c>
      <c r="C1241" s="370" t="s">
        <v>440</v>
      </c>
      <c r="D1241" s="371">
        <v>500</v>
      </c>
    </row>
    <row r="1242" spans="1:4" s="372" customFormat="1" ht="15" customHeight="1">
      <c r="A1242" s="368" t="s">
        <v>133</v>
      </c>
      <c r="B1242" s="369">
        <v>4300</v>
      </c>
      <c r="C1242" s="370" t="s">
        <v>210</v>
      </c>
      <c r="D1242" s="371">
        <v>16000</v>
      </c>
    </row>
    <row r="1243" spans="1:4" s="372" customFormat="1" ht="15" customHeight="1">
      <c r="A1243" s="368" t="s">
        <v>133</v>
      </c>
      <c r="B1243" s="369">
        <v>4360</v>
      </c>
      <c r="C1243" s="370" t="s">
        <v>416</v>
      </c>
      <c r="D1243" s="371">
        <v>200</v>
      </c>
    </row>
    <row r="1244" spans="1:4" s="372" customFormat="1" ht="15" customHeight="1">
      <c r="A1244" s="368" t="s">
        <v>133</v>
      </c>
      <c r="B1244" s="369">
        <v>4410</v>
      </c>
      <c r="C1244" s="370" t="s">
        <v>211</v>
      </c>
      <c r="D1244" s="371">
        <v>600</v>
      </c>
    </row>
    <row r="1245" spans="1:4" s="372" customFormat="1" ht="15" customHeight="1">
      <c r="A1245" s="368" t="s">
        <v>133</v>
      </c>
      <c r="B1245" s="369">
        <v>4430</v>
      </c>
      <c r="C1245" s="370" t="s">
        <v>421</v>
      </c>
      <c r="D1245" s="371">
        <v>800</v>
      </c>
    </row>
    <row r="1246" spans="1:4" s="372" customFormat="1" ht="15" customHeight="1">
      <c r="A1246" s="368" t="s">
        <v>133</v>
      </c>
      <c r="B1246" s="369">
        <v>4440</v>
      </c>
      <c r="C1246" s="370" t="s">
        <v>441</v>
      </c>
      <c r="D1246" s="371">
        <v>41672</v>
      </c>
    </row>
    <row r="1247" spans="1:4" s="372" customFormat="1" ht="15" customHeight="1">
      <c r="A1247" s="368" t="s">
        <v>133</v>
      </c>
      <c r="B1247" s="369">
        <v>4700</v>
      </c>
      <c r="C1247" s="370" t="s">
        <v>422</v>
      </c>
      <c r="D1247" s="371">
        <v>500</v>
      </c>
    </row>
    <row r="1248" spans="1:4" s="372" customFormat="1" ht="15" customHeight="1">
      <c r="A1248" s="368" t="s">
        <v>133</v>
      </c>
      <c r="B1248" s="369">
        <v>4710</v>
      </c>
      <c r="C1248" s="370" t="s">
        <v>217</v>
      </c>
      <c r="D1248" s="371">
        <v>7973</v>
      </c>
    </row>
    <row r="1249" spans="1:4" s="372" customFormat="1" ht="15" customHeight="1">
      <c r="A1249" s="368" t="s">
        <v>133</v>
      </c>
      <c r="B1249" s="369">
        <v>4790</v>
      </c>
      <c r="C1249" s="370" t="s">
        <v>454</v>
      </c>
      <c r="D1249" s="371">
        <v>1217436</v>
      </c>
    </row>
    <row r="1250" spans="1:4" s="372" customFormat="1" ht="15" customHeight="1">
      <c r="A1250" s="368" t="s">
        <v>133</v>
      </c>
      <c r="B1250" s="369">
        <v>4800</v>
      </c>
      <c r="C1250" s="370" t="s">
        <v>455</v>
      </c>
      <c r="D1250" s="371">
        <v>79099</v>
      </c>
    </row>
    <row r="1251" spans="1:4" s="363" customFormat="1" ht="15" customHeight="1">
      <c r="A1251" s="364">
        <v>85407</v>
      </c>
      <c r="B1251" s="365" t="s">
        <v>133</v>
      </c>
      <c r="C1251" s="366" t="s">
        <v>95</v>
      </c>
      <c r="D1251" s="367">
        <f>SUM(D1252:D1266)</f>
        <v>4092666</v>
      </c>
    </row>
    <row r="1252" spans="1:4" s="372" customFormat="1" ht="15" customHeight="1">
      <c r="A1252" s="368" t="s">
        <v>133</v>
      </c>
      <c r="B1252" s="369">
        <v>3020</v>
      </c>
      <c r="C1252" s="370" t="s">
        <v>438</v>
      </c>
      <c r="D1252" s="371">
        <v>13015</v>
      </c>
    </row>
    <row r="1253" spans="1:4" s="372" customFormat="1" ht="15" customHeight="1">
      <c r="A1253" s="368" t="s">
        <v>133</v>
      </c>
      <c r="B1253" s="369">
        <v>4110</v>
      </c>
      <c r="C1253" s="370" t="s">
        <v>203</v>
      </c>
      <c r="D1253" s="371">
        <v>562587</v>
      </c>
    </row>
    <row r="1254" spans="1:4" s="372" customFormat="1" ht="15" customHeight="1">
      <c r="A1254" s="368" t="s">
        <v>133</v>
      </c>
      <c r="B1254" s="369">
        <v>4120</v>
      </c>
      <c r="C1254" s="370" t="s">
        <v>204</v>
      </c>
      <c r="D1254" s="371">
        <v>41578</v>
      </c>
    </row>
    <row r="1255" spans="1:4" s="372" customFormat="1" ht="15" customHeight="1">
      <c r="A1255" s="368" t="s">
        <v>133</v>
      </c>
      <c r="B1255" s="369">
        <v>4210</v>
      </c>
      <c r="C1255" s="370" t="s">
        <v>207</v>
      </c>
      <c r="D1255" s="371">
        <v>10978</v>
      </c>
    </row>
    <row r="1256" spans="1:4" s="372" customFormat="1" ht="15" customHeight="1">
      <c r="A1256" s="368" t="s">
        <v>133</v>
      </c>
      <c r="B1256" s="369">
        <v>4240</v>
      </c>
      <c r="C1256" s="370" t="s">
        <v>453</v>
      </c>
      <c r="D1256" s="371">
        <v>14286</v>
      </c>
    </row>
    <row r="1257" spans="1:4" s="372" customFormat="1" ht="15" customHeight="1">
      <c r="A1257" s="368" t="s">
        <v>133</v>
      </c>
      <c r="B1257" s="369">
        <v>4270</v>
      </c>
      <c r="C1257" s="370" t="s">
        <v>209</v>
      </c>
      <c r="D1257" s="371">
        <v>3006</v>
      </c>
    </row>
    <row r="1258" spans="1:4" s="372" customFormat="1" ht="15" customHeight="1">
      <c r="A1258" s="368" t="s">
        <v>133</v>
      </c>
      <c r="B1258" s="369">
        <v>4280</v>
      </c>
      <c r="C1258" s="370" t="s">
        <v>440</v>
      </c>
      <c r="D1258" s="371">
        <v>1400</v>
      </c>
    </row>
    <row r="1259" spans="1:4" s="372" customFormat="1" ht="15" customHeight="1">
      <c r="A1259" s="368" t="s">
        <v>133</v>
      </c>
      <c r="B1259" s="369">
        <v>4300</v>
      </c>
      <c r="C1259" s="370" t="s">
        <v>210</v>
      </c>
      <c r="D1259" s="371">
        <v>829</v>
      </c>
    </row>
    <row r="1260" spans="1:4" s="372" customFormat="1" ht="15" customHeight="1">
      <c r="A1260" s="368" t="s">
        <v>133</v>
      </c>
      <c r="B1260" s="369">
        <v>4360</v>
      </c>
      <c r="C1260" s="370" t="s">
        <v>416</v>
      </c>
      <c r="D1260" s="371">
        <v>764</v>
      </c>
    </row>
    <row r="1261" spans="1:4" s="372" customFormat="1" ht="15" customHeight="1">
      <c r="A1261" s="368" t="s">
        <v>133</v>
      </c>
      <c r="B1261" s="369">
        <v>4410</v>
      </c>
      <c r="C1261" s="370" t="s">
        <v>211</v>
      </c>
      <c r="D1261" s="371">
        <v>1188</v>
      </c>
    </row>
    <row r="1262" spans="1:4" s="372" customFormat="1" ht="15" customHeight="1">
      <c r="A1262" s="368" t="s">
        <v>133</v>
      </c>
      <c r="B1262" s="369">
        <v>4440</v>
      </c>
      <c r="C1262" s="370" t="s">
        <v>441</v>
      </c>
      <c r="D1262" s="371">
        <v>112722</v>
      </c>
    </row>
    <row r="1263" spans="1:4" s="372" customFormat="1" ht="15" customHeight="1">
      <c r="A1263" s="368" t="s">
        <v>133</v>
      </c>
      <c r="B1263" s="369">
        <v>4700</v>
      </c>
      <c r="C1263" s="370" t="s">
        <v>422</v>
      </c>
      <c r="D1263" s="371">
        <v>2000</v>
      </c>
    </row>
    <row r="1264" spans="1:4" s="372" customFormat="1" ht="15" customHeight="1">
      <c r="A1264" s="368" t="s">
        <v>133</v>
      </c>
      <c r="B1264" s="369">
        <v>4710</v>
      </c>
      <c r="C1264" s="370" t="s">
        <v>217</v>
      </c>
      <c r="D1264" s="371">
        <v>6295</v>
      </c>
    </row>
    <row r="1265" spans="1:4" s="372" customFormat="1" ht="15" customHeight="1">
      <c r="A1265" s="368" t="s">
        <v>133</v>
      </c>
      <c r="B1265" s="369">
        <v>4790</v>
      </c>
      <c r="C1265" s="370" t="s">
        <v>454</v>
      </c>
      <c r="D1265" s="371">
        <v>3091915</v>
      </c>
    </row>
    <row r="1266" spans="1:4" s="372" customFormat="1" ht="15" customHeight="1">
      <c r="A1266" s="368" t="s">
        <v>133</v>
      </c>
      <c r="B1266" s="369">
        <v>4800</v>
      </c>
      <c r="C1266" s="370" t="s">
        <v>455</v>
      </c>
      <c r="D1266" s="371">
        <v>230103</v>
      </c>
    </row>
    <row r="1267" spans="1:4" s="363" customFormat="1" ht="15" customHeight="1">
      <c r="A1267" s="364">
        <v>85410</v>
      </c>
      <c r="B1267" s="365" t="s">
        <v>133</v>
      </c>
      <c r="C1267" s="366" t="s">
        <v>396</v>
      </c>
      <c r="D1267" s="367">
        <f>SUM(D1268:D1284)</f>
        <v>1913177</v>
      </c>
    </row>
    <row r="1268" spans="1:4" s="372" customFormat="1" ht="15" customHeight="1">
      <c r="A1268" s="368" t="s">
        <v>133</v>
      </c>
      <c r="B1268" s="369">
        <v>3020</v>
      </c>
      <c r="C1268" s="370" t="s">
        <v>438</v>
      </c>
      <c r="D1268" s="371">
        <v>2500</v>
      </c>
    </row>
    <row r="1269" spans="1:4" s="372" customFormat="1" ht="15" customHeight="1">
      <c r="A1269" s="368" t="s">
        <v>133</v>
      </c>
      <c r="B1269" s="369">
        <v>4010</v>
      </c>
      <c r="C1269" s="370" t="s">
        <v>201</v>
      </c>
      <c r="D1269" s="371">
        <v>609965</v>
      </c>
    </row>
    <row r="1270" spans="1:4" s="372" customFormat="1" ht="15" customHeight="1">
      <c r="A1270" s="368" t="s">
        <v>133</v>
      </c>
      <c r="B1270" s="369">
        <v>4040</v>
      </c>
      <c r="C1270" s="370" t="s">
        <v>202</v>
      </c>
      <c r="D1270" s="371">
        <v>41324</v>
      </c>
    </row>
    <row r="1271" spans="1:4" s="372" customFormat="1" ht="15" customHeight="1">
      <c r="A1271" s="368" t="s">
        <v>133</v>
      </c>
      <c r="B1271" s="369">
        <v>4110</v>
      </c>
      <c r="C1271" s="370" t="s">
        <v>203</v>
      </c>
      <c r="D1271" s="371">
        <v>224755</v>
      </c>
    </row>
    <row r="1272" spans="1:4" s="372" customFormat="1" ht="15" customHeight="1">
      <c r="A1272" s="368" t="s">
        <v>133</v>
      </c>
      <c r="B1272" s="369">
        <v>4120</v>
      </c>
      <c r="C1272" s="370" t="s">
        <v>204</v>
      </c>
      <c r="D1272" s="371">
        <v>25564</v>
      </c>
    </row>
    <row r="1273" spans="1:4" s="372" customFormat="1" ht="15" customHeight="1">
      <c r="A1273" s="368" t="s">
        <v>133</v>
      </c>
      <c r="B1273" s="369">
        <v>4210</v>
      </c>
      <c r="C1273" s="370" t="s">
        <v>207</v>
      </c>
      <c r="D1273" s="371">
        <v>60000</v>
      </c>
    </row>
    <row r="1274" spans="1:4" s="372" customFormat="1" ht="15" customHeight="1">
      <c r="A1274" s="368" t="s">
        <v>133</v>
      </c>
      <c r="B1274" s="369">
        <v>4260</v>
      </c>
      <c r="C1274" s="370" t="s">
        <v>415</v>
      </c>
      <c r="D1274" s="371">
        <v>147500</v>
      </c>
    </row>
    <row r="1275" spans="1:4" s="372" customFormat="1" ht="15" customHeight="1">
      <c r="A1275" s="368" t="s">
        <v>133</v>
      </c>
      <c r="B1275" s="369">
        <v>4270</v>
      </c>
      <c r="C1275" s="370" t="s">
        <v>209</v>
      </c>
      <c r="D1275" s="371">
        <v>1600</v>
      </c>
    </row>
    <row r="1276" spans="1:4" s="372" customFormat="1" ht="15" customHeight="1">
      <c r="A1276" s="368" t="s">
        <v>133</v>
      </c>
      <c r="B1276" s="369">
        <v>4280</v>
      </c>
      <c r="C1276" s="370" t="s">
        <v>440</v>
      </c>
      <c r="D1276" s="371">
        <v>400</v>
      </c>
    </row>
    <row r="1277" spans="1:4" s="372" customFormat="1" ht="15" customHeight="1">
      <c r="A1277" s="368" t="s">
        <v>133</v>
      </c>
      <c r="B1277" s="369">
        <v>4300</v>
      </c>
      <c r="C1277" s="370" t="s">
        <v>210</v>
      </c>
      <c r="D1277" s="371">
        <v>20000</v>
      </c>
    </row>
    <row r="1278" spans="1:4" s="372" customFormat="1" ht="15" customHeight="1">
      <c r="A1278" s="368" t="s">
        <v>133</v>
      </c>
      <c r="B1278" s="369">
        <v>4360</v>
      </c>
      <c r="C1278" s="370" t="s">
        <v>416</v>
      </c>
      <c r="D1278" s="371">
        <v>1500</v>
      </c>
    </row>
    <row r="1279" spans="1:4" s="372" customFormat="1" ht="15" customHeight="1">
      <c r="A1279" s="368" t="s">
        <v>133</v>
      </c>
      <c r="B1279" s="369">
        <v>4440</v>
      </c>
      <c r="C1279" s="370" t="s">
        <v>441</v>
      </c>
      <c r="D1279" s="371">
        <v>47308</v>
      </c>
    </row>
    <row r="1280" spans="1:4" s="372" customFormat="1" ht="15" customHeight="1">
      <c r="A1280" s="368" t="s">
        <v>133</v>
      </c>
      <c r="B1280" s="369">
        <v>4520</v>
      </c>
      <c r="C1280" s="370" t="s">
        <v>431</v>
      </c>
      <c r="D1280" s="371">
        <v>15844</v>
      </c>
    </row>
    <row r="1281" spans="1:4" s="372" customFormat="1" ht="15" customHeight="1">
      <c r="A1281" s="368" t="s">
        <v>133</v>
      </c>
      <c r="B1281" s="369">
        <v>4700</v>
      </c>
      <c r="C1281" s="370" t="s">
        <v>422</v>
      </c>
      <c r="D1281" s="371">
        <v>500</v>
      </c>
    </row>
    <row r="1282" spans="1:4" s="372" customFormat="1" ht="15" customHeight="1">
      <c r="A1282" s="368" t="s">
        <v>133</v>
      </c>
      <c r="B1282" s="369">
        <v>4710</v>
      </c>
      <c r="C1282" s="370" t="s">
        <v>217</v>
      </c>
      <c r="D1282" s="371">
        <v>2239</v>
      </c>
    </row>
    <row r="1283" spans="1:4" s="372" customFormat="1" ht="15" customHeight="1">
      <c r="A1283" s="368" t="s">
        <v>133</v>
      </c>
      <c r="B1283" s="369">
        <v>4790</v>
      </c>
      <c r="C1283" s="370" t="s">
        <v>454</v>
      </c>
      <c r="D1283" s="371">
        <v>666005</v>
      </c>
    </row>
    <row r="1284" spans="1:4" s="372" customFormat="1" ht="15" customHeight="1">
      <c r="A1284" s="368" t="s">
        <v>133</v>
      </c>
      <c r="B1284" s="369">
        <v>4800</v>
      </c>
      <c r="C1284" s="370" t="s">
        <v>455</v>
      </c>
      <c r="D1284" s="371">
        <v>46173</v>
      </c>
    </row>
    <row r="1285" spans="1:4" s="363" customFormat="1" ht="15" customHeight="1">
      <c r="A1285" s="364">
        <v>85415</v>
      </c>
      <c r="B1285" s="365" t="s">
        <v>133</v>
      </c>
      <c r="C1285" s="366" t="s">
        <v>397</v>
      </c>
      <c r="D1285" s="367">
        <f>D1286</f>
        <v>234000</v>
      </c>
    </row>
    <row r="1286" spans="1:4" s="372" customFormat="1" ht="28.9" customHeight="1">
      <c r="A1286" s="368" t="s">
        <v>133</v>
      </c>
      <c r="B1286" s="369">
        <v>2320</v>
      </c>
      <c r="C1286" s="370" t="s">
        <v>428</v>
      </c>
      <c r="D1286" s="371">
        <v>234000</v>
      </c>
    </row>
    <row r="1287" spans="1:4" s="363" customFormat="1" ht="15" customHeight="1">
      <c r="A1287" s="364">
        <v>85416</v>
      </c>
      <c r="B1287" s="365" t="s">
        <v>133</v>
      </c>
      <c r="C1287" s="366" t="s">
        <v>398</v>
      </c>
      <c r="D1287" s="367">
        <f>SUM(D1288:D1303)</f>
        <v>4461128</v>
      </c>
    </row>
    <row r="1288" spans="1:4" s="372" customFormat="1" ht="15" customHeight="1">
      <c r="A1288" s="368" t="s">
        <v>133</v>
      </c>
      <c r="B1288" s="369">
        <v>3247</v>
      </c>
      <c r="C1288" s="370" t="s">
        <v>457</v>
      </c>
      <c r="D1288" s="371">
        <v>3442500</v>
      </c>
    </row>
    <row r="1289" spans="1:4" s="372" customFormat="1" ht="15" customHeight="1">
      <c r="A1289" s="368" t="s">
        <v>133</v>
      </c>
      <c r="B1289" s="369">
        <v>3249</v>
      </c>
      <c r="C1289" s="370" t="s">
        <v>457</v>
      </c>
      <c r="D1289" s="371">
        <v>607500</v>
      </c>
    </row>
    <row r="1290" spans="1:4" s="372" customFormat="1" ht="15" customHeight="1">
      <c r="A1290" s="368" t="s">
        <v>133</v>
      </c>
      <c r="B1290" s="369">
        <v>4017</v>
      </c>
      <c r="C1290" s="370" t="s">
        <v>201</v>
      </c>
      <c r="D1290" s="371">
        <v>258790</v>
      </c>
    </row>
    <row r="1291" spans="1:4" s="372" customFormat="1" ht="15" customHeight="1">
      <c r="A1291" s="368" t="s">
        <v>133</v>
      </c>
      <c r="B1291" s="369">
        <v>4019</v>
      </c>
      <c r="C1291" s="370" t="s">
        <v>201</v>
      </c>
      <c r="D1291" s="371">
        <v>45669</v>
      </c>
    </row>
    <row r="1292" spans="1:4" s="372" customFormat="1" ht="15" customHeight="1">
      <c r="A1292" s="373" t="s">
        <v>133</v>
      </c>
      <c r="B1292" s="374">
        <v>4117</v>
      </c>
      <c r="C1292" s="375" t="s">
        <v>203</v>
      </c>
      <c r="D1292" s="376">
        <v>44486</v>
      </c>
    </row>
    <row r="1293" spans="1:4" s="372" customFormat="1" ht="15" customHeight="1">
      <c r="A1293" s="599" t="s">
        <v>133</v>
      </c>
      <c r="B1293" s="600">
        <v>4119</v>
      </c>
      <c r="C1293" s="601" t="s">
        <v>203</v>
      </c>
      <c r="D1293" s="602">
        <v>7851</v>
      </c>
    </row>
    <row r="1294" spans="1:4" s="372" customFormat="1" ht="15" customHeight="1">
      <c r="A1294" s="368" t="s">
        <v>133</v>
      </c>
      <c r="B1294" s="369">
        <v>4127</v>
      </c>
      <c r="C1294" s="370" t="s">
        <v>204</v>
      </c>
      <c r="D1294" s="371">
        <v>6341</v>
      </c>
    </row>
    <row r="1295" spans="1:4" s="372" customFormat="1" ht="15" customHeight="1">
      <c r="A1295" s="368" t="s">
        <v>133</v>
      </c>
      <c r="B1295" s="369">
        <v>4129</v>
      </c>
      <c r="C1295" s="370" t="s">
        <v>204</v>
      </c>
      <c r="D1295" s="371">
        <v>1119</v>
      </c>
    </row>
    <row r="1296" spans="1:4" s="372" customFormat="1" ht="15" customHeight="1">
      <c r="A1296" s="368" t="s">
        <v>133</v>
      </c>
      <c r="B1296" s="369">
        <v>4217</v>
      </c>
      <c r="C1296" s="370" t="s">
        <v>207</v>
      </c>
      <c r="D1296" s="371">
        <v>9246</v>
      </c>
    </row>
    <row r="1297" spans="1:4" s="372" customFormat="1" ht="15" customHeight="1">
      <c r="A1297" s="368" t="s">
        <v>133</v>
      </c>
      <c r="B1297" s="369">
        <v>4219</v>
      </c>
      <c r="C1297" s="370" t="s">
        <v>207</v>
      </c>
      <c r="D1297" s="371">
        <v>1631</v>
      </c>
    </row>
    <row r="1298" spans="1:4" s="372" customFormat="1" ht="15" customHeight="1">
      <c r="A1298" s="368" t="s">
        <v>133</v>
      </c>
      <c r="B1298" s="369">
        <v>4267</v>
      </c>
      <c r="C1298" s="370" t="s">
        <v>415</v>
      </c>
      <c r="D1298" s="371">
        <v>850</v>
      </c>
    </row>
    <row r="1299" spans="1:4" s="372" customFormat="1" ht="15" customHeight="1">
      <c r="A1299" s="368" t="s">
        <v>133</v>
      </c>
      <c r="B1299" s="369">
        <v>4269</v>
      </c>
      <c r="C1299" s="370" t="s">
        <v>415</v>
      </c>
      <c r="D1299" s="371">
        <v>150</v>
      </c>
    </row>
    <row r="1300" spans="1:4" s="372" customFormat="1" ht="15" customHeight="1">
      <c r="A1300" s="368" t="s">
        <v>133</v>
      </c>
      <c r="B1300" s="369">
        <v>4307</v>
      </c>
      <c r="C1300" s="370" t="s">
        <v>210</v>
      </c>
      <c r="D1300" s="371">
        <v>26520</v>
      </c>
    </row>
    <row r="1301" spans="1:4" s="372" customFormat="1" ht="15" customHeight="1">
      <c r="A1301" s="368" t="s">
        <v>133</v>
      </c>
      <c r="B1301" s="369">
        <v>4309</v>
      </c>
      <c r="C1301" s="370" t="s">
        <v>210</v>
      </c>
      <c r="D1301" s="371">
        <v>4680</v>
      </c>
    </row>
    <row r="1302" spans="1:4" s="372" customFormat="1" ht="15" customHeight="1">
      <c r="A1302" s="368" t="s">
        <v>133</v>
      </c>
      <c r="B1302" s="369">
        <v>4717</v>
      </c>
      <c r="C1302" s="370" t="s">
        <v>217</v>
      </c>
      <c r="D1302" s="371">
        <v>3226</v>
      </c>
    </row>
    <row r="1303" spans="1:4" s="372" customFormat="1" ht="15" customHeight="1">
      <c r="A1303" s="368" t="s">
        <v>133</v>
      </c>
      <c r="B1303" s="369">
        <v>4719</v>
      </c>
      <c r="C1303" s="370" t="s">
        <v>217</v>
      </c>
      <c r="D1303" s="371">
        <v>569</v>
      </c>
    </row>
    <row r="1304" spans="1:4" s="363" customFormat="1" ht="15" customHeight="1">
      <c r="A1304" s="364">
        <v>85446</v>
      </c>
      <c r="B1304" s="365" t="s">
        <v>133</v>
      </c>
      <c r="C1304" s="366" t="s">
        <v>86</v>
      </c>
      <c r="D1304" s="367">
        <f>D1305</f>
        <v>122605</v>
      </c>
    </row>
    <row r="1305" spans="1:4" s="372" customFormat="1" ht="15" customHeight="1">
      <c r="A1305" s="368" t="s">
        <v>133</v>
      </c>
      <c r="B1305" s="369">
        <v>4700</v>
      </c>
      <c r="C1305" s="370" t="s">
        <v>422</v>
      </c>
      <c r="D1305" s="371">
        <v>122605</v>
      </c>
    </row>
    <row r="1306" spans="1:4" s="363" customFormat="1" ht="15" customHeight="1">
      <c r="A1306" s="364">
        <v>85495</v>
      </c>
      <c r="B1306" s="365" t="s">
        <v>133</v>
      </c>
      <c r="C1306" s="366" t="s">
        <v>46</v>
      </c>
      <c r="D1306" s="367">
        <f>SUM(D1307:D1311)</f>
        <v>402950</v>
      </c>
    </row>
    <row r="1307" spans="1:4" s="372" customFormat="1" ht="15" customHeight="1">
      <c r="A1307" s="368" t="s">
        <v>133</v>
      </c>
      <c r="B1307" s="369">
        <v>3020</v>
      </c>
      <c r="C1307" s="370" t="s">
        <v>438</v>
      </c>
      <c r="D1307" s="371">
        <v>40000</v>
      </c>
    </row>
    <row r="1308" spans="1:4" s="372" customFormat="1" ht="15" customHeight="1">
      <c r="A1308" s="368" t="s">
        <v>133</v>
      </c>
      <c r="B1308" s="369">
        <v>4190</v>
      </c>
      <c r="C1308" s="370" t="s">
        <v>206</v>
      </c>
      <c r="D1308" s="371">
        <v>10000</v>
      </c>
    </row>
    <row r="1309" spans="1:4" s="372" customFormat="1" ht="15" customHeight="1">
      <c r="A1309" s="368" t="s">
        <v>133</v>
      </c>
      <c r="B1309" s="369">
        <v>4210</v>
      </c>
      <c r="C1309" s="370" t="s">
        <v>207</v>
      </c>
      <c r="D1309" s="371">
        <v>10000</v>
      </c>
    </row>
    <row r="1310" spans="1:4" s="372" customFormat="1" ht="15" customHeight="1">
      <c r="A1310" s="368" t="s">
        <v>133</v>
      </c>
      <c r="B1310" s="369">
        <v>4300</v>
      </c>
      <c r="C1310" s="370" t="s">
        <v>210</v>
      </c>
      <c r="D1310" s="371">
        <v>80000</v>
      </c>
    </row>
    <row r="1311" spans="1:4" s="372" customFormat="1" ht="15" customHeight="1">
      <c r="A1311" s="368" t="s">
        <v>133</v>
      </c>
      <c r="B1311" s="369">
        <v>4440</v>
      </c>
      <c r="C1311" s="370" t="s">
        <v>441</v>
      </c>
      <c r="D1311" s="371">
        <v>262950</v>
      </c>
    </row>
    <row r="1312" spans="1:4" s="363" customFormat="1" ht="15" customHeight="1">
      <c r="A1312" s="359" t="s">
        <v>52</v>
      </c>
      <c r="B1312" s="360" t="s">
        <v>133</v>
      </c>
      <c r="C1312" s="361" t="s">
        <v>53</v>
      </c>
      <c r="D1312" s="362">
        <f>D1313+D1336</f>
        <v>10504201</v>
      </c>
    </row>
    <row r="1313" spans="1:4" s="363" customFormat="1" ht="15" customHeight="1">
      <c r="A1313" s="364">
        <v>85509</v>
      </c>
      <c r="B1313" s="365" t="s">
        <v>133</v>
      </c>
      <c r="C1313" s="366" t="s">
        <v>54</v>
      </c>
      <c r="D1313" s="367">
        <f>SUM(D1314:D1335)</f>
        <v>3489000</v>
      </c>
    </row>
    <row r="1314" spans="1:4" s="372" customFormat="1" ht="43.15" customHeight="1">
      <c r="A1314" s="368" t="s">
        <v>133</v>
      </c>
      <c r="B1314" s="369">
        <v>2360</v>
      </c>
      <c r="C1314" s="370" t="s">
        <v>435</v>
      </c>
      <c r="D1314" s="371">
        <v>430000</v>
      </c>
    </row>
    <row r="1315" spans="1:4" s="372" customFormat="1" ht="15" customHeight="1">
      <c r="A1315" s="368" t="s">
        <v>133</v>
      </c>
      <c r="B1315" s="369">
        <v>3020</v>
      </c>
      <c r="C1315" s="370" t="s">
        <v>438</v>
      </c>
      <c r="D1315" s="371">
        <v>1200</v>
      </c>
    </row>
    <row r="1316" spans="1:4" s="372" customFormat="1" ht="15" customHeight="1">
      <c r="A1316" s="368" t="s">
        <v>133</v>
      </c>
      <c r="B1316" s="369">
        <v>4010</v>
      </c>
      <c r="C1316" s="370" t="s">
        <v>201</v>
      </c>
      <c r="D1316" s="371">
        <v>1882580</v>
      </c>
    </row>
    <row r="1317" spans="1:4" s="372" customFormat="1" ht="15" customHeight="1">
      <c r="A1317" s="368" t="s">
        <v>133</v>
      </c>
      <c r="B1317" s="369">
        <v>4040</v>
      </c>
      <c r="C1317" s="370" t="s">
        <v>202</v>
      </c>
      <c r="D1317" s="371">
        <v>179018</v>
      </c>
    </row>
    <row r="1318" spans="1:4" s="372" customFormat="1" ht="15" customHeight="1">
      <c r="A1318" s="368" t="s">
        <v>133</v>
      </c>
      <c r="B1318" s="369">
        <v>4110</v>
      </c>
      <c r="C1318" s="370" t="s">
        <v>203</v>
      </c>
      <c r="D1318" s="371">
        <v>342993</v>
      </c>
    </row>
    <row r="1319" spans="1:4" s="372" customFormat="1" ht="15" customHeight="1">
      <c r="A1319" s="368" t="s">
        <v>133</v>
      </c>
      <c r="B1319" s="369">
        <v>4120</v>
      </c>
      <c r="C1319" s="370" t="s">
        <v>204</v>
      </c>
      <c r="D1319" s="371">
        <v>36169</v>
      </c>
    </row>
    <row r="1320" spans="1:4" s="372" customFormat="1" ht="15" customHeight="1">
      <c r="A1320" s="368" t="s">
        <v>133</v>
      </c>
      <c r="B1320" s="369">
        <v>4140</v>
      </c>
      <c r="C1320" s="370" t="s">
        <v>439</v>
      </c>
      <c r="D1320" s="371">
        <v>25000</v>
      </c>
    </row>
    <row r="1321" spans="1:4" s="372" customFormat="1" ht="15" customHeight="1">
      <c r="A1321" s="368" t="s">
        <v>133</v>
      </c>
      <c r="B1321" s="369">
        <v>4170</v>
      </c>
      <c r="C1321" s="370" t="s">
        <v>205</v>
      </c>
      <c r="D1321" s="371">
        <v>18000</v>
      </c>
    </row>
    <row r="1322" spans="1:4" s="372" customFormat="1" ht="15" customHeight="1">
      <c r="A1322" s="368" t="s">
        <v>133</v>
      </c>
      <c r="B1322" s="369">
        <v>4210</v>
      </c>
      <c r="C1322" s="370" t="s">
        <v>207</v>
      </c>
      <c r="D1322" s="371">
        <v>179413</v>
      </c>
    </row>
    <row r="1323" spans="1:4" s="372" customFormat="1" ht="15" customHeight="1">
      <c r="A1323" s="368" t="s">
        <v>133</v>
      </c>
      <c r="B1323" s="369">
        <v>4220</v>
      </c>
      <c r="C1323" s="370" t="s">
        <v>208</v>
      </c>
      <c r="D1323" s="371">
        <v>7000</v>
      </c>
    </row>
    <row r="1324" spans="1:4" s="372" customFormat="1" ht="15" customHeight="1">
      <c r="A1324" s="368" t="s">
        <v>133</v>
      </c>
      <c r="B1324" s="369">
        <v>4260</v>
      </c>
      <c r="C1324" s="370" t="s">
        <v>415</v>
      </c>
      <c r="D1324" s="371">
        <v>80000</v>
      </c>
    </row>
    <row r="1325" spans="1:4" s="372" customFormat="1" ht="15" customHeight="1">
      <c r="A1325" s="368" t="s">
        <v>133</v>
      </c>
      <c r="B1325" s="369">
        <v>4270</v>
      </c>
      <c r="C1325" s="370" t="s">
        <v>209</v>
      </c>
      <c r="D1325" s="371">
        <v>20000</v>
      </c>
    </row>
    <row r="1326" spans="1:4" s="372" customFormat="1" ht="15" customHeight="1">
      <c r="A1326" s="368" t="s">
        <v>133</v>
      </c>
      <c r="B1326" s="369">
        <v>4280</v>
      </c>
      <c r="C1326" s="370" t="s">
        <v>440</v>
      </c>
      <c r="D1326" s="371">
        <v>1800</v>
      </c>
    </row>
    <row r="1327" spans="1:4" s="372" customFormat="1" ht="15" customHeight="1">
      <c r="A1327" s="368" t="s">
        <v>133</v>
      </c>
      <c r="B1327" s="369">
        <v>4300</v>
      </c>
      <c r="C1327" s="370" t="s">
        <v>210</v>
      </c>
      <c r="D1327" s="371">
        <v>145000</v>
      </c>
    </row>
    <row r="1328" spans="1:4" s="372" customFormat="1" ht="15" customHeight="1">
      <c r="A1328" s="368" t="s">
        <v>133</v>
      </c>
      <c r="B1328" s="369">
        <v>4360</v>
      </c>
      <c r="C1328" s="370" t="s">
        <v>416</v>
      </c>
      <c r="D1328" s="371">
        <v>15000</v>
      </c>
    </row>
    <row r="1329" spans="1:4" s="372" customFormat="1" ht="15" customHeight="1">
      <c r="A1329" s="368" t="s">
        <v>133</v>
      </c>
      <c r="B1329" s="369">
        <v>4400</v>
      </c>
      <c r="C1329" s="370" t="s">
        <v>419</v>
      </c>
      <c r="D1329" s="371">
        <v>6000</v>
      </c>
    </row>
    <row r="1330" spans="1:4" s="372" customFormat="1" ht="15" customHeight="1">
      <c r="A1330" s="368" t="s">
        <v>133</v>
      </c>
      <c r="B1330" s="369">
        <v>4410</v>
      </c>
      <c r="C1330" s="370" t="s">
        <v>211</v>
      </c>
      <c r="D1330" s="371">
        <v>35000</v>
      </c>
    </row>
    <row r="1331" spans="1:4" s="372" customFormat="1" ht="15" customHeight="1">
      <c r="A1331" s="368" t="s">
        <v>133</v>
      </c>
      <c r="B1331" s="369">
        <v>4430</v>
      </c>
      <c r="C1331" s="370" t="s">
        <v>421</v>
      </c>
      <c r="D1331" s="371">
        <v>180</v>
      </c>
    </row>
    <row r="1332" spans="1:4" s="372" customFormat="1" ht="15" customHeight="1">
      <c r="A1332" s="368" t="s">
        <v>133</v>
      </c>
      <c r="B1332" s="369">
        <v>4440</v>
      </c>
      <c r="C1332" s="370" t="s">
        <v>441</v>
      </c>
      <c r="D1332" s="371">
        <v>55654</v>
      </c>
    </row>
    <row r="1333" spans="1:4" s="372" customFormat="1" ht="15" customHeight="1">
      <c r="A1333" s="368" t="s">
        <v>133</v>
      </c>
      <c r="B1333" s="369">
        <v>4480</v>
      </c>
      <c r="C1333" s="370" t="s">
        <v>436</v>
      </c>
      <c r="D1333" s="371">
        <v>4000</v>
      </c>
    </row>
    <row r="1334" spans="1:4" s="372" customFormat="1" ht="15" customHeight="1">
      <c r="A1334" s="368" t="s">
        <v>133</v>
      </c>
      <c r="B1334" s="369">
        <v>4700</v>
      </c>
      <c r="C1334" s="370" t="s">
        <v>422</v>
      </c>
      <c r="D1334" s="371">
        <v>15000</v>
      </c>
    </row>
    <row r="1335" spans="1:4" s="372" customFormat="1" ht="15" customHeight="1">
      <c r="A1335" s="368" t="s">
        <v>133</v>
      </c>
      <c r="B1335" s="369">
        <v>4710</v>
      </c>
      <c r="C1335" s="370" t="s">
        <v>217</v>
      </c>
      <c r="D1335" s="371">
        <v>9993</v>
      </c>
    </row>
    <row r="1336" spans="1:4" s="363" customFormat="1" ht="15" customHeight="1">
      <c r="A1336" s="364">
        <v>85595</v>
      </c>
      <c r="B1336" s="365" t="s">
        <v>133</v>
      </c>
      <c r="C1336" s="366" t="s">
        <v>46</v>
      </c>
      <c r="D1336" s="367">
        <f>SUM(D1337:D1378)</f>
        <v>7015201</v>
      </c>
    </row>
    <row r="1337" spans="1:4" s="372" customFormat="1" ht="57" customHeight="1">
      <c r="A1337" s="368" t="s">
        <v>133</v>
      </c>
      <c r="B1337" s="369">
        <v>2007</v>
      </c>
      <c r="C1337" s="370" t="s">
        <v>413</v>
      </c>
      <c r="D1337" s="371">
        <v>244904</v>
      </c>
    </row>
    <row r="1338" spans="1:4" s="372" customFormat="1" ht="57" customHeight="1">
      <c r="A1338" s="368" t="s">
        <v>133</v>
      </c>
      <c r="B1338" s="369">
        <v>2009</v>
      </c>
      <c r="C1338" s="370" t="s">
        <v>413</v>
      </c>
      <c r="D1338" s="371">
        <v>14406</v>
      </c>
    </row>
    <row r="1339" spans="1:4" s="372" customFormat="1" ht="45.6" customHeight="1">
      <c r="A1339" s="368" t="s">
        <v>133</v>
      </c>
      <c r="B1339" s="369">
        <v>2057</v>
      </c>
      <c r="C1339" s="370" t="s">
        <v>192</v>
      </c>
      <c r="D1339" s="371">
        <v>4672260</v>
      </c>
    </row>
    <row r="1340" spans="1:4" s="372" customFormat="1" ht="45.6" customHeight="1">
      <c r="A1340" s="368" t="s">
        <v>133</v>
      </c>
      <c r="B1340" s="369">
        <v>2059</v>
      </c>
      <c r="C1340" s="370" t="s">
        <v>192</v>
      </c>
      <c r="D1340" s="371">
        <v>274839</v>
      </c>
    </row>
    <row r="1341" spans="1:4" s="372" customFormat="1" ht="43.15" customHeight="1">
      <c r="A1341" s="373" t="s">
        <v>133</v>
      </c>
      <c r="B1341" s="374">
        <v>2360</v>
      </c>
      <c r="C1341" s="375" t="s">
        <v>435</v>
      </c>
      <c r="D1341" s="376">
        <v>1010000</v>
      </c>
    </row>
    <row r="1342" spans="1:4" s="372" customFormat="1" ht="15" customHeight="1">
      <c r="A1342" s="599" t="s">
        <v>133</v>
      </c>
      <c r="B1342" s="600">
        <v>4017</v>
      </c>
      <c r="C1342" s="601" t="s">
        <v>201</v>
      </c>
      <c r="D1342" s="602">
        <v>299301</v>
      </c>
    </row>
    <row r="1343" spans="1:4" s="372" customFormat="1" ht="15" customHeight="1">
      <c r="A1343" s="368" t="s">
        <v>133</v>
      </c>
      <c r="B1343" s="369">
        <v>4019</v>
      </c>
      <c r="C1343" s="370" t="s">
        <v>201</v>
      </c>
      <c r="D1343" s="371">
        <v>17605</v>
      </c>
    </row>
    <row r="1344" spans="1:4" s="372" customFormat="1" ht="15" customHeight="1">
      <c r="A1344" s="368" t="s">
        <v>133</v>
      </c>
      <c r="B1344" s="369">
        <v>4047</v>
      </c>
      <c r="C1344" s="370" t="s">
        <v>202</v>
      </c>
      <c r="D1344" s="371">
        <v>23874</v>
      </c>
    </row>
    <row r="1345" spans="1:4" s="372" customFormat="1" ht="15" customHeight="1">
      <c r="A1345" s="368" t="s">
        <v>133</v>
      </c>
      <c r="B1345" s="369">
        <v>4049</v>
      </c>
      <c r="C1345" s="370" t="s">
        <v>202</v>
      </c>
      <c r="D1345" s="371">
        <v>1405</v>
      </c>
    </row>
    <row r="1346" spans="1:4" s="372" customFormat="1" ht="15" customHeight="1">
      <c r="A1346" s="368" t="s">
        <v>133</v>
      </c>
      <c r="B1346" s="369">
        <v>4117</v>
      </c>
      <c r="C1346" s="370" t="s">
        <v>203</v>
      </c>
      <c r="D1346" s="371">
        <v>55554</v>
      </c>
    </row>
    <row r="1347" spans="1:4" s="372" customFormat="1" ht="15" customHeight="1">
      <c r="A1347" s="368" t="s">
        <v>133</v>
      </c>
      <c r="B1347" s="369">
        <v>4119</v>
      </c>
      <c r="C1347" s="370" t="s">
        <v>203</v>
      </c>
      <c r="D1347" s="371">
        <v>3267</v>
      </c>
    </row>
    <row r="1348" spans="1:4" s="372" customFormat="1" ht="15" customHeight="1">
      <c r="A1348" s="368" t="s">
        <v>133</v>
      </c>
      <c r="B1348" s="369">
        <v>4127</v>
      </c>
      <c r="C1348" s="370" t="s">
        <v>204</v>
      </c>
      <c r="D1348" s="371">
        <v>7918</v>
      </c>
    </row>
    <row r="1349" spans="1:4" s="372" customFormat="1" ht="15" customHeight="1">
      <c r="A1349" s="368" t="s">
        <v>133</v>
      </c>
      <c r="B1349" s="369">
        <v>4129</v>
      </c>
      <c r="C1349" s="370" t="s">
        <v>204</v>
      </c>
      <c r="D1349" s="371">
        <v>466</v>
      </c>
    </row>
    <row r="1350" spans="1:4" s="372" customFormat="1" ht="15" customHeight="1">
      <c r="A1350" s="368" t="s">
        <v>133</v>
      </c>
      <c r="B1350" s="369">
        <v>4170</v>
      </c>
      <c r="C1350" s="370" t="s">
        <v>205</v>
      </c>
      <c r="D1350" s="371">
        <v>2000</v>
      </c>
    </row>
    <row r="1351" spans="1:4" s="372" customFormat="1" ht="15" customHeight="1">
      <c r="A1351" s="368" t="s">
        <v>133</v>
      </c>
      <c r="B1351" s="369">
        <v>4177</v>
      </c>
      <c r="C1351" s="370" t="s">
        <v>205</v>
      </c>
      <c r="D1351" s="371">
        <v>6611</v>
      </c>
    </row>
    <row r="1352" spans="1:4" s="372" customFormat="1" ht="15" customHeight="1">
      <c r="A1352" s="368" t="s">
        <v>133</v>
      </c>
      <c r="B1352" s="369">
        <v>4179</v>
      </c>
      <c r="C1352" s="370" t="s">
        <v>205</v>
      </c>
      <c r="D1352" s="371">
        <v>389</v>
      </c>
    </row>
    <row r="1353" spans="1:4" s="372" customFormat="1" ht="15" customHeight="1">
      <c r="A1353" s="368" t="s">
        <v>133</v>
      </c>
      <c r="B1353" s="369">
        <v>4190</v>
      </c>
      <c r="C1353" s="370" t="s">
        <v>206</v>
      </c>
      <c r="D1353" s="371">
        <v>4000</v>
      </c>
    </row>
    <row r="1354" spans="1:4" s="372" customFormat="1" ht="15" customHeight="1">
      <c r="A1354" s="368" t="s">
        <v>133</v>
      </c>
      <c r="B1354" s="369">
        <v>4210</v>
      </c>
      <c r="C1354" s="370" t="s">
        <v>207</v>
      </c>
      <c r="D1354" s="371">
        <v>2400</v>
      </c>
    </row>
    <row r="1355" spans="1:4" s="372" customFormat="1" ht="15" customHeight="1">
      <c r="A1355" s="368" t="s">
        <v>133</v>
      </c>
      <c r="B1355" s="369">
        <v>4217</v>
      </c>
      <c r="C1355" s="370" t="s">
        <v>207</v>
      </c>
      <c r="D1355" s="371">
        <v>4722</v>
      </c>
    </row>
    <row r="1356" spans="1:4" s="372" customFormat="1" ht="15" customHeight="1">
      <c r="A1356" s="368" t="s">
        <v>133</v>
      </c>
      <c r="B1356" s="369">
        <v>4219</v>
      </c>
      <c r="C1356" s="370" t="s">
        <v>207</v>
      </c>
      <c r="D1356" s="371">
        <v>278</v>
      </c>
    </row>
    <row r="1357" spans="1:4" s="372" customFormat="1" ht="15" customHeight="1">
      <c r="A1357" s="368" t="s">
        <v>133</v>
      </c>
      <c r="B1357" s="369">
        <v>4220</v>
      </c>
      <c r="C1357" s="370" t="s">
        <v>208</v>
      </c>
      <c r="D1357" s="371">
        <v>1100</v>
      </c>
    </row>
    <row r="1358" spans="1:4" s="372" customFormat="1" ht="15" customHeight="1">
      <c r="A1358" s="368" t="s">
        <v>133</v>
      </c>
      <c r="B1358" s="369">
        <v>4227</v>
      </c>
      <c r="C1358" s="370" t="s">
        <v>208</v>
      </c>
      <c r="D1358" s="371">
        <v>1888</v>
      </c>
    </row>
    <row r="1359" spans="1:4" s="372" customFormat="1" ht="15" customHeight="1">
      <c r="A1359" s="368" t="s">
        <v>133</v>
      </c>
      <c r="B1359" s="369">
        <v>4229</v>
      </c>
      <c r="C1359" s="370" t="s">
        <v>208</v>
      </c>
      <c r="D1359" s="371">
        <v>112</v>
      </c>
    </row>
    <row r="1360" spans="1:4" s="372" customFormat="1" ht="15" customHeight="1">
      <c r="A1360" s="368" t="s">
        <v>133</v>
      </c>
      <c r="B1360" s="369">
        <v>4267</v>
      </c>
      <c r="C1360" s="370" t="s">
        <v>415</v>
      </c>
      <c r="D1360" s="371">
        <v>9444</v>
      </c>
    </row>
    <row r="1361" spans="1:4" s="372" customFormat="1" ht="15" customHeight="1">
      <c r="A1361" s="368" t="s">
        <v>133</v>
      </c>
      <c r="B1361" s="369">
        <v>4269</v>
      </c>
      <c r="C1361" s="370" t="s">
        <v>415</v>
      </c>
      <c r="D1361" s="371">
        <v>556</v>
      </c>
    </row>
    <row r="1362" spans="1:4" s="372" customFormat="1" ht="15" customHeight="1">
      <c r="A1362" s="368" t="s">
        <v>133</v>
      </c>
      <c r="B1362" s="369">
        <v>4277</v>
      </c>
      <c r="C1362" s="370" t="s">
        <v>209</v>
      </c>
      <c r="D1362" s="371">
        <v>944</v>
      </c>
    </row>
    <row r="1363" spans="1:4" s="372" customFormat="1" ht="15" customHeight="1">
      <c r="A1363" s="368" t="s">
        <v>133</v>
      </c>
      <c r="B1363" s="369">
        <v>4279</v>
      </c>
      <c r="C1363" s="370" t="s">
        <v>209</v>
      </c>
      <c r="D1363" s="371">
        <v>56</v>
      </c>
    </row>
    <row r="1364" spans="1:4" s="372" customFormat="1" ht="15" customHeight="1">
      <c r="A1364" s="368" t="s">
        <v>133</v>
      </c>
      <c r="B1364" s="369">
        <v>4287</v>
      </c>
      <c r="C1364" s="370" t="s">
        <v>440</v>
      </c>
      <c r="D1364" s="371">
        <v>189</v>
      </c>
    </row>
    <row r="1365" spans="1:4" s="372" customFormat="1" ht="15" customHeight="1">
      <c r="A1365" s="368" t="s">
        <v>133</v>
      </c>
      <c r="B1365" s="369">
        <v>4289</v>
      </c>
      <c r="C1365" s="370" t="s">
        <v>440</v>
      </c>
      <c r="D1365" s="371">
        <v>11</v>
      </c>
    </row>
    <row r="1366" spans="1:4" s="372" customFormat="1" ht="15" customHeight="1">
      <c r="A1366" s="368" t="s">
        <v>133</v>
      </c>
      <c r="B1366" s="369">
        <v>4300</v>
      </c>
      <c r="C1366" s="370" t="s">
        <v>210</v>
      </c>
      <c r="D1366" s="371">
        <v>156500</v>
      </c>
    </row>
    <row r="1367" spans="1:4" s="372" customFormat="1" ht="15" customHeight="1">
      <c r="A1367" s="368" t="s">
        <v>133</v>
      </c>
      <c r="B1367" s="369">
        <v>4307</v>
      </c>
      <c r="C1367" s="370" t="s">
        <v>210</v>
      </c>
      <c r="D1367" s="371">
        <v>169311</v>
      </c>
    </row>
    <row r="1368" spans="1:4" s="372" customFormat="1" ht="15" customHeight="1">
      <c r="A1368" s="368" t="s">
        <v>133</v>
      </c>
      <c r="B1368" s="369">
        <v>4309</v>
      </c>
      <c r="C1368" s="370" t="s">
        <v>210</v>
      </c>
      <c r="D1368" s="371">
        <v>9959</v>
      </c>
    </row>
    <row r="1369" spans="1:4" s="372" customFormat="1" ht="15" customHeight="1">
      <c r="A1369" s="368" t="s">
        <v>133</v>
      </c>
      <c r="B1369" s="369">
        <v>4367</v>
      </c>
      <c r="C1369" s="370" t="s">
        <v>416</v>
      </c>
      <c r="D1369" s="371">
        <v>1417</v>
      </c>
    </row>
    <row r="1370" spans="1:4" s="372" customFormat="1" ht="15" customHeight="1">
      <c r="A1370" s="368" t="s">
        <v>133</v>
      </c>
      <c r="B1370" s="369">
        <v>4369</v>
      </c>
      <c r="C1370" s="370" t="s">
        <v>416</v>
      </c>
      <c r="D1370" s="371">
        <v>83</v>
      </c>
    </row>
    <row r="1371" spans="1:4" s="372" customFormat="1" ht="15" customHeight="1">
      <c r="A1371" s="368" t="s">
        <v>133</v>
      </c>
      <c r="B1371" s="369">
        <v>4417</v>
      </c>
      <c r="C1371" s="370" t="s">
        <v>211</v>
      </c>
      <c r="D1371" s="371">
        <v>1889</v>
      </c>
    </row>
    <row r="1372" spans="1:4" s="372" customFormat="1" ht="15" customHeight="1">
      <c r="A1372" s="368" t="s">
        <v>133</v>
      </c>
      <c r="B1372" s="369">
        <v>4419</v>
      </c>
      <c r="C1372" s="370" t="s">
        <v>211</v>
      </c>
      <c r="D1372" s="371">
        <v>111</v>
      </c>
    </row>
    <row r="1373" spans="1:4" s="372" customFormat="1" ht="15" customHeight="1">
      <c r="A1373" s="368" t="s">
        <v>133</v>
      </c>
      <c r="B1373" s="369">
        <v>4447</v>
      </c>
      <c r="C1373" s="370" t="s">
        <v>441</v>
      </c>
      <c r="D1373" s="371">
        <v>7555</v>
      </c>
    </row>
    <row r="1374" spans="1:4" s="372" customFormat="1" ht="15" customHeight="1">
      <c r="A1374" s="368" t="s">
        <v>133</v>
      </c>
      <c r="B1374" s="369">
        <v>4449</v>
      </c>
      <c r="C1374" s="370" t="s">
        <v>441</v>
      </c>
      <c r="D1374" s="371">
        <v>445</v>
      </c>
    </row>
    <row r="1375" spans="1:4" s="372" customFormat="1" ht="15" customHeight="1">
      <c r="A1375" s="368" t="s">
        <v>133</v>
      </c>
      <c r="B1375" s="369">
        <v>4707</v>
      </c>
      <c r="C1375" s="370" t="s">
        <v>422</v>
      </c>
      <c r="D1375" s="371">
        <v>2172</v>
      </c>
    </row>
    <row r="1376" spans="1:4" s="372" customFormat="1" ht="15" customHeight="1">
      <c r="A1376" s="368" t="s">
        <v>133</v>
      </c>
      <c r="B1376" s="369">
        <v>4709</v>
      </c>
      <c r="C1376" s="370" t="s">
        <v>422</v>
      </c>
      <c r="D1376" s="371">
        <v>128</v>
      </c>
    </row>
    <row r="1377" spans="1:4" s="372" customFormat="1" ht="15" customHeight="1">
      <c r="A1377" s="368" t="s">
        <v>133</v>
      </c>
      <c r="B1377" s="369">
        <v>4717</v>
      </c>
      <c r="C1377" s="370" t="s">
        <v>217</v>
      </c>
      <c r="D1377" s="371">
        <v>4848</v>
      </c>
    </row>
    <row r="1378" spans="1:4" s="372" customFormat="1" ht="15" customHeight="1">
      <c r="A1378" s="368" t="s">
        <v>133</v>
      </c>
      <c r="B1378" s="369">
        <v>4719</v>
      </c>
      <c r="C1378" s="370" t="s">
        <v>217</v>
      </c>
      <c r="D1378" s="371">
        <v>284</v>
      </c>
    </row>
    <row r="1379" spans="1:4" s="363" customFormat="1" ht="15" customHeight="1">
      <c r="A1379" s="359" t="s">
        <v>38</v>
      </c>
      <c r="B1379" s="360" t="s">
        <v>133</v>
      </c>
      <c r="C1379" s="361" t="s">
        <v>39</v>
      </c>
      <c r="D1379" s="362">
        <f>D1380+D1382+D1387+D1389+D1391+D1394+D1404+D1413+D1415+D1430</f>
        <v>9265368</v>
      </c>
    </row>
    <row r="1380" spans="1:4" s="363" customFormat="1" ht="15" customHeight="1">
      <c r="A1380" s="364">
        <v>90001</v>
      </c>
      <c r="B1380" s="365" t="s">
        <v>133</v>
      </c>
      <c r="C1380" s="366" t="s">
        <v>399</v>
      </c>
      <c r="D1380" s="367">
        <f>D1381</f>
        <v>200000</v>
      </c>
    </row>
    <row r="1381" spans="1:4" s="372" customFormat="1" ht="43.9" customHeight="1">
      <c r="A1381" s="368" t="s">
        <v>133</v>
      </c>
      <c r="B1381" s="369">
        <v>6259</v>
      </c>
      <c r="C1381" s="370" t="s">
        <v>136</v>
      </c>
      <c r="D1381" s="371">
        <v>200000</v>
      </c>
    </row>
    <row r="1382" spans="1:4" s="363" customFormat="1" ht="15" customHeight="1">
      <c r="A1382" s="364">
        <v>90002</v>
      </c>
      <c r="B1382" s="365" t="s">
        <v>133</v>
      </c>
      <c r="C1382" s="366" t="s">
        <v>103</v>
      </c>
      <c r="D1382" s="367">
        <f>SUM(D1383:D1386)</f>
        <v>2000</v>
      </c>
    </row>
    <row r="1383" spans="1:4" s="372" customFormat="1" ht="15" customHeight="1">
      <c r="A1383" s="368" t="s">
        <v>133</v>
      </c>
      <c r="B1383" s="369">
        <v>4110</v>
      </c>
      <c r="C1383" s="370" t="s">
        <v>203</v>
      </c>
      <c r="D1383" s="371">
        <v>286</v>
      </c>
    </row>
    <row r="1384" spans="1:4" s="372" customFormat="1" ht="15" customHeight="1">
      <c r="A1384" s="368" t="s">
        <v>133</v>
      </c>
      <c r="B1384" s="369">
        <v>4120</v>
      </c>
      <c r="C1384" s="370" t="s">
        <v>204</v>
      </c>
      <c r="D1384" s="371">
        <v>41</v>
      </c>
    </row>
    <row r="1385" spans="1:4" s="372" customFormat="1" ht="15" customHeight="1">
      <c r="A1385" s="368" t="s">
        <v>133</v>
      </c>
      <c r="B1385" s="369">
        <v>4170</v>
      </c>
      <c r="C1385" s="370" t="s">
        <v>205</v>
      </c>
      <c r="D1385" s="371">
        <v>1660</v>
      </c>
    </row>
    <row r="1386" spans="1:4" s="372" customFormat="1" ht="15" customHeight="1">
      <c r="A1386" s="368" t="s">
        <v>133</v>
      </c>
      <c r="B1386" s="369">
        <v>4710</v>
      </c>
      <c r="C1386" s="370" t="s">
        <v>217</v>
      </c>
      <c r="D1386" s="371">
        <v>13</v>
      </c>
    </row>
    <row r="1387" spans="1:4" s="363" customFormat="1" ht="15" customHeight="1">
      <c r="A1387" s="364">
        <v>90005</v>
      </c>
      <c r="B1387" s="365" t="s">
        <v>133</v>
      </c>
      <c r="C1387" s="366" t="s">
        <v>44</v>
      </c>
      <c r="D1387" s="367">
        <f>D1388</f>
        <v>287000</v>
      </c>
    </row>
    <row r="1388" spans="1:4" s="372" customFormat="1" ht="15" customHeight="1">
      <c r="A1388" s="368" t="s">
        <v>133</v>
      </c>
      <c r="B1388" s="369">
        <v>4300</v>
      </c>
      <c r="C1388" s="370" t="s">
        <v>210</v>
      </c>
      <c r="D1388" s="371">
        <v>287000</v>
      </c>
    </row>
    <row r="1389" spans="1:4" s="363" customFormat="1" ht="15" customHeight="1">
      <c r="A1389" s="364">
        <v>90007</v>
      </c>
      <c r="B1389" s="365" t="s">
        <v>133</v>
      </c>
      <c r="C1389" s="366" t="s">
        <v>45</v>
      </c>
      <c r="D1389" s="367">
        <f>D1390</f>
        <v>59000</v>
      </c>
    </row>
    <row r="1390" spans="1:4" s="372" customFormat="1" ht="15" customHeight="1">
      <c r="A1390" s="368" t="s">
        <v>133</v>
      </c>
      <c r="B1390" s="369">
        <v>4300</v>
      </c>
      <c r="C1390" s="370" t="s">
        <v>210</v>
      </c>
      <c r="D1390" s="371">
        <v>59000</v>
      </c>
    </row>
    <row r="1391" spans="1:4" s="363" customFormat="1" ht="15" customHeight="1">
      <c r="A1391" s="364">
        <v>90015</v>
      </c>
      <c r="B1391" s="365" t="s">
        <v>133</v>
      </c>
      <c r="C1391" s="366" t="s">
        <v>400</v>
      </c>
      <c r="D1391" s="367">
        <f>SUM(D1392:D1393)</f>
        <v>140200</v>
      </c>
    </row>
    <row r="1392" spans="1:4" s="372" customFormat="1" ht="45" customHeight="1">
      <c r="A1392" s="368" t="s">
        <v>133</v>
      </c>
      <c r="B1392" s="369">
        <v>2059</v>
      </c>
      <c r="C1392" s="370" t="s">
        <v>192</v>
      </c>
      <c r="D1392" s="371">
        <v>200</v>
      </c>
    </row>
    <row r="1393" spans="1:4" s="372" customFormat="1" ht="45" customHeight="1">
      <c r="A1393" s="368" t="s">
        <v>133</v>
      </c>
      <c r="B1393" s="369">
        <v>6259</v>
      </c>
      <c r="C1393" s="370" t="s">
        <v>136</v>
      </c>
      <c r="D1393" s="371">
        <v>140000</v>
      </c>
    </row>
    <row r="1394" spans="1:4" s="363" customFormat="1" ht="28.9" customHeight="1">
      <c r="A1394" s="364">
        <v>90019</v>
      </c>
      <c r="B1394" s="365" t="s">
        <v>133</v>
      </c>
      <c r="C1394" s="366" t="s">
        <v>96</v>
      </c>
      <c r="D1394" s="367">
        <f>SUM(D1395:D1403)</f>
        <v>910000</v>
      </c>
    </row>
    <row r="1395" spans="1:4" s="372" customFormat="1" ht="15" customHeight="1">
      <c r="A1395" s="368" t="s">
        <v>133</v>
      </c>
      <c r="B1395" s="369">
        <v>4010</v>
      </c>
      <c r="C1395" s="370" t="s">
        <v>201</v>
      </c>
      <c r="D1395" s="371">
        <v>628971</v>
      </c>
    </row>
    <row r="1396" spans="1:4" s="372" customFormat="1" ht="15" customHeight="1">
      <c r="A1396" s="368" t="s">
        <v>133</v>
      </c>
      <c r="B1396" s="369">
        <v>4040</v>
      </c>
      <c r="C1396" s="370" t="s">
        <v>202</v>
      </c>
      <c r="D1396" s="371">
        <v>70000</v>
      </c>
    </row>
    <row r="1397" spans="1:4" s="372" customFormat="1" ht="15" customHeight="1">
      <c r="A1397" s="373" t="s">
        <v>133</v>
      </c>
      <c r="B1397" s="374">
        <v>4110</v>
      </c>
      <c r="C1397" s="375" t="s">
        <v>203</v>
      </c>
      <c r="D1397" s="376">
        <v>120153</v>
      </c>
    </row>
    <row r="1398" spans="1:4" s="372" customFormat="1" ht="15" customHeight="1">
      <c r="A1398" s="599" t="s">
        <v>133</v>
      </c>
      <c r="B1398" s="600">
        <v>4120</v>
      </c>
      <c r="C1398" s="601" t="s">
        <v>204</v>
      </c>
      <c r="D1398" s="602">
        <v>17126</v>
      </c>
    </row>
    <row r="1399" spans="1:4" s="372" customFormat="1" ht="15" customHeight="1">
      <c r="A1399" s="368" t="s">
        <v>133</v>
      </c>
      <c r="B1399" s="369">
        <v>4210</v>
      </c>
      <c r="C1399" s="370" t="s">
        <v>207</v>
      </c>
      <c r="D1399" s="371">
        <v>40000</v>
      </c>
    </row>
    <row r="1400" spans="1:4" s="372" customFormat="1" ht="15" customHeight="1">
      <c r="A1400" s="368" t="s">
        <v>133</v>
      </c>
      <c r="B1400" s="369">
        <v>4300</v>
      </c>
      <c r="C1400" s="370" t="s">
        <v>210</v>
      </c>
      <c r="D1400" s="371">
        <v>20000</v>
      </c>
    </row>
    <row r="1401" spans="1:4" s="372" customFormat="1" ht="15" customHeight="1">
      <c r="A1401" s="368" t="s">
        <v>133</v>
      </c>
      <c r="B1401" s="369">
        <v>4410</v>
      </c>
      <c r="C1401" s="370" t="s">
        <v>211</v>
      </c>
      <c r="D1401" s="371">
        <v>400</v>
      </c>
    </row>
    <row r="1402" spans="1:4" s="372" customFormat="1" ht="15" customHeight="1">
      <c r="A1402" s="368" t="s">
        <v>133</v>
      </c>
      <c r="B1402" s="369">
        <v>4700</v>
      </c>
      <c r="C1402" s="370" t="s">
        <v>422</v>
      </c>
      <c r="D1402" s="371">
        <v>6000</v>
      </c>
    </row>
    <row r="1403" spans="1:4" s="372" customFormat="1" ht="15" customHeight="1">
      <c r="A1403" s="368" t="s">
        <v>133</v>
      </c>
      <c r="B1403" s="369">
        <v>4710</v>
      </c>
      <c r="C1403" s="370" t="s">
        <v>217</v>
      </c>
      <c r="D1403" s="371">
        <v>7350</v>
      </c>
    </row>
    <row r="1404" spans="1:4" s="363" customFormat="1" ht="15" customHeight="1">
      <c r="A1404" s="364">
        <v>90020</v>
      </c>
      <c r="B1404" s="365" t="s">
        <v>133</v>
      </c>
      <c r="C1404" s="366" t="s">
        <v>97</v>
      </c>
      <c r="D1404" s="367">
        <f>SUM(D1405:D1412)</f>
        <v>47500</v>
      </c>
    </row>
    <row r="1405" spans="1:4" s="372" customFormat="1" ht="15" customHeight="1">
      <c r="A1405" s="368" t="s">
        <v>133</v>
      </c>
      <c r="B1405" s="369">
        <v>4010</v>
      </c>
      <c r="C1405" s="370" t="s">
        <v>201</v>
      </c>
      <c r="D1405" s="371">
        <v>28836</v>
      </c>
    </row>
    <row r="1406" spans="1:4" s="372" customFormat="1" ht="15" customHeight="1">
      <c r="A1406" s="368" t="s">
        <v>133</v>
      </c>
      <c r="B1406" s="369">
        <v>4040</v>
      </c>
      <c r="C1406" s="370" t="s">
        <v>202</v>
      </c>
      <c r="D1406" s="371">
        <v>7000</v>
      </c>
    </row>
    <row r="1407" spans="1:4" s="372" customFormat="1" ht="15" customHeight="1">
      <c r="A1407" s="368" t="s">
        <v>133</v>
      </c>
      <c r="B1407" s="369">
        <v>4110</v>
      </c>
      <c r="C1407" s="370" t="s">
        <v>203</v>
      </c>
      <c r="D1407" s="371">
        <v>4957</v>
      </c>
    </row>
    <row r="1408" spans="1:4" s="372" customFormat="1" ht="15" customHeight="1">
      <c r="A1408" s="368" t="s">
        <v>133</v>
      </c>
      <c r="B1408" s="369">
        <v>4120</v>
      </c>
      <c r="C1408" s="370" t="s">
        <v>204</v>
      </c>
      <c r="D1408" s="371">
        <v>707</v>
      </c>
    </row>
    <row r="1409" spans="1:4" s="372" customFormat="1" ht="15" customHeight="1">
      <c r="A1409" s="368" t="s">
        <v>133</v>
      </c>
      <c r="B1409" s="369">
        <v>4210</v>
      </c>
      <c r="C1409" s="370" t="s">
        <v>207</v>
      </c>
      <c r="D1409" s="371">
        <v>1000</v>
      </c>
    </row>
    <row r="1410" spans="1:4" s="372" customFormat="1" ht="15" customHeight="1">
      <c r="A1410" s="368" t="s">
        <v>133</v>
      </c>
      <c r="B1410" s="369">
        <v>4610</v>
      </c>
      <c r="C1410" s="370" t="s">
        <v>212</v>
      </c>
      <c r="D1410" s="371">
        <v>300</v>
      </c>
    </row>
    <row r="1411" spans="1:4" s="372" customFormat="1" ht="15" customHeight="1">
      <c r="A1411" s="368" t="s">
        <v>133</v>
      </c>
      <c r="B1411" s="369">
        <v>4700</v>
      </c>
      <c r="C1411" s="370" t="s">
        <v>422</v>
      </c>
      <c r="D1411" s="371">
        <v>4000</v>
      </c>
    </row>
    <row r="1412" spans="1:4" s="372" customFormat="1" ht="15" customHeight="1">
      <c r="A1412" s="368" t="s">
        <v>133</v>
      </c>
      <c r="B1412" s="369">
        <v>4710</v>
      </c>
      <c r="C1412" s="370" t="s">
        <v>217</v>
      </c>
      <c r="D1412" s="371">
        <v>700</v>
      </c>
    </row>
    <row r="1413" spans="1:4" s="363" customFormat="1" ht="15" customHeight="1">
      <c r="A1413" s="364">
        <v>90024</v>
      </c>
      <c r="B1413" s="365" t="s">
        <v>133</v>
      </c>
      <c r="C1413" s="366" t="s">
        <v>198</v>
      </c>
      <c r="D1413" s="367">
        <f>D1414</f>
        <v>1905</v>
      </c>
    </row>
    <row r="1414" spans="1:4" s="372" customFormat="1" ht="15" customHeight="1">
      <c r="A1414" s="368" t="s">
        <v>133</v>
      </c>
      <c r="B1414" s="369">
        <v>4210</v>
      </c>
      <c r="C1414" s="370" t="s">
        <v>207</v>
      </c>
      <c r="D1414" s="371">
        <v>1905</v>
      </c>
    </row>
    <row r="1415" spans="1:4" s="363" customFormat="1" ht="15" customHeight="1">
      <c r="A1415" s="364">
        <v>90026</v>
      </c>
      <c r="B1415" s="365" t="s">
        <v>133</v>
      </c>
      <c r="C1415" s="366" t="s">
        <v>98</v>
      </c>
      <c r="D1415" s="367">
        <f>SUM(D1416:D1429)</f>
        <v>465980</v>
      </c>
    </row>
    <row r="1416" spans="1:4" s="372" customFormat="1" ht="15" customHeight="1">
      <c r="A1416" s="368" t="s">
        <v>133</v>
      </c>
      <c r="B1416" s="369">
        <v>4010</v>
      </c>
      <c r="C1416" s="370" t="s">
        <v>201</v>
      </c>
      <c r="D1416" s="371">
        <v>56175</v>
      </c>
    </row>
    <row r="1417" spans="1:4" s="372" customFormat="1" ht="15" customHeight="1">
      <c r="A1417" s="368" t="s">
        <v>133</v>
      </c>
      <c r="B1417" s="369">
        <v>4017</v>
      </c>
      <c r="C1417" s="370" t="s">
        <v>201</v>
      </c>
      <c r="D1417" s="371">
        <v>9905</v>
      </c>
    </row>
    <row r="1418" spans="1:4" s="372" customFormat="1" ht="15" customHeight="1">
      <c r="A1418" s="368" t="s">
        <v>133</v>
      </c>
      <c r="B1418" s="369">
        <v>4040</v>
      </c>
      <c r="C1418" s="370" t="s">
        <v>202</v>
      </c>
      <c r="D1418" s="371">
        <v>5218</v>
      </c>
    </row>
    <row r="1419" spans="1:4" s="372" customFormat="1" ht="15" customHeight="1">
      <c r="A1419" s="368" t="s">
        <v>133</v>
      </c>
      <c r="B1419" s="369">
        <v>4110</v>
      </c>
      <c r="C1419" s="370" t="s">
        <v>203</v>
      </c>
      <c r="D1419" s="371">
        <v>10382</v>
      </c>
    </row>
    <row r="1420" spans="1:4" s="372" customFormat="1" ht="15" customHeight="1">
      <c r="A1420" s="368" t="s">
        <v>133</v>
      </c>
      <c r="B1420" s="369">
        <v>4117</v>
      </c>
      <c r="C1420" s="370" t="s">
        <v>203</v>
      </c>
      <c r="D1420" s="371">
        <v>1704</v>
      </c>
    </row>
    <row r="1421" spans="1:4" s="372" customFormat="1" ht="15" customHeight="1">
      <c r="A1421" s="368" t="s">
        <v>133</v>
      </c>
      <c r="B1421" s="369">
        <v>4120</v>
      </c>
      <c r="C1421" s="370" t="s">
        <v>204</v>
      </c>
      <c r="D1421" s="371">
        <v>1504</v>
      </c>
    </row>
    <row r="1422" spans="1:4" s="372" customFormat="1" ht="15" customHeight="1">
      <c r="A1422" s="368" t="s">
        <v>133</v>
      </c>
      <c r="B1422" s="369">
        <v>4127</v>
      </c>
      <c r="C1422" s="370" t="s">
        <v>204</v>
      </c>
      <c r="D1422" s="371">
        <v>243</v>
      </c>
    </row>
    <row r="1423" spans="1:4" s="372" customFormat="1" ht="15" customHeight="1">
      <c r="A1423" s="368" t="s">
        <v>133</v>
      </c>
      <c r="B1423" s="369">
        <v>4210</v>
      </c>
      <c r="C1423" s="370" t="s">
        <v>207</v>
      </c>
      <c r="D1423" s="371">
        <v>25160</v>
      </c>
    </row>
    <row r="1424" spans="1:4" s="372" customFormat="1" ht="15" customHeight="1">
      <c r="A1424" s="368" t="s">
        <v>133</v>
      </c>
      <c r="B1424" s="369">
        <v>4307</v>
      </c>
      <c r="C1424" s="370" t="s">
        <v>210</v>
      </c>
      <c r="D1424" s="371">
        <v>24457</v>
      </c>
    </row>
    <row r="1425" spans="1:4" s="372" customFormat="1" ht="15" customHeight="1">
      <c r="A1425" s="368" t="s">
        <v>133</v>
      </c>
      <c r="B1425" s="369">
        <v>4417</v>
      </c>
      <c r="C1425" s="370" t="s">
        <v>211</v>
      </c>
      <c r="D1425" s="371">
        <v>400</v>
      </c>
    </row>
    <row r="1426" spans="1:4" s="372" customFormat="1" ht="15" customHeight="1">
      <c r="A1426" s="368" t="s">
        <v>133</v>
      </c>
      <c r="B1426" s="369">
        <v>4700</v>
      </c>
      <c r="C1426" s="370" t="s">
        <v>422</v>
      </c>
      <c r="D1426" s="371">
        <v>2000</v>
      </c>
    </row>
    <row r="1427" spans="1:4" s="372" customFormat="1" ht="15" customHeight="1">
      <c r="A1427" s="368" t="s">
        <v>133</v>
      </c>
      <c r="B1427" s="369">
        <v>4710</v>
      </c>
      <c r="C1427" s="370" t="s">
        <v>217</v>
      </c>
      <c r="D1427" s="371">
        <v>171</v>
      </c>
    </row>
    <row r="1428" spans="1:4" s="372" customFormat="1" ht="15" customHeight="1">
      <c r="A1428" s="368" t="s">
        <v>133</v>
      </c>
      <c r="B1428" s="369">
        <v>4717</v>
      </c>
      <c r="C1428" s="370" t="s">
        <v>217</v>
      </c>
      <c r="D1428" s="371">
        <v>148</v>
      </c>
    </row>
    <row r="1429" spans="1:4" s="372" customFormat="1" ht="28.9" customHeight="1">
      <c r="A1429" s="368" t="s">
        <v>133</v>
      </c>
      <c r="B1429" s="369">
        <v>6617</v>
      </c>
      <c r="C1429" s="370" t="s">
        <v>214</v>
      </c>
      <c r="D1429" s="371">
        <v>328513</v>
      </c>
    </row>
    <row r="1430" spans="1:4" s="363" customFormat="1" ht="15" customHeight="1">
      <c r="A1430" s="364">
        <v>90095</v>
      </c>
      <c r="B1430" s="365" t="s">
        <v>133</v>
      </c>
      <c r="C1430" s="366" t="s">
        <v>46</v>
      </c>
      <c r="D1430" s="367">
        <f>SUM(D1431:D1446)</f>
        <v>7151783</v>
      </c>
    </row>
    <row r="1431" spans="1:4" s="372" customFormat="1" ht="57" customHeight="1">
      <c r="A1431" s="368" t="s">
        <v>133</v>
      </c>
      <c r="B1431" s="369">
        <v>2009</v>
      </c>
      <c r="C1431" s="370" t="s">
        <v>413</v>
      </c>
      <c r="D1431" s="371">
        <v>331400</v>
      </c>
    </row>
    <row r="1432" spans="1:4" s="372" customFormat="1" ht="45" customHeight="1">
      <c r="A1432" s="368" t="s">
        <v>133</v>
      </c>
      <c r="B1432" s="369">
        <v>2059</v>
      </c>
      <c r="C1432" s="370" t="s">
        <v>192</v>
      </c>
      <c r="D1432" s="371">
        <v>44300</v>
      </c>
    </row>
    <row r="1433" spans="1:4" s="372" customFormat="1" ht="15" customHeight="1">
      <c r="A1433" s="368" t="s">
        <v>133</v>
      </c>
      <c r="B1433" s="369">
        <v>4010</v>
      </c>
      <c r="C1433" s="370" t="s">
        <v>201</v>
      </c>
      <c r="D1433" s="371">
        <v>667212</v>
      </c>
    </row>
    <row r="1434" spans="1:4" s="372" customFormat="1" ht="15" customHeight="1">
      <c r="A1434" s="368" t="s">
        <v>133</v>
      </c>
      <c r="B1434" s="369">
        <v>4040</v>
      </c>
      <c r="C1434" s="370" t="s">
        <v>202</v>
      </c>
      <c r="D1434" s="371">
        <v>99176</v>
      </c>
    </row>
    <row r="1435" spans="1:4" s="372" customFormat="1" ht="15" customHeight="1">
      <c r="A1435" s="368" t="s">
        <v>133</v>
      </c>
      <c r="B1435" s="369">
        <v>4110</v>
      </c>
      <c r="C1435" s="370" t="s">
        <v>203</v>
      </c>
      <c r="D1435" s="371">
        <v>135227</v>
      </c>
    </row>
    <row r="1436" spans="1:4" s="372" customFormat="1" ht="15" customHeight="1">
      <c r="A1436" s="368" t="s">
        <v>133</v>
      </c>
      <c r="B1436" s="369">
        <v>4120</v>
      </c>
      <c r="C1436" s="370" t="s">
        <v>204</v>
      </c>
      <c r="D1436" s="371">
        <v>18846</v>
      </c>
    </row>
    <row r="1437" spans="1:4" s="372" customFormat="1" ht="15" customHeight="1">
      <c r="A1437" s="368" t="s">
        <v>133</v>
      </c>
      <c r="B1437" s="369">
        <v>4170</v>
      </c>
      <c r="C1437" s="370" t="s">
        <v>205</v>
      </c>
      <c r="D1437" s="371">
        <v>40000</v>
      </c>
    </row>
    <row r="1438" spans="1:4" s="372" customFormat="1" ht="15" customHeight="1">
      <c r="A1438" s="368" t="s">
        <v>133</v>
      </c>
      <c r="B1438" s="369">
        <v>4190</v>
      </c>
      <c r="C1438" s="370" t="s">
        <v>206</v>
      </c>
      <c r="D1438" s="371">
        <v>3000</v>
      </c>
    </row>
    <row r="1439" spans="1:4" s="372" customFormat="1" ht="15" customHeight="1">
      <c r="A1439" s="368" t="s">
        <v>133</v>
      </c>
      <c r="B1439" s="369">
        <v>4210</v>
      </c>
      <c r="C1439" s="370" t="s">
        <v>207</v>
      </c>
      <c r="D1439" s="371">
        <v>26900</v>
      </c>
    </row>
    <row r="1440" spans="1:4" s="372" customFormat="1" ht="15" customHeight="1">
      <c r="A1440" s="368" t="s">
        <v>133</v>
      </c>
      <c r="B1440" s="369">
        <v>4300</v>
      </c>
      <c r="C1440" s="370" t="s">
        <v>210</v>
      </c>
      <c r="D1440" s="371">
        <v>582000</v>
      </c>
    </row>
    <row r="1441" spans="1:4" s="372" customFormat="1" ht="15" customHeight="1">
      <c r="A1441" s="368" t="s">
        <v>133</v>
      </c>
      <c r="B1441" s="369">
        <v>4390</v>
      </c>
      <c r="C1441" s="370" t="s">
        <v>418</v>
      </c>
      <c r="D1441" s="371">
        <v>40000</v>
      </c>
    </row>
    <row r="1442" spans="1:4" s="372" customFormat="1" ht="15" customHeight="1">
      <c r="A1442" s="368" t="s">
        <v>133</v>
      </c>
      <c r="B1442" s="369">
        <v>4700</v>
      </c>
      <c r="C1442" s="370" t="s">
        <v>422</v>
      </c>
      <c r="D1442" s="371">
        <v>11000</v>
      </c>
    </row>
    <row r="1443" spans="1:4" s="372" customFormat="1" ht="15" customHeight="1">
      <c r="A1443" s="368" t="s">
        <v>133</v>
      </c>
      <c r="B1443" s="369">
        <v>4710</v>
      </c>
      <c r="C1443" s="370" t="s">
        <v>217</v>
      </c>
      <c r="D1443" s="371">
        <v>10714</v>
      </c>
    </row>
    <row r="1444" spans="1:4" s="372" customFormat="1" ht="15" customHeight="1">
      <c r="A1444" s="368" t="s">
        <v>133</v>
      </c>
      <c r="B1444" s="369">
        <v>6010</v>
      </c>
      <c r="C1444" s="370" t="s">
        <v>433</v>
      </c>
      <c r="D1444" s="371">
        <v>1500000</v>
      </c>
    </row>
    <row r="1445" spans="1:4" s="372" customFormat="1" ht="57" customHeight="1">
      <c r="A1445" s="368" t="s">
        <v>133</v>
      </c>
      <c r="B1445" s="369">
        <v>6209</v>
      </c>
      <c r="C1445" s="370" t="s">
        <v>443</v>
      </c>
      <c r="D1445" s="371">
        <v>1035000</v>
      </c>
    </row>
    <row r="1446" spans="1:4" s="372" customFormat="1" ht="43.9" customHeight="1">
      <c r="A1446" s="373" t="s">
        <v>133</v>
      </c>
      <c r="B1446" s="374">
        <v>6259</v>
      </c>
      <c r="C1446" s="375" t="s">
        <v>136</v>
      </c>
      <c r="D1446" s="376">
        <v>2607008</v>
      </c>
    </row>
    <row r="1447" spans="1:4" s="363" customFormat="1" ht="15" customHeight="1">
      <c r="A1447" s="359" t="s">
        <v>40</v>
      </c>
      <c r="B1447" s="360" t="s">
        <v>133</v>
      </c>
      <c r="C1447" s="361" t="s">
        <v>41</v>
      </c>
      <c r="D1447" s="362">
        <f>D1448+D1450+D1454+D1457+D1461+D1463+D1465+D1469+D1474+D1480</f>
        <v>210495861</v>
      </c>
    </row>
    <row r="1448" spans="1:4" s="363" customFormat="1" ht="15" customHeight="1">
      <c r="A1448" s="364">
        <v>92105</v>
      </c>
      <c r="B1448" s="365" t="s">
        <v>133</v>
      </c>
      <c r="C1448" s="366" t="s">
        <v>294</v>
      </c>
      <c r="D1448" s="367">
        <f>D1449</f>
        <v>470000</v>
      </c>
    </row>
    <row r="1449" spans="1:4" s="372" customFormat="1" ht="28.9" customHeight="1">
      <c r="A1449" s="373" t="s">
        <v>133</v>
      </c>
      <c r="B1449" s="374">
        <v>2800</v>
      </c>
      <c r="C1449" s="375" t="s">
        <v>215</v>
      </c>
      <c r="D1449" s="376">
        <v>470000</v>
      </c>
    </row>
    <row r="1450" spans="1:4" s="363" customFormat="1" ht="15" customHeight="1">
      <c r="A1450" s="603">
        <v>92106</v>
      </c>
      <c r="B1450" s="604" t="s">
        <v>133</v>
      </c>
      <c r="C1450" s="605" t="s">
        <v>218</v>
      </c>
      <c r="D1450" s="606">
        <f>SUM(D1451:D1453)</f>
        <v>97350200</v>
      </c>
    </row>
    <row r="1451" spans="1:4" s="372" customFormat="1" ht="15" customHeight="1">
      <c r="A1451" s="368" t="s">
        <v>133</v>
      </c>
      <c r="B1451" s="369">
        <v>2480</v>
      </c>
      <c r="C1451" s="370" t="s">
        <v>468</v>
      </c>
      <c r="D1451" s="371">
        <v>40680000</v>
      </c>
    </row>
    <row r="1452" spans="1:4" s="372" customFormat="1" ht="28.9" customHeight="1">
      <c r="A1452" s="368" t="s">
        <v>133</v>
      </c>
      <c r="B1452" s="369">
        <v>2800</v>
      </c>
      <c r="C1452" s="370" t="s">
        <v>215</v>
      </c>
      <c r="D1452" s="371">
        <v>376035</v>
      </c>
    </row>
    <row r="1453" spans="1:4" s="372" customFormat="1" ht="28.9" customHeight="1">
      <c r="A1453" s="368" t="s">
        <v>133</v>
      </c>
      <c r="B1453" s="369">
        <v>6220</v>
      </c>
      <c r="C1453" s="370" t="s">
        <v>279</v>
      </c>
      <c r="D1453" s="371">
        <v>56294165</v>
      </c>
    </row>
    <row r="1454" spans="1:4" s="363" customFormat="1" ht="15" customHeight="1">
      <c r="A1454" s="364">
        <v>92108</v>
      </c>
      <c r="B1454" s="365" t="s">
        <v>133</v>
      </c>
      <c r="C1454" s="366" t="s">
        <v>403</v>
      </c>
      <c r="D1454" s="367">
        <f>SUM(D1455:D1456)</f>
        <v>13964794</v>
      </c>
    </row>
    <row r="1455" spans="1:4" s="372" customFormat="1" ht="15" customHeight="1">
      <c r="A1455" s="368" t="s">
        <v>133</v>
      </c>
      <c r="B1455" s="369">
        <v>2480</v>
      </c>
      <c r="C1455" s="370" t="s">
        <v>468</v>
      </c>
      <c r="D1455" s="371">
        <v>13612000</v>
      </c>
    </row>
    <row r="1456" spans="1:4" s="372" customFormat="1" ht="28.9" customHeight="1">
      <c r="A1456" s="368" t="s">
        <v>133</v>
      </c>
      <c r="B1456" s="369">
        <v>6220</v>
      </c>
      <c r="C1456" s="370" t="s">
        <v>279</v>
      </c>
      <c r="D1456" s="371">
        <v>352794</v>
      </c>
    </row>
    <row r="1457" spans="1:4" s="363" customFormat="1" ht="15" customHeight="1">
      <c r="A1457" s="364">
        <v>92109</v>
      </c>
      <c r="B1457" s="365" t="s">
        <v>133</v>
      </c>
      <c r="C1457" s="366" t="s">
        <v>99</v>
      </c>
      <c r="D1457" s="367">
        <f>SUM(D1458:D1460)</f>
        <v>12690312</v>
      </c>
    </row>
    <row r="1458" spans="1:4" s="372" customFormat="1" ht="15" customHeight="1">
      <c r="A1458" s="368" t="s">
        <v>133</v>
      </c>
      <c r="B1458" s="369">
        <v>2480</v>
      </c>
      <c r="C1458" s="370" t="s">
        <v>468</v>
      </c>
      <c r="D1458" s="371">
        <v>10749556</v>
      </c>
    </row>
    <row r="1459" spans="1:4" s="372" customFormat="1" ht="28.9" customHeight="1">
      <c r="A1459" s="368" t="s">
        <v>133</v>
      </c>
      <c r="B1459" s="369">
        <v>2800</v>
      </c>
      <c r="C1459" s="370" t="s">
        <v>215</v>
      </c>
      <c r="D1459" s="371">
        <v>15000</v>
      </c>
    </row>
    <row r="1460" spans="1:4" s="372" customFormat="1" ht="28.9" customHeight="1">
      <c r="A1460" s="368" t="s">
        <v>133</v>
      </c>
      <c r="B1460" s="369">
        <v>6220</v>
      </c>
      <c r="C1460" s="370" t="s">
        <v>279</v>
      </c>
      <c r="D1460" s="371">
        <v>1925756</v>
      </c>
    </row>
    <row r="1461" spans="1:4" s="363" customFormat="1" ht="15" customHeight="1">
      <c r="A1461" s="364">
        <v>92110</v>
      </c>
      <c r="B1461" s="365" t="s">
        <v>133</v>
      </c>
      <c r="C1461" s="366" t="s">
        <v>404</v>
      </c>
      <c r="D1461" s="367">
        <f>D1462</f>
        <v>3500000</v>
      </c>
    </row>
    <row r="1462" spans="1:4" s="372" customFormat="1" ht="15" customHeight="1">
      <c r="A1462" s="368" t="s">
        <v>133</v>
      </c>
      <c r="B1462" s="369">
        <v>2480</v>
      </c>
      <c r="C1462" s="370" t="s">
        <v>468</v>
      </c>
      <c r="D1462" s="371">
        <v>3500000</v>
      </c>
    </row>
    <row r="1463" spans="1:4" s="363" customFormat="1" ht="15" customHeight="1">
      <c r="A1463" s="364">
        <v>92113</v>
      </c>
      <c r="B1463" s="365" t="s">
        <v>133</v>
      </c>
      <c r="C1463" s="366" t="s">
        <v>405</v>
      </c>
      <c r="D1463" s="367">
        <f>D1464</f>
        <v>1433000</v>
      </c>
    </row>
    <row r="1464" spans="1:4" s="372" customFormat="1" ht="15" customHeight="1">
      <c r="A1464" s="368" t="s">
        <v>133</v>
      </c>
      <c r="B1464" s="369">
        <v>2480</v>
      </c>
      <c r="C1464" s="370" t="s">
        <v>468</v>
      </c>
      <c r="D1464" s="371">
        <v>1433000</v>
      </c>
    </row>
    <row r="1465" spans="1:4" s="363" customFormat="1" ht="15" customHeight="1">
      <c r="A1465" s="364">
        <v>92116</v>
      </c>
      <c r="B1465" s="365" t="s">
        <v>133</v>
      </c>
      <c r="C1465" s="366" t="s">
        <v>100</v>
      </c>
      <c r="D1465" s="367">
        <f>SUM(D1466:D1468)</f>
        <v>48561623</v>
      </c>
    </row>
    <row r="1466" spans="1:4" s="372" customFormat="1" ht="15" customHeight="1">
      <c r="A1466" s="368" t="s">
        <v>133</v>
      </c>
      <c r="B1466" s="369">
        <v>2480</v>
      </c>
      <c r="C1466" s="370" t="s">
        <v>468</v>
      </c>
      <c r="D1466" s="371">
        <v>27665000</v>
      </c>
    </row>
    <row r="1467" spans="1:4" s="372" customFormat="1" ht="28.9" customHeight="1">
      <c r="A1467" s="368" t="s">
        <v>133</v>
      </c>
      <c r="B1467" s="369">
        <v>2800</v>
      </c>
      <c r="C1467" s="370" t="s">
        <v>215</v>
      </c>
      <c r="D1467" s="371">
        <v>170295</v>
      </c>
    </row>
    <row r="1468" spans="1:4" s="372" customFormat="1" ht="28.9" customHeight="1">
      <c r="A1468" s="368" t="s">
        <v>133</v>
      </c>
      <c r="B1468" s="369">
        <v>6220</v>
      </c>
      <c r="C1468" s="370" t="s">
        <v>279</v>
      </c>
      <c r="D1468" s="371">
        <v>20726328</v>
      </c>
    </row>
    <row r="1469" spans="1:4" s="363" customFormat="1" ht="15" customHeight="1">
      <c r="A1469" s="364">
        <v>92118</v>
      </c>
      <c r="B1469" s="365" t="s">
        <v>133</v>
      </c>
      <c r="C1469" s="366" t="s">
        <v>406</v>
      </c>
      <c r="D1469" s="367">
        <f>SUM(D1470:D1473)</f>
        <v>20773358</v>
      </c>
    </row>
    <row r="1470" spans="1:4" s="372" customFormat="1" ht="15" customHeight="1">
      <c r="A1470" s="368" t="s">
        <v>133</v>
      </c>
      <c r="B1470" s="369">
        <v>2480</v>
      </c>
      <c r="C1470" s="370" t="s">
        <v>468</v>
      </c>
      <c r="D1470" s="371">
        <v>20327728</v>
      </c>
    </row>
    <row r="1471" spans="1:4" s="372" customFormat="1" ht="28.9" customHeight="1">
      <c r="A1471" s="368" t="s">
        <v>133</v>
      </c>
      <c r="B1471" s="369">
        <v>2710</v>
      </c>
      <c r="C1471" s="370" t="s">
        <v>412</v>
      </c>
      <c r="D1471" s="371">
        <v>100000</v>
      </c>
    </row>
    <row r="1472" spans="1:4" s="372" customFormat="1" ht="28.9" customHeight="1">
      <c r="A1472" s="368" t="s">
        <v>133</v>
      </c>
      <c r="B1472" s="369">
        <v>2800</v>
      </c>
      <c r="C1472" s="370" t="s">
        <v>215</v>
      </c>
      <c r="D1472" s="371">
        <v>9216</v>
      </c>
    </row>
    <row r="1473" spans="1:4" s="372" customFormat="1" ht="28.9" customHeight="1">
      <c r="A1473" s="368" t="s">
        <v>133</v>
      </c>
      <c r="B1473" s="369">
        <v>6220</v>
      </c>
      <c r="C1473" s="370" t="s">
        <v>279</v>
      </c>
      <c r="D1473" s="371">
        <v>336414</v>
      </c>
    </row>
    <row r="1474" spans="1:4" s="363" customFormat="1" ht="15" customHeight="1">
      <c r="A1474" s="364">
        <v>92120</v>
      </c>
      <c r="B1474" s="365" t="s">
        <v>133</v>
      </c>
      <c r="C1474" s="366" t="s">
        <v>407</v>
      </c>
      <c r="D1474" s="367">
        <f>SUM(D1475:D1479)</f>
        <v>1380000</v>
      </c>
    </row>
    <row r="1475" spans="1:4" s="372" customFormat="1" ht="43.15" customHeight="1">
      <c r="A1475" s="368" t="s">
        <v>133</v>
      </c>
      <c r="B1475" s="369">
        <v>2720</v>
      </c>
      <c r="C1475" s="370" t="s">
        <v>469</v>
      </c>
      <c r="D1475" s="371">
        <v>790000</v>
      </c>
    </row>
    <row r="1476" spans="1:4" s="372" customFormat="1" ht="43.15" customHeight="1">
      <c r="A1476" s="368" t="s">
        <v>133</v>
      </c>
      <c r="B1476" s="369">
        <v>2730</v>
      </c>
      <c r="C1476" s="370" t="s">
        <v>470</v>
      </c>
      <c r="D1476" s="371">
        <v>490000</v>
      </c>
    </row>
    <row r="1477" spans="1:4" s="372" customFormat="1" ht="15" customHeight="1">
      <c r="A1477" s="368" t="s">
        <v>133</v>
      </c>
      <c r="B1477" s="369">
        <v>4110</v>
      </c>
      <c r="C1477" s="370" t="s">
        <v>203</v>
      </c>
      <c r="D1477" s="371">
        <v>5000</v>
      </c>
    </row>
    <row r="1478" spans="1:4" s="372" customFormat="1" ht="15" customHeight="1">
      <c r="A1478" s="368" t="s">
        <v>133</v>
      </c>
      <c r="B1478" s="369">
        <v>4170</v>
      </c>
      <c r="C1478" s="370" t="s">
        <v>205</v>
      </c>
      <c r="D1478" s="371">
        <v>20000</v>
      </c>
    </row>
    <row r="1479" spans="1:4" s="372" customFormat="1" ht="15" customHeight="1">
      <c r="A1479" s="368" t="s">
        <v>133</v>
      </c>
      <c r="B1479" s="369">
        <v>4300</v>
      </c>
      <c r="C1479" s="370" t="s">
        <v>210</v>
      </c>
      <c r="D1479" s="371">
        <v>75000</v>
      </c>
    </row>
    <row r="1480" spans="1:4" s="363" customFormat="1" ht="15" customHeight="1">
      <c r="A1480" s="364">
        <v>92195</v>
      </c>
      <c r="B1480" s="365" t="s">
        <v>133</v>
      </c>
      <c r="C1480" s="366" t="s">
        <v>46</v>
      </c>
      <c r="D1480" s="367">
        <f>SUM(D1481:D1493)</f>
        <v>10372574</v>
      </c>
    </row>
    <row r="1481" spans="1:4" s="372" customFormat="1" ht="54" customHeight="1">
      <c r="A1481" s="368" t="s">
        <v>133</v>
      </c>
      <c r="B1481" s="369">
        <v>2007</v>
      </c>
      <c r="C1481" s="370" t="s">
        <v>413</v>
      </c>
      <c r="D1481" s="371">
        <v>110004</v>
      </c>
    </row>
    <row r="1482" spans="1:4" s="372" customFormat="1" ht="43.15" customHeight="1">
      <c r="A1482" s="368" t="s">
        <v>133</v>
      </c>
      <c r="B1482" s="369">
        <v>2360</v>
      </c>
      <c r="C1482" s="370" t="s">
        <v>435</v>
      </c>
      <c r="D1482" s="371">
        <v>1100000</v>
      </c>
    </row>
    <row r="1483" spans="1:4" s="372" customFormat="1" ht="28.9" customHeight="1">
      <c r="A1483" s="368" t="s">
        <v>133</v>
      </c>
      <c r="B1483" s="369">
        <v>2710</v>
      </c>
      <c r="C1483" s="370" t="s">
        <v>412</v>
      </c>
      <c r="D1483" s="371">
        <v>300000</v>
      </c>
    </row>
    <row r="1484" spans="1:4" s="372" customFormat="1" ht="28.9" customHeight="1">
      <c r="A1484" s="368" t="s">
        <v>133</v>
      </c>
      <c r="B1484" s="369">
        <v>2800</v>
      </c>
      <c r="C1484" s="370" t="s">
        <v>215</v>
      </c>
      <c r="D1484" s="371">
        <v>3950000</v>
      </c>
    </row>
    <row r="1485" spans="1:4" s="372" customFormat="1" ht="14.85" customHeight="1">
      <c r="A1485" s="368" t="s">
        <v>133</v>
      </c>
      <c r="B1485" s="369">
        <v>3030</v>
      </c>
      <c r="C1485" s="370" t="s">
        <v>444</v>
      </c>
      <c r="D1485" s="371">
        <v>1000</v>
      </c>
    </row>
    <row r="1486" spans="1:4" s="372" customFormat="1" ht="14.85" customHeight="1">
      <c r="A1486" s="368" t="s">
        <v>133</v>
      </c>
      <c r="B1486" s="369">
        <v>3040</v>
      </c>
      <c r="C1486" s="370" t="s">
        <v>446</v>
      </c>
      <c r="D1486" s="371">
        <v>320000</v>
      </c>
    </row>
    <row r="1487" spans="1:4" s="372" customFormat="1" ht="14.85" customHeight="1">
      <c r="A1487" s="368" t="s">
        <v>133</v>
      </c>
      <c r="B1487" s="369">
        <v>3250</v>
      </c>
      <c r="C1487" s="370" t="s">
        <v>471</v>
      </c>
      <c r="D1487" s="371">
        <v>150000</v>
      </c>
    </row>
    <row r="1488" spans="1:4" s="372" customFormat="1" ht="14.85" customHeight="1">
      <c r="A1488" s="368" t="s">
        <v>133</v>
      </c>
      <c r="B1488" s="369">
        <v>4110</v>
      </c>
      <c r="C1488" s="370" t="s">
        <v>203</v>
      </c>
      <c r="D1488" s="371">
        <v>3500</v>
      </c>
    </row>
    <row r="1489" spans="1:4" s="372" customFormat="1" ht="14.85" customHeight="1">
      <c r="A1489" s="368" t="s">
        <v>133</v>
      </c>
      <c r="B1489" s="369">
        <v>4120</v>
      </c>
      <c r="C1489" s="370" t="s">
        <v>204</v>
      </c>
      <c r="D1489" s="371">
        <v>500</v>
      </c>
    </row>
    <row r="1490" spans="1:4" s="372" customFormat="1" ht="14.85" customHeight="1">
      <c r="A1490" s="368" t="s">
        <v>133</v>
      </c>
      <c r="B1490" s="369">
        <v>4170</v>
      </c>
      <c r="C1490" s="370" t="s">
        <v>205</v>
      </c>
      <c r="D1490" s="371">
        <v>95000</v>
      </c>
    </row>
    <row r="1491" spans="1:4" s="372" customFormat="1" ht="14.85" customHeight="1">
      <c r="A1491" s="368" t="s">
        <v>133</v>
      </c>
      <c r="B1491" s="369">
        <v>4190</v>
      </c>
      <c r="C1491" s="370" t="s">
        <v>206</v>
      </c>
      <c r="D1491" s="371">
        <v>190000</v>
      </c>
    </row>
    <row r="1492" spans="1:4" s="372" customFormat="1" ht="14.85" customHeight="1">
      <c r="A1492" s="368" t="s">
        <v>133</v>
      </c>
      <c r="B1492" s="369">
        <v>4210</v>
      </c>
      <c r="C1492" s="370" t="s">
        <v>207</v>
      </c>
      <c r="D1492" s="371">
        <v>52000</v>
      </c>
    </row>
    <row r="1493" spans="1:4" s="372" customFormat="1" ht="15" customHeight="1">
      <c r="A1493" s="373" t="s">
        <v>133</v>
      </c>
      <c r="B1493" s="374">
        <v>4300</v>
      </c>
      <c r="C1493" s="375" t="s">
        <v>210</v>
      </c>
      <c r="D1493" s="376">
        <v>4100570</v>
      </c>
    </row>
    <row r="1494" spans="1:4" s="363" customFormat="1" ht="27" customHeight="1">
      <c r="A1494" s="359" t="s">
        <v>125</v>
      </c>
      <c r="B1494" s="360" t="s">
        <v>133</v>
      </c>
      <c r="C1494" s="361" t="s">
        <v>101</v>
      </c>
      <c r="D1494" s="362">
        <f>D1495</f>
        <v>13101009</v>
      </c>
    </row>
    <row r="1495" spans="1:4" s="363" customFormat="1" ht="15" customHeight="1">
      <c r="A1495" s="364">
        <v>92502</v>
      </c>
      <c r="B1495" s="365" t="s">
        <v>133</v>
      </c>
      <c r="C1495" s="366" t="s">
        <v>102</v>
      </c>
      <c r="D1495" s="367">
        <f>SUM(D1496:D1540)</f>
        <v>13101009</v>
      </c>
    </row>
    <row r="1496" spans="1:4" s="372" customFormat="1" ht="14.85" customHeight="1">
      <c r="A1496" s="368" t="s">
        <v>133</v>
      </c>
      <c r="B1496" s="369">
        <v>3020</v>
      </c>
      <c r="C1496" s="370" t="s">
        <v>438</v>
      </c>
      <c r="D1496" s="371">
        <v>125648</v>
      </c>
    </row>
    <row r="1497" spans="1:4" s="372" customFormat="1" ht="14.85" customHeight="1">
      <c r="A1497" s="368" t="s">
        <v>133</v>
      </c>
      <c r="B1497" s="369">
        <v>4010</v>
      </c>
      <c r="C1497" s="370" t="s">
        <v>201</v>
      </c>
      <c r="D1497" s="371">
        <v>3716770</v>
      </c>
    </row>
    <row r="1498" spans="1:4" s="372" customFormat="1" ht="14.85" customHeight="1">
      <c r="A1498" s="368" t="s">
        <v>133</v>
      </c>
      <c r="B1498" s="369">
        <v>4017</v>
      </c>
      <c r="C1498" s="370" t="s">
        <v>201</v>
      </c>
      <c r="D1498" s="371">
        <v>47865</v>
      </c>
    </row>
    <row r="1499" spans="1:4" s="372" customFormat="1" ht="14.85" customHeight="1">
      <c r="A1499" s="368" t="s">
        <v>133</v>
      </c>
      <c r="B1499" s="369">
        <v>4019</v>
      </c>
      <c r="C1499" s="370" t="s">
        <v>201</v>
      </c>
      <c r="D1499" s="371">
        <v>4136</v>
      </c>
    </row>
    <row r="1500" spans="1:4" s="372" customFormat="1" ht="14.85" customHeight="1">
      <c r="A1500" s="368" t="s">
        <v>133</v>
      </c>
      <c r="B1500" s="369">
        <v>4040</v>
      </c>
      <c r="C1500" s="370" t="s">
        <v>202</v>
      </c>
      <c r="D1500" s="371">
        <v>295554</v>
      </c>
    </row>
    <row r="1501" spans="1:4" s="372" customFormat="1" ht="14.85" customHeight="1">
      <c r="A1501" s="368" t="s">
        <v>133</v>
      </c>
      <c r="B1501" s="369">
        <v>4047</v>
      </c>
      <c r="C1501" s="370" t="s">
        <v>202</v>
      </c>
      <c r="D1501" s="371">
        <v>1528</v>
      </c>
    </row>
    <row r="1502" spans="1:4" s="372" customFormat="1" ht="14.85" customHeight="1">
      <c r="A1502" s="368" t="s">
        <v>133</v>
      </c>
      <c r="B1502" s="369">
        <v>4049</v>
      </c>
      <c r="C1502" s="370" t="s">
        <v>202</v>
      </c>
      <c r="D1502" s="371">
        <v>92</v>
      </c>
    </row>
    <row r="1503" spans="1:4" s="372" customFormat="1" ht="14.85" customHeight="1">
      <c r="A1503" s="368" t="s">
        <v>133</v>
      </c>
      <c r="B1503" s="369">
        <v>4110</v>
      </c>
      <c r="C1503" s="370" t="s">
        <v>203</v>
      </c>
      <c r="D1503" s="371">
        <v>699291</v>
      </c>
    </row>
    <row r="1504" spans="1:4" s="372" customFormat="1" ht="14.85" customHeight="1">
      <c r="A1504" s="368" t="s">
        <v>133</v>
      </c>
      <c r="B1504" s="369">
        <v>4117</v>
      </c>
      <c r="C1504" s="370" t="s">
        <v>203</v>
      </c>
      <c r="D1504" s="371">
        <v>9960</v>
      </c>
    </row>
    <row r="1505" spans="1:4" s="372" customFormat="1" ht="14.85" customHeight="1">
      <c r="A1505" s="368" t="s">
        <v>133</v>
      </c>
      <c r="B1505" s="369">
        <v>4119</v>
      </c>
      <c r="C1505" s="370" t="s">
        <v>203</v>
      </c>
      <c r="D1505" s="371">
        <v>814</v>
      </c>
    </row>
    <row r="1506" spans="1:4" s="372" customFormat="1" ht="14.85" customHeight="1">
      <c r="A1506" s="368" t="s">
        <v>133</v>
      </c>
      <c r="B1506" s="369">
        <v>4120</v>
      </c>
      <c r="C1506" s="370" t="s">
        <v>204</v>
      </c>
      <c r="D1506" s="371">
        <v>90697</v>
      </c>
    </row>
    <row r="1507" spans="1:4" s="372" customFormat="1" ht="14.85" customHeight="1">
      <c r="A1507" s="368" t="s">
        <v>133</v>
      </c>
      <c r="B1507" s="369">
        <v>4127</v>
      </c>
      <c r="C1507" s="370" t="s">
        <v>204</v>
      </c>
      <c r="D1507" s="371">
        <v>1388</v>
      </c>
    </row>
    <row r="1508" spans="1:4" s="372" customFormat="1" ht="14.85" customHeight="1">
      <c r="A1508" s="368" t="s">
        <v>133</v>
      </c>
      <c r="B1508" s="369">
        <v>4129</v>
      </c>
      <c r="C1508" s="370" t="s">
        <v>204</v>
      </c>
      <c r="D1508" s="371">
        <v>115</v>
      </c>
    </row>
    <row r="1509" spans="1:4" s="372" customFormat="1" ht="14.85" customHeight="1">
      <c r="A1509" s="368" t="s">
        <v>133</v>
      </c>
      <c r="B1509" s="369">
        <v>4170</v>
      </c>
      <c r="C1509" s="370" t="s">
        <v>205</v>
      </c>
      <c r="D1509" s="371">
        <v>94656</v>
      </c>
    </row>
    <row r="1510" spans="1:4" s="372" customFormat="1" ht="14.85" customHeight="1">
      <c r="A1510" s="368" t="s">
        <v>133</v>
      </c>
      <c r="B1510" s="369">
        <v>4177</v>
      </c>
      <c r="C1510" s="370" t="s">
        <v>205</v>
      </c>
      <c r="D1510" s="371">
        <v>43422</v>
      </c>
    </row>
    <row r="1511" spans="1:4" s="372" customFormat="1" ht="14.85" customHeight="1">
      <c r="A1511" s="368" t="s">
        <v>133</v>
      </c>
      <c r="B1511" s="369">
        <v>4179</v>
      </c>
      <c r="C1511" s="370" t="s">
        <v>205</v>
      </c>
      <c r="D1511" s="371">
        <v>6809</v>
      </c>
    </row>
    <row r="1512" spans="1:4" s="372" customFormat="1" ht="14.85" customHeight="1">
      <c r="A1512" s="368" t="s">
        <v>133</v>
      </c>
      <c r="B1512" s="369">
        <v>4210</v>
      </c>
      <c r="C1512" s="370" t="s">
        <v>207</v>
      </c>
      <c r="D1512" s="371">
        <v>336983</v>
      </c>
    </row>
    <row r="1513" spans="1:4" s="372" customFormat="1" ht="14.85" customHeight="1">
      <c r="A1513" s="368" t="s">
        <v>133</v>
      </c>
      <c r="B1513" s="369">
        <v>4217</v>
      </c>
      <c r="C1513" s="370" t="s">
        <v>207</v>
      </c>
      <c r="D1513" s="371">
        <v>84727</v>
      </c>
    </row>
    <row r="1514" spans="1:4" s="372" customFormat="1" ht="14.85" customHeight="1">
      <c r="A1514" s="368" t="s">
        <v>133</v>
      </c>
      <c r="B1514" s="369">
        <v>4219</v>
      </c>
      <c r="C1514" s="370" t="s">
        <v>207</v>
      </c>
      <c r="D1514" s="371">
        <v>10353</v>
      </c>
    </row>
    <row r="1515" spans="1:4" s="372" customFormat="1" ht="14.85" customHeight="1">
      <c r="A1515" s="368" t="s">
        <v>133</v>
      </c>
      <c r="B1515" s="369">
        <v>4220</v>
      </c>
      <c r="C1515" s="370" t="s">
        <v>208</v>
      </c>
      <c r="D1515" s="371">
        <v>2750</v>
      </c>
    </row>
    <row r="1516" spans="1:4" s="372" customFormat="1" ht="14.85" customHeight="1">
      <c r="A1516" s="368" t="s">
        <v>133</v>
      </c>
      <c r="B1516" s="369">
        <v>4260</v>
      </c>
      <c r="C1516" s="370" t="s">
        <v>415</v>
      </c>
      <c r="D1516" s="371">
        <v>315950</v>
      </c>
    </row>
    <row r="1517" spans="1:4" s="372" customFormat="1" ht="14.85" customHeight="1">
      <c r="A1517" s="368" t="s">
        <v>133</v>
      </c>
      <c r="B1517" s="369">
        <v>4270</v>
      </c>
      <c r="C1517" s="370" t="s">
        <v>209</v>
      </c>
      <c r="D1517" s="371">
        <v>66370</v>
      </c>
    </row>
    <row r="1518" spans="1:4" s="372" customFormat="1" ht="14.85" customHeight="1">
      <c r="A1518" s="368" t="s">
        <v>133</v>
      </c>
      <c r="B1518" s="369">
        <v>4280</v>
      </c>
      <c r="C1518" s="370" t="s">
        <v>440</v>
      </c>
      <c r="D1518" s="371">
        <v>4550</v>
      </c>
    </row>
    <row r="1519" spans="1:4" s="372" customFormat="1" ht="14.85" customHeight="1">
      <c r="A1519" s="368" t="s">
        <v>133</v>
      </c>
      <c r="B1519" s="369">
        <v>4300</v>
      </c>
      <c r="C1519" s="370" t="s">
        <v>210</v>
      </c>
      <c r="D1519" s="371">
        <v>802551</v>
      </c>
    </row>
    <row r="1520" spans="1:4" s="372" customFormat="1" ht="14.85" customHeight="1">
      <c r="A1520" s="368" t="s">
        <v>133</v>
      </c>
      <c r="B1520" s="369">
        <v>4307</v>
      </c>
      <c r="C1520" s="370" t="s">
        <v>210</v>
      </c>
      <c r="D1520" s="371">
        <v>163126</v>
      </c>
    </row>
    <row r="1521" spans="1:4" s="372" customFormat="1" ht="14.85" customHeight="1">
      <c r="A1521" s="368" t="s">
        <v>133</v>
      </c>
      <c r="B1521" s="369">
        <v>4309</v>
      </c>
      <c r="C1521" s="370" t="s">
        <v>210</v>
      </c>
      <c r="D1521" s="371">
        <v>24922</v>
      </c>
    </row>
    <row r="1522" spans="1:4" s="372" customFormat="1" ht="14.85" customHeight="1">
      <c r="A1522" s="368" t="s">
        <v>133</v>
      </c>
      <c r="B1522" s="369">
        <v>4360</v>
      </c>
      <c r="C1522" s="370" t="s">
        <v>416</v>
      </c>
      <c r="D1522" s="371">
        <v>50552</v>
      </c>
    </row>
    <row r="1523" spans="1:4" s="372" customFormat="1" ht="14.85" customHeight="1">
      <c r="A1523" s="368" t="s">
        <v>133</v>
      </c>
      <c r="B1523" s="369">
        <v>4380</v>
      </c>
      <c r="C1523" s="370" t="s">
        <v>417</v>
      </c>
      <c r="D1523" s="371">
        <v>1000</v>
      </c>
    </row>
    <row r="1524" spans="1:4" s="372" customFormat="1" ht="14.85" customHeight="1">
      <c r="A1524" s="368" t="s">
        <v>133</v>
      </c>
      <c r="B1524" s="369">
        <v>4400</v>
      </c>
      <c r="C1524" s="370" t="s">
        <v>419</v>
      </c>
      <c r="D1524" s="371">
        <v>36421</v>
      </c>
    </row>
    <row r="1525" spans="1:4" s="372" customFormat="1" ht="14.85" customHeight="1">
      <c r="A1525" s="368" t="s">
        <v>133</v>
      </c>
      <c r="B1525" s="369">
        <v>4410</v>
      </c>
      <c r="C1525" s="370" t="s">
        <v>211</v>
      </c>
      <c r="D1525" s="371">
        <v>3000</v>
      </c>
    </row>
    <row r="1526" spans="1:4" s="372" customFormat="1" ht="14.85" customHeight="1">
      <c r="A1526" s="368" t="s">
        <v>133</v>
      </c>
      <c r="B1526" s="369">
        <v>4420</v>
      </c>
      <c r="C1526" s="370" t="s">
        <v>420</v>
      </c>
      <c r="D1526" s="371">
        <v>1200</v>
      </c>
    </row>
    <row r="1527" spans="1:4" s="372" customFormat="1" ht="14.85" customHeight="1">
      <c r="A1527" s="368" t="s">
        <v>133</v>
      </c>
      <c r="B1527" s="369">
        <v>4430</v>
      </c>
      <c r="C1527" s="370" t="s">
        <v>421</v>
      </c>
      <c r="D1527" s="371">
        <v>82434</v>
      </c>
    </row>
    <row r="1528" spans="1:4" s="372" customFormat="1" ht="14.85" customHeight="1">
      <c r="A1528" s="368" t="s">
        <v>133</v>
      </c>
      <c r="B1528" s="369">
        <v>4440</v>
      </c>
      <c r="C1528" s="370" t="s">
        <v>441</v>
      </c>
      <c r="D1528" s="371">
        <v>104298</v>
      </c>
    </row>
    <row r="1529" spans="1:4" s="372" customFormat="1" ht="14.85" customHeight="1">
      <c r="A1529" s="368" t="s">
        <v>133</v>
      </c>
      <c r="B1529" s="369">
        <v>4480</v>
      </c>
      <c r="C1529" s="370" t="s">
        <v>436</v>
      </c>
      <c r="D1529" s="371">
        <v>31779</v>
      </c>
    </row>
    <row r="1530" spans="1:4" s="372" customFormat="1" ht="14.85" customHeight="1">
      <c r="A1530" s="368" t="s">
        <v>133</v>
      </c>
      <c r="B1530" s="369">
        <v>4500</v>
      </c>
      <c r="C1530" s="370" t="s">
        <v>437</v>
      </c>
      <c r="D1530" s="371">
        <v>3300</v>
      </c>
    </row>
    <row r="1531" spans="1:4" s="372" customFormat="1" ht="14.85" customHeight="1">
      <c r="A1531" s="368" t="s">
        <v>133</v>
      </c>
      <c r="B1531" s="369">
        <v>4510</v>
      </c>
      <c r="C1531" s="370" t="s">
        <v>430</v>
      </c>
      <c r="D1531" s="371">
        <v>577</v>
      </c>
    </row>
    <row r="1532" spans="1:4" s="372" customFormat="1" ht="14.85" customHeight="1">
      <c r="A1532" s="368" t="s">
        <v>133</v>
      </c>
      <c r="B1532" s="369">
        <v>4520</v>
      </c>
      <c r="C1532" s="370" t="s">
        <v>431</v>
      </c>
      <c r="D1532" s="371">
        <v>1200</v>
      </c>
    </row>
    <row r="1533" spans="1:4" s="372" customFormat="1" ht="14.85" customHeight="1">
      <c r="A1533" s="368" t="s">
        <v>133</v>
      </c>
      <c r="B1533" s="369">
        <v>4700</v>
      </c>
      <c r="C1533" s="370" t="s">
        <v>422</v>
      </c>
      <c r="D1533" s="371">
        <v>7400</v>
      </c>
    </row>
    <row r="1534" spans="1:4" s="372" customFormat="1" ht="14.85" customHeight="1">
      <c r="A1534" s="368" t="s">
        <v>133</v>
      </c>
      <c r="B1534" s="369">
        <v>4710</v>
      </c>
      <c r="C1534" s="370" t="s">
        <v>217</v>
      </c>
      <c r="D1534" s="371">
        <v>37764</v>
      </c>
    </row>
    <row r="1535" spans="1:4" s="372" customFormat="1" ht="14.85" customHeight="1">
      <c r="A1535" s="368" t="s">
        <v>133</v>
      </c>
      <c r="B1535" s="369">
        <v>6050</v>
      </c>
      <c r="C1535" s="370" t="s">
        <v>216</v>
      </c>
      <c r="D1535" s="371">
        <v>3812945</v>
      </c>
    </row>
    <row r="1536" spans="1:4" s="372" customFormat="1" ht="14.85" customHeight="1">
      <c r="A1536" s="368" t="s">
        <v>133</v>
      </c>
      <c r="B1536" s="369">
        <v>6057</v>
      </c>
      <c r="C1536" s="370" t="s">
        <v>216</v>
      </c>
      <c r="D1536" s="371">
        <v>1401225</v>
      </c>
    </row>
    <row r="1537" spans="1:4" s="372" customFormat="1" ht="14.85" customHeight="1">
      <c r="A1537" s="368" t="s">
        <v>133</v>
      </c>
      <c r="B1537" s="369">
        <v>6059</v>
      </c>
      <c r="C1537" s="370" t="s">
        <v>216</v>
      </c>
      <c r="D1537" s="371">
        <v>247273</v>
      </c>
    </row>
    <row r="1538" spans="1:4" s="372" customFormat="1" ht="14.85" customHeight="1">
      <c r="A1538" s="368" t="s">
        <v>133</v>
      </c>
      <c r="B1538" s="369">
        <v>6060</v>
      </c>
      <c r="C1538" s="370" t="s">
        <v>284</v>
      </c>
      <c r="D1538" s="371">
        <v>124998</v>
      </c>
    </row>
    <row r="1539" spans="1:4" s="372" customFormat="1" ht="14.85" customHeight="1">
      <c r="A1539" s="368" t="s">
        <v>133</v>
      </c>
      <c r="B1539" s="369">
        <v>6067</v>
      </c>
      <c r="C1539" s="370" t="s">
        <v>284</v>
      </c>
      <c r="D1539" s="371">
        <v>172225</v>
      </c>
    </row>
    <row r="1540" spans="1:4" s="372" customFormat="1" ht="14.85" customHeight="1">
      <c r="A1540" s="368" t="s">
        <v>133</v>
      </c>
      <c r="B1540" s="369">
        <v>6069</v>
      </c>
      <c r="C1540" s="370" t="s">
        <v>284</v>
      </c>
      <c r="D1540" s="371">
        <v>30391</v>
      </c>
    </row>
    <row r="1541" spans="1:4" s="363" customFormat="1" ht="15" customHeight="1">
      <c r="A1541" s="359" t="s">
        <v>472</v>
      </c>
      <c r="B1541" s="360" t="s">
        <v>133</v>
      </c>
      <c r="C1541" s="361" t="s">
        <v>473</v>
      </c>
      <c r="D1541" s="362">
        <f>D1542</f>
        <v>10100000</v>
      </c>
    </row>
    <row r="1542" spans="1:4" s="363" customFormat="1" ht="15" customHeight="1">
      <c r="A1542" s="364">
        <v>92605</v>
      </c>
      <c r="B1542" s="365" t="s">
        <v>133</v>
      </c>
      <c r="C1542" s="366" t="s">
        <v>409</v>
      </c>
      <c r="D1542" s="367">
        <f>SUM(D1543:D1552)</f>
        <v>10100000</v>
      </c>
    </row>
    <row r="1543" spans="1:4" s="372" customFormat="1" ht="40.5" customHeight="1">
      <c r="A1543" s="368" t="s">
        <v>133</v>
      </c>
      <c r="B1543" s="369">
        <v>2360</v>
      </c>
      <c r="C1543" s="370" t="s">
        <v>435</v>
      </c>
      <c r="D1543" s="371">
        <v>2900000</v>
      </c>
    </row>
    <row r="1544" spans="1:4" s="372" customFormat="1" ht="27" customHeight="1">
      <c r="A1544" s="368" t="s">
        <v>133</v>
      </c>
      <c r="B1544" s="369">
        <v>2820</v>
      </c>
      <c r="C1544" s="370" t="s">
        <v>464</v>
      </c>
      <c r="D1544" s="371">
        <v>2600000</v>
      </c>
    </row>
    <row r="1545" spans="1:4" s="372" customFormat="1" ht="14.85" customHeight="1">
      <c r="A1545" s="368" t="s">
        <v>133</v>
      </c>
      <c r="B1545" s="369">
        <v>3040</v>
      </c>
      <c r="C1545" s="370" t="s">
        <v>446</v>
      </c>
      <c r="D1545" s="371">
        <v>450000</v>
      </c>
    </row>
    <row r="1546" spans="1:4" s="372" customFormat="1" ht="14.85" customHeight="1">
      <c r="A1546" s="368" t="s">
        <v>133</v>
      </c>
      <c r="B1546" s="369">
        <v>4170</v>
      </c>
      <c r="C1546" s="370" t="s">
        <v>205</v>
      </c>
      <c r="D1546" s="371">
        <v>3000</v>
      </c>
    </row>
    <row r="1547" spans="1:4" s="372" customFormat="1" ht="14.85" customHeight="1">
      <c r="A1547" s="368" t="s">
        <v>133</v>
      </c>
      <c r="B1547" s="369">
        <v>4190</v>
      </c>
      <c r="C1547" s="370" t="s">
        <v>206</v>
      </c>
      <c r="D1547" s="371">
        <v>20000</v>
      </c>
    </row>
    <row r="1548" spans="1:4" s="372" customFormat="1" ht="14.85" customHeight="1">
      <c r="A1548" s="368" t="s">
        <v>133</v>
      </c>
      <c r="B1548" s="369">
        <v>4210</v>
      </c>
      <c r="C1548" s="370" t="s">
        <v>207</v>
      </c>
      <c r="D1548" s="371">
        <v>123000</v>
      </c>
    </row>
    <row r="1549" spans="1:4" s="372" customFormat="1" ht="14.85" customHeight="1">
      <c r="A1549" s="368" t="s">
        <v>133</v>
      </c>
      <c r="B1549" s="369">
        <v>4220</v>
      </c>
      <c r="C1549" s="370" t="s">
        <v>208</v>
      </c>
      <c r="D1549" s="371">
        <v>2000</v>
      </c>
    </row>
    <row r="1550" spans="1:4" s="372" customFormat="1" ht="14.85" customHeight="1">
      <c r="A1550" s="368" t="s">
        <v>133</v>
      </c>
      <c r="B1550" s="369">
        <v>4300</v>
      </c>
      <c r="C1550" s="370" t="s">
        <v>210</v>
      </c>
      <c r="D1550" s="371">
        <v>500000</v>
      </c>
    </row>
    <row r="1551" spans="1:4" s="372" customFormat="1" ht="14.85" customHeight="1">
      <c r="A1551" s="368" t="s">
        <v>133</v>
      </c>
      <c r="B1551" s="369">
        <v>4700</v>
      </c>
      <c r="C1551" s="370" t="s">
        <v>422</v>
      </c>
      <c r="D1551" s="371">
        <v>2000</v>
      </c>
    </row>
    <row r="1552" spans="1:4" s="372" customFormat="1" ht="28.5" customHeight="1">
      <c r="A1552" s="373" t="s">
        <v>133</v>
      </c>
      <c r="B1552" s="374">
        <v>6300</v>
      </c>
      <c r="C1552" s="375" t="s">
        <v>432</v>
      </c>
      <c r="D1552" s="376">
        <v>3500000</v>
      </c>
    </row>
  </sheetData>
  <sheetProtection password="C25B" sheet="1" objects="1" scenarios="1"/>
  <mergeCells count="5">
    <mergeCell ref="C1:D1"/>
    <mergeCell ref="A5:D5"/>
    <mergeCell ref="A6:D6"/>
    <mergeCell ref="C2:D2"/>
    <mergeCell ref="C3:D3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view="pageBreakPreview" zoomScaleSheetLayoutView="100" workbookViewId="0">
      <selection activeCell="C19" sqref="C19"/>
    </sheetView>
  </sheetViews>
  <sheetFormatPr defaultColWidth="16.75" defaultRowHeight="12.75"/>
  <cols>
    <col min="1" max="1" width="5.75" style="607" customWidth="1"/>
    <col min="2" max="2" width="5.875" style="607" customWidth="1"/>
    <col min="3" max="3" width="55.875" style="607" customWidth="1"/>
    <col min="4" max="4" width="32.25" style="689" customWidth="1"/>
    <col min="5" max="5" width="16.375" style="607" customWidth="1"/>
    <col min="6" max="250" width="10.375" style="607" customWidth="1"/>
    <col min="251" max="251" width="5.75" style="607" customWidth="1"/>
    <col min="252" max="252" width="5.875" style="607" customWidth="1"/>
    <col min="253" max="253" width="34.125" style="607" customWidth="1"/>
    <col min="254" max="254" width="16.25" style="607" customWidth="1"/>
    <col min="255" max="256" width="16.75" style="607"/>
    <col min="257" max="257" width="5.75" style="607" customWidth="1"/>
    <col min="258" max="258" width="5.875" style="607" customWidth="1"/>
    <col min="259" max="259" width="55.875" style="607" customWidth="1"/>
    <col min="260" max="260" width="32.25" style="607" customWidth="1"/>
    <col min="261" max="261" width="16.375" style="607" customWidth="1"/>
    <col min="262" max="506" width="10.375" style="607" customWidth="1"/>
    <col min="507" max="507" width="5.75" style="607" customWidth="1"/>
    <col min="508" max="508" width="5.875" style="607" customWidth="1"/>
    <col min="509" max="509" width="34.125" style="607" customWidth="1"/>
    <col min="510" max="510" width="16.25" style="607" customWidth="1"/>
    <col min="511" max="512" width="16.75" style="607"/>
    <col min="513" max="513" width="5.75" style="607" customWidth="1"/>
    <col min="514" max="514" width="5.875" style="607" customWidth="1"/>
    <col min="515" max="515" width="55.875" style="607" customWidth="1"/>
    <col min="516" max="516" width="32.25" style="607" customWidth="1"/>
    <col min="517" max="517" width="16.375" style="607" customWidth="1"/>
    <col min="518" max="762" width="10.375" style="607" customWidth="1"/>
    <col min="763" max="763" width="5.75" style="607" customWidth="1"/>
    <col min="764" max="764" width="5.875" style="607" customWidth="1"/>
    <col min="765" max="765" width="34.125" style="607" customWidth="1"/>
    <col min="766" max="766" width="16.25" style="607" customWidth="1"/>
    <col min="767" max="768" width="16.75" style="607"/>
    <col min="769" max="769" width="5.75" style="607" customWidth="1"/>
    <col min="770" max="770" width="5.875" style="607" customWidth="1"/>
    <col min="771" max="771" width="55.875" style="607" customWidth="1"/>
    <col min="772" max="772" width="32.25" style="607" customWidth="1"/>
    <col min="773" max="773" width="16.375" style="607" customWidth="1"/>
    <col min="774" max="1018" width="10.375" style="607" customWidth="1"/>
    <col min="1019" max="1019" width="5.75" style="607" customWidth="1"/>
    <col min="1020" max="1020" width="5.875" style="607" customWidth="1"/>
    <col min="1021" max="1021" width="34.125" style="607" customWidth="1"/>
    <col min="1022" max="1022" width="16.25" style="607" customWidth="1"/>
    <col min="1023" max="1024" width="16.75" style="607"/>
    <col min="1025" max="1025" width="5.75" style="607" customWidth="1"/>
    <col min="1026" max="1026" width="5.875" style="607" customWidth="1"/>
    <col min="1027" max="1027" width="55.875" style="607" customWidth="1"/>
    <col min="1028" max="1028" width="32.25" style="607" customWidth="1"/>
    <col min="1029" max="1029" width="16.375" style="607" customWidth="1"/>
    <col min="1030" max="1274" width="10.375" style="607" customWidth="1"/>
    <col min="1275" max="1275" width="5.75" style="607" customWidth="1"/>
    <col min="1276" max="1276" width="5.875" style="607" customWidth="1"/>
    <col min="1277" max="1277" width="34.125" style="607" customWidth="1"/>
    <col min="1278" max="1278" width="16.25" style="607" customWidth="1"/>
    <col min="1279" max="1280" width="16.75" style="607"/>
    <col min="1281" max="1281" width="5.75" style="607" customWidth="1"/>
    <col min="1282" max="1282" width="5.875" style="607" customWidth="1"/>
    <col min="1283" max="1283" width="55.875" style="607" customWidth="1"/>
    <col min="1284" max="1284" width="32.25" style="607" customWidth="1"/>
    <col min="1285" max="1285" width="16.375" style="607" customWidth="1"/>
    <col min="1286" max="1530" width="10.375" style="607" customWidth="1"/>
    <col min="1531" max="1531" width="5.75" style="607" customWidth="1"/>
    <col min="1532" max="1532" width="5.875" style="607" customWidth="1"/>
    <col min="1533" max="1533" width="34.125" style="607" customWidth="1"/>
    <col min="1534" max="1534" width="16.25" style="607" customWidth="1"/>
    <col min="1535" max="1536" width="16.75" style="607"/>
    <col min="1537" max="1537" width="5.75" style="607" customWidth="1"/>
    <col min="1538" max="1538" width="5.875" style="607" customWidth="1"/>
    <col min="1539" max="1539" width="55.875" style="607" customWidth="1"/>
    <col min="1540" max="1540" width="32.25" style="607" customWidth="1"/>
    <col min="1541" max="1541" width="16.375" style="607" customWidth="1"/>
    <col min="1542" max="1786" width="10.375" style="607" customWidth="1"/>
    <col min="1787" max="1787" width="5.75" style="607" customWidth="1"/>
    <col min="1788" max="1788" width="5.875" style="607" customWidth="1"/>
    <col min="1789" max="1789" width="34.125" style="607" customWidth="1"/>
    <col min="1790" max="1790" width="16.25" style="607" customWidth="1"/>
    <col min="1791" max="1792" width="16.75" style="607"/>
    <col min="1793" max="1793" width="5.75" style="607" customWidth="1"/>
    <col min="1794" max="1794" width="5.875" style="607" customWidth="1"/>
    <col min="1795" max="1795" width="55.875" style="607" customWidth="1"/>
    <col min="1796" max="1796" width="32.25" style="607" customWidth="1"/>
    <col min="1797" max="1797" width="16.375" style="607" customWidth="1"/>
    <col min="1798" max="2042" width="10.375" style="607" customWidth="1"/>
    <col min="2043" max="2043" width="5.75" style="607" customWidth="1"/>
    <col min="2044" max="2044" width="5.875" style="607" customWidth="1"/>
    <col min="2045" max="2045" width="34.125" style="607" customWidth="1"/>
    <col min="2046" max="2046" width="16.25" style="607" customWidth="1"/>
    <col min="2047" max="2048" width="16.75" style="607"/>
    <col min="2049" max="2049" width="5.75" style="607" customWidth="1"/>
    <col min="2050" max="2050" width="5.875" style="607" customWidth="1"/>
    <col min="2051" max="2051" width="55.875" style="607" customWidth="1"/>
    <col min="2052" max="2052" width="32.25" style="607" customWidth="1"/>
    <col min="2053" max="2053" width="16.375" style="607" customWidth="1"/>
    <col min="2054" max="2298" width="10.375" style="607" customWidth="1"/>
    <col min="2299" max="2299" width="5.75" style="607" customWidth="1"/>
    <col min="2300" max="2300" width="5.875" style="607" customWidth="1"/>
    <col min="2301" max="2301" width="34.125" style="607" customWidth="1"/>
    <col min="2302" max="2302" width="16.25" style="607" customWidth="1"/>
    <col min="2303" max="2304" width="16.75" style="607"/>
    <col min="2305" max="2305" width="5.75" style="607" customWidth="1"/>
    <col min="2306" max="2306" width="5.875" style="607" customWidth="1"/>
    <col min="2307" max="2307" width="55.875" style="607" customWidth="1"/>
    <col min="2308" max="2308" width="32.25" style="607" customWidth="1"/>
    <col min="2309" max="2309" width="16.375" style="607" customWidth="1"/>
    <col min="2310" max="2554" width="10.375" style="607" customWidth="1"/>
    <col min="2555" max="2555" width="5.75" style="607" customWidth="1"/>
    <col min="2556" max="2556" width="5.875" style="607" customWidth="1"/>
    <col min="2557" max="2557" width="34.125" style="607" customWidth="1"/>
    <col min="2558" max="2558" width="16.25" style="607" customWidth="1"/>
    <col min="2559" max="2560" width="16.75" style="607"/>
    <col min="2561" max="2561" width="5.75" style="607" customWidth="1"/>
    <col min="2562" max="2562" width="5.875" style="607" customWidth="1"/>
    <col min="2563" max="2563" width="55.875" style="607" customWidth="1"/>
    <col min="2564" max="2564" width="32.25" style="607" customWidth="1"/>
    <col min="2565" max="2565" width="16.375" style="607" customWidth="1"/>
    <col min="2566" max="2810" width="10.375" style="607" customWidth="1"/>
    <col min="2811" max="2811" width="5.75" style="607" customWidth="1"/>
    <col min="2812" max="2812" width="5.875" style="607" customWidth="1"/>
    <col min="2813" max="2813" width="34.125" style="607" customWidth="1"/>
    <col min="2814" max="2814" width="16.25" style="607" customWidth="1"/>
    <col min="2815" max="2816" width="16.75" style="607"/>
    <col min="2817" max="2817" width="5.75" style="607" customWidth="1"/>
    <col min="2818" max="2818" width="5.875" style="607" customWidth="1"/>
    <col min="2819" max="2819" width="55.875" style="607" customWidth="1"/>
    <col min="2820" max="2820" width="32.25" style="607" customWidth="1"/>
    <col min="2821" max="2821" width="16.375" style="607" customWidth="1"/>
    <col min="2822" max="3066" width="10.375" style="607" customWidth="1"/>
    <col min="3067" max="3067" width="5.75" style="607" customWidth="1"/>
    <col min="3068" max="3068" width="5.875" style="607" customWidth="1"/>
    <col min="3069" max="3069" width="34.125" style="607" customWidth="1"/>
    <col min="3070" max="3070" width="16.25" style="607" customWidth="1"/>
    <col min="3071" max="3072" width="16.75" style="607"/>
    <col min="3073" max="3073" width="5.75" style="607" customWidth="1"/>
    <col min="3074" max="3074" width="5.875" style="607" customWidth="1"/>
    <col min="3075" max="3075" width="55.875" style="607" customWidth="1"/>
    <col min="3076" max="3076" width="32.25" style="607" customWidth="1"/>
    <col min="3077" max="3077" width="16.375" style="607" customWidth="1"/>
    <col min="3078" max="3322" width="10.375" style="607" customWidth="1"/>
    <col min="3323" max="3323" width="5.75" style="607" customWidth="1"/>
    <col min="3324" max="3324" width="5.875" style="607" customWidth="1"/>
    <col min="3325" max="3325" width="34.125" style="607" customWidth="1"/>
    <col min="3326" max="3326" width="16.25" style="607" customWidth="1"/>
    <col min="3327" max="3328" width="16.75" style="607"/>
    <col min="3329" max="3329" width="5.75" style="607" customWidth="1"/>
    <col min="3330" max="3330" width="5.875" style="607" customWidth="1"/>
    <col min="3331" max="3331" width="55.875" style="607" customWidth="1"/>
    <col min="3332" max="3332" width="32.25" style="607" customWidth="1"/>
    <col min="3333" max="3333" width="16.375" style="607" customWidth="1"/>
    <col min="3334" max="3578" width="10.375" style="607" customWidth="1"/>
    <col min="3579" max="3579" width="5.75" style="607" customWidth="1"/>
    <col min="3580" max="3580" width="5.875" style="607" customWidth="1"/>
    <col min="3581" max="3581" width="34.125" style="607" customWidth="1"/>
    <col min="3582" max="3582" width="16.25" style="607" customWidth="1"/>
    <col min="3583" max="3584" width="16.75" style="607"/>
    <col min="3585" max="3585" width="5.75" style="607" customWidth="1"/>
    <col min="3586" max="3586" width="5.875" style="607" customWidth="1"/>
    <col min="3587" max="3587" width="55.875" style="607" customWidth="1"/>
    <col min="3588" max="3588" width="32.25" style="607" customWidth="1"/>
    <col min="3589" max="3589" width="16.375" style="607" customWidth="1"/>
    <col min="3590" max="3834" width="10.375" style="607" customWidth="1"/>
    <col min="3835" max="3835" width="5.75" style="607" customWidth="1"/>
    <col min="3836" max="3836" width="5.875" style="607" customWidth="1"/>
    <col min="3837" max="3837" width="34.125" style="607" customWidth="1"/>
    <col min="3838" max="3838" width="16.25" style="607" customWidth="1"/>
    <col min="3839" max="3840" width="16.75" style="607"/>
    <col min="3841" max="3841" width="5.75" style="607" customWidth="1"/>
    <col min="3842" max="3842" width="5.875" style="607" customWidth="1"/>
    <col min="3843" max="3843" width="55.875" style="607" customWidth="1"/>
    <col min="3844" max="3844" width="32.25" style="607" customWidth="1"/>
    <col min="3845" max="3845" width="16.375" style="607" customWidth="1"/>
    <col min="3846" max="4090" width="10.375" style="607" customWidth="1"/>
    <col min="4091" max="4091" width="5.75" style="607" customWidth="1"/>
    <col min="4092" max="4092" width="5.875" style="607" customWidth="1"/>
    <col min="4093" max="4093" width="34.125" style="607" customWidth="1"/>
    <col min="4094" max="4094" width="16.25" style="607" customWidth="1"/>
    <col min="4095" max="4096" width="16.75" style="607"/>
    <col min="4097" max="4097" width="5.75" style="607" customWidth="1"/>
    <col min="4098" max="4098" width="5.875" style="607" customWidth="1"/>
    <col min="4099" max="4099" width="55.875" style="607" customWidth="1"/>
    <col min="4100" max="4100" width="32.25" style="607" customWidth="1"/>
    <col min="4101" max="4101" width="16.375" style="607" customWidth="1"/>
    <col min="4102" max="4346" width="10.375" style="607" customWidth="1"/>
    <col min="4347" max="4347" width="5.75" style="607" customWidth="1"/>
    <col min="4348" max="4348" width="5.875" style="607" customWidth="1"/>
    <col min="4349" max="4349" width="34.125" style="607" customWidth="1"/>
    <col min="4350" max="4350" width="16.25" style="607" customWidth="1"/>
    <col min="4351" max="4352" width="16.75" style="607"/>
    <col min="4353" max="4353" width="5.75" style="607" customWidth="1"/>
    <col min="4354" max="4354" width="5.875" style="607" customWidth="1"/>
    <col min="4355" max="4355" width="55.875" style="607" customWidth="1"/>
    <col min="4356" max="4356" width="32.25" style="607" customWidth="1"/>
    <col min="4357" max="4357" width="16.375" style="607" customWidth="1"/>
    <col min="4358" max="4602" width="10.375" style="607" customWidth="1"/>
    <col min="4603" max="4603" width="5.75" style="607" customWidth="1"/>
    <col min="4604" max="4604" width="5.875" style="607" customWidth="1"/>
    <col min="4605" max="4605" width="34.125" style="607" customWidth="1"/>
    <col min="4606" max="4606" width="16.25" style="607" customWidth="1"/>
    <col min="4607" max="4608" width="16.75" style="607"/>
    <col min="4609" max="4609" width="5.75" style="607" customWidth="1"/>
    <col min="4610" max="4610" width="5.875" style="607" customWidth="1"/>
    <col min="4611" max="4611" width="55.875" style="607" customWidth="1"/>
    <col min="4612" max="4612" width="32.25" style="607" customWidth="1"/>
    <col min="4613" max="4613" width="16.375" style="607" customWidth="1"/>
    <col min="4614" max="4858" width="10.375" style="607" customWidth="1"/>
    <col min="4859" max="4859" width="5.75" style="607" customWidth="1"/>
    <col min="4860" max="4860" width="5.875" style="607" customWidth="1"/>
    <col min="4861" max="4861" width="34.125" style="607" customWidth="1"/>
    <col min="4862" max="4862" width="16.25" style="607" customWidth="1"/>
    <col min="4863" max="4864" width="16.75" style="607"/>
    <col min="4865" max="4865" width="5.75" style="607" customWidth="1"/>
    <col min="4866" max="4866" width="5.875" style="607" customWidth="1"/>
    <col min="4867" max="4867" width="55.875" style="607" customWidth="1"/>
    <col min="4868" max="4868" width="32.25" style="607" customWidth="1"/>
    <col min="4869" max="4869" width="16.375" style="607" customWidth="1"/>
    <col min="4870" max="5114" width="10.375" style="607" customWidth="1"/>
    <col min="5115" max="5115" width="5.75" style="607" customWidth="1"/>
    <col min="5116" max="5116" width="5.875" style="607" customWidth="1"/>
    <col min="5117" max="5117" width="34.125" style="607" customWidth="1"/>
    <col min="5118" max="5118" width="16.25" style="607" customWidth="1"/>
    <col min="5119" max="5120" width="16.75" style="607"/>
    <col min="5121" max="5121" width="5.75" style="607" customWidth="1"/>
    <col min="5122" max="5122" width="5.875" style="607" customWidth="1"/>
    <col min="5123" max="5123" width="55.875" style="607" customWidth="1"/>
    <col min="5124" max="5124" width="32.25" style="607" customWidth="1"/>
    <col min="5125" max="5125" width="16.375" style="607" customWidth="1"/>
    <col min="5126" max="5370" width="10.375" style="607" customWidth="1"/>
    <col min="5371" max="5371" width="5.75" style="607" customWidth="1"/>
    <col min="5372" max="5372" width="5.875" style="607" customWidth="1"/>
    <col min="5373" max="5373" width="34.125" style="607" customWidth="1"/>
    <col min="5374" max="5374" width="16.25" style="607" customWidth="1"/>
    <col min="5375" max="5376" width="16.75" style="607"/>
    <col min="5377" max="5377" width="5.75" style="607" customWidth="1"/>
    <col min="5378" max="5378" width="5.875" style="607" customWidth="1"/>
    <col min="5379" max="5379" width="55.875" style="607" customWidth="1"/>
    <col min="5380" max="5380" width="32.25" style="607" customWidth="1"/>
    <col min="5381" max="5381" width="16.375" style="607" customWidth="1"/>
    <col min="5382" max="5626" width="10.375" style="607" customWidth="1"/>
    <col min="5627" max="5627" width="5.75" style="607" customWidth="1"/>
    <col min="5628" max="5628" width="5.875" style="607" customWidth="1"/>
    <col min="5629" max="5629" width="34.125" style="607" customWidth="1"/>
    <col min="5630" max="5630" width="16.25" style="607" customWidth="1"/>
    <col min="5631" max="5632" width="16.75" style="607"/>
    <col min="5633" max="5633" width="5.75" style="607" customWidth="1"/>
    <col min="5634" max="5634" width="5.875" style="607" customWidth="1"/>
    <col min="5635" max="5635" width="55.875" style="607" customWidth="1"/>
    <col min="5636" max="5636" width="32.25" style="607" customWidth="1"/>
    <col min="5637" max="5637" width="16.375" style="607" customWidth="1"/>
    <col min="5638" max="5882" width="10.375" style="607" customWidth="1"/>
    <col min="5883" max="5883" width="5.75" style="607" customWidth="1"/>
    <col min="5884" max="5884" width="5.875" style="607" customWidth="1"/>
    <col min="5885" max="5885" width="34.125" style="607" customWidth="1"/>
    <col min="5886" max="5886" width="16.25" style="607" customWidth="1"/>
    <col min="5887" max="5888" width="16.75" style="607"/>
    <col min="5889" max="5889" width="5.75" style="607" customWidth="1"/>
    <col min="5890" max="5890" width="5.875" style="607" customWidth="1"/>
    <col min="5891" max="5891" width="55.875" style="607" customWidth="1"/>
    <col min="5892" max="5892" width="32.25" style="607" customWidth="1"/>
    <col min="5893" max="5893" width="16.375" style="607" customWidth="1"/>
    <col min="5894" max="6138" width="10.375" style="607" customWidth="1"/>
    <col min="6139" max="6139" width="5.75" style="607" customWidth="1"/>
    <col min="6140" max="6140" width="5.875" style="607" customWidth="1"/>
    <col min="6141" max="6141" width="34.125" style="607" customWidth="1"/>
    <col min="6142" max="6142" width="16.25" style="607" customWidth="1"/>
    <col min="6143" max="6144" width="16.75" style="607"/>
    <col min="6145" max="6145" width="5.75" style="607" customWidth="1"/>
    <col min="6146" max="6146" width="5.875" style="607" customWidth="1"/>
    <col min="6147" max="6147" width="55.875" style="607" customWidth="1"/>
    <col min="6148" max="6148" width="32.25" style="607" customWidth="1"/>
    <col min="6149" max="6149" width="16.375" style="607" customWidth="1"/>
    <col min="6150" max="6394" width="10.375" style="607" customWidth="1"/>
    <col min="6395" max="6395" width="5.75" style="607" customWidth="1"/>
    <col min="6396" max="6396" width="5.875" style="607" customWidth="1"/>
    <col min="6397" max="6397" width="34.125" style="607" customWidth="1"/>
    <col min="6398" max="6398" width="16.25" style="607" customWidth="1"/>
    <col min="6399" max="6400" width="16.75" style="607"/>
    <col min="6401" max="6401" width="5.75" style="607" customWidth="1"/>
    <col min="6402" max="6402" width="5.875" style="607" customWidth="1"/>
    <col min="6403" max="6403" width="55.875" style="607" customWidth="1"/>
    <col min="6404" max="6404" width="32.25" style="607" customWidth="1"/>
    <col min="6405" max="6405" width="16.375" style="607" customWidth="1"/>
    <col min="6406" max="6650" width="10.375" style="607" customWidth="1"/>
    <col min="6651" max="6651" width="5.75" style="607" customWidth="1"/>
    <col min="6652" max="6652" width="5.875" style="607" customWidth="1"/>
    <col min="6653" max="6653" width="34.125" style="607" customWidth="1"/>
    <col min="6654" max="6654" width="16.25" style="607" customWidth="1"/>
    <col min="6655" max="6656" width="16.75" style="607"/>
    <col min="6657" max="6657" width="5.75" style="607" customWidth="1"/>
    <col min="6658" max="6658" width="5.875" style="607" customWidth="1"/>
    <col min="6659" max="6659" width="55.875" style="607" customWidth="1"/>
    <col min="6660" max="6660" width="32.25" style="607" customWidth="1"/>
    <col min="6661" max="6661" width="16.375" style="607" customWidth="1"/>
    <col min="6662" max="6906" width="10.375" style="607" customWidth="1"/>
    <col min="6907" max="6907" width="5.75" style="607" customWidth="1"/>
    <col min="6908" max="6908" width="5.875" style="607" customWidth="1"/>
    <col min="6909" max="6909" width="34.125" style="607" customWidth="1"/>
    <col min="6910" max="6910" width="16.25" style="607" customWidth="1"/>
    <col min="6911" max="6912" width="16.75" style="607"/>
    <col min="6913" max="6913" width="5.75" style="607" customWidth="1"/>
    <col min="6914" max="6914" width="5.875" style="607" customWidth="1"/>
    <col min="6915" max="6915" width="55.875" style="607" customWidth="1"/>
    <col min="6916" max="6916" width="32.25" style="607" customWidth="1"/>
    <col min="6917" max="6917" width="16.375" style="607" customWidth="1"/>
    <col min="6918" max="7162" width="10.375" style="607" customWidth="1"/>
    <col min="7163" max="7163" width="5.75" style="607" customWidth="1"/>
    <col min="7164" max="7164" width="5.875" style="607" customWidth="1"/>
    <col min="7165" max="7165" width="34.125" style="607" customWidth="1"/>
    <col min="7166" max="7166" width="16.25" style="607" customWidth="1"/>
    <col min="7167" max="7168" width="16.75" style="607"/>
    <col min="7169" max="7169" width="5.75" style="607" customWidth="1"/>
    <col min="7170" max="7170" width="5.875" style="607" customWidth="1"/>
    <col min="7171" max="7171" width="55.875" style="607" customWidth="1"/>
    <col min="7172" max="7172" width="32.25" style="607" customWidth="1"/>
    <col min="7173" max="7173" width="16.375" style="607" customWidth="1"/>
    <col min="7174" max="7418" width="10.375" style="607" customWidth="1"/>
    <col min="7419" max="7419" width="5.75" style="607" customWidth="1"/>
    <col min="7420" max="7420" width="5.875" style="607" customWidth="1"/>
    <col min="7421" max="7421" width="34.125" style="607" customWidth="1"/>
    <col min="7422" max="7422" width="16.25" style="607" customWidth="1"/>
    <col min="7423" max="7424" width="16.75" style="607"/>
    <col min="7425" max="7425" width="5.75" style="607" customWidth="1"/>
    <col min="7426" max="7426" width="5.875" style="607" customWidth="1"/>
    <col min="7427" max="7427" width="55.875" style="607" customWidth="1"/>
    <col min="7428" max="7428" width="32.25" style="607" customWidth="1"/>
    <col min="7429" max="7429" width="16.375" style="607" customWidth="1"/>
    <col min="7430" max="7674" width="10.375" style="607" customWidth="1"/>
    <col min="7675" max="7675" width="5.75" style="607" customWidth="1"/>
    <col min="7676" max="7676" width="5.875" style="607" customWidth="1"/>
    <col min="7677" max="7677" width="34.125" style="607" customWidth="1"/>
    <col min="7678" max="7678" width="16.25" style="607" customWidth="1"/>
    <col min="7679" max="7680" width="16.75" style="607"/>
    <col min="7681" max="7681" width="5.75" style="607" customWidth="1"/>
    <col min="7682" max="7682" width="5.875" style="607" customWidth="1"/>
    <col min="7683" max="7683" width="55.875" style="607" customWidth="1"/>
    <col min="7684" max="7684" width="32.25" style="607" customWidth="1"/>
    <col min="7685" max="7685" width="16.375" style="607" customWidth="1"/>
    <col min="7686" max="7930" width="10.375" style="607" customWidth="1"/>
    <col min="7931" max="7931" width="5.75" style="607" customWidth="1"/>
    <col min="7932" max="7932" width="5.875" style="607" customWidth="1"/>
    <col min="7933" max="7933" width="34.125" style="607" customWidth="1"/>
    <col min="7934" max="7934" width="16.25" style="607" customWidth="1"/>
    <col min="7935" max="7936" width="16.75" style="607"/>
    <col min="7937" max="7937" width="5.75" style="607" customWidth="1"/>
    <col min="7938" max="7938" width="5.875" style="607" customWidth="1"/>
    <col min="7939" max="7939" width="55.875" style="607" customWidth="1"/>
    <col min="7940" max="7940" width="32.25" style="607" customWidth="1"/>
    <col min="7941" max="7941" width="16.375" style="607" customWidth="1"/>
    <col min="7942" max="8186" width="10.375" style="607" customWidth="1"/>
    <col min="8187" max="8187" width="5.75" style="607" customWidth="1"/>
    <col min="8188" max="8188" width="5.875" style="607" customWidth="1"/>
    <col min="8189" max="8189" width="34.125" style="607" customWidth="1"/>
    <col min="8190" max="8190" width="16.25" style="607" customWidth="1"/>
    <col min="8191" max="8192" width="16.75" style="607"/>
    <col min="8193" max="8193" width="5.75" style="607" customWidth="1"/>
    <col min="8194" max="8194" width="5.875" style="607" customWidth="1"/>
    <col min="8195" max="8195" width="55.875" style="607" customWidth="1"/>
    <col min="8196" max="8196" width="32.25" style="607" customWidth="1"/>
    <col min="8197" max="8197" width="16.375" style="607" customWidth="1"/>
    <col min="8198" max="8442" width="10.375" style="607" customWidth="1"/>
    <col min="8443" max="8443" width="5.75" style="607" customWidth="1"/>
    <col min="8444" max="8444" width="5.875" style="607" customWidth="1"/>
    <col min="8445" max="8445" width="34.125" style="607" customWidth="1"/>
    <col min="8446" max="8446" width="16.25" style="607" customWidth="1"/>
    <col min="8447" max="8448" width="16.75" style="607"/>
    <col min="8449" max="8449" width="5.75" style="607" customWidth="1"/>
    <col min="8450" max="8450" width="5.875" style="607" customWidth="1"/>
    <col min="8451" max="8451" width="55.875" style="607" customWidth="1"/>
    <col min="8452" max="8452" width="32.25" style="607" customWidth="1"/>
    <col min="8453" max="8453" width="16.375" style="607" customWidth="1"/>
    <col min="8454" max="8698" width="10.375" style="607" customWidth="1"/>
    <col min="8699" max="8699" width="5.75" style="607" customWidth="1"/>
    <col min="8700" max="8700" width="5.875" style="607" customWidth="1"/>
    <col min="8701" max="8701" width="34.125" style="607" customWidth="1"/>
    <col min="8702" max="8702" width="16.25" style="607" customWidth="1"/>
    <col min="8703" max="8704" width="16.75" style="607"/>
    <col min="8705" max="8705" width="5.75" style="607" customWidth="1"/>
    <col min="8706" max="8706" width="5.875" style="607" customWidth="1"/>
    <col min="8707" max="8707" width="55.875" style="607" customWidth="1"/>
    <col min="8708" max="8708" width="32.25" style="607" customWidth="1"/>
    <col min="8709" max="8709" width="16.375" style="607" customWidth="1"/>
    <col min="8710" max="8954" width="10.375" style="607" customWidth="1"/>
    <col min="8955" max="8955" width="5.75" style="607" customWidth="1"/>
    <col min="8956" max="8956" width="5.875" style="607" customWidth="1"/>
    <col min="8957" max="8957" width="34.125" style="607" customWidth="1"/>
    <col min="8958" max="8958" width="16.25" style="607" customWidth="1"/>
    <col min="8959" max="8960" width="16.75" style="607"/>
    <col min="8961" max="8961" width="5.75" style="607" customWidth="1"/>
    <col min="8962" max="8962" width="5.875" style="607" customWidth="1"/>
    <col min="8963" max="8963" width="55.875" style="607" customWidth="1"/>
    <col min="8964" max="8964" width="32.25" style="607" customWidth="1"/>
    <col min="8965" max="8965" width="16.375" style="607" customWidth="1"/>
    <col min="8966" max="9210" width="10.375" style="607" customWidth="1"/>
    <col min="9211" max="9211" width="5.75" style="607" customWidth="1"/>
    <col min="9212" max="9212" width="5.875" style="607" customWidth="1"/>
    <col min="9213" max="9213" width="34.125" style="607" customWidth="1"/>
    <col min="9214" max="9214" width="16.25" style="607" customWidth="1"/>
    <col min="9215" max="9216" width="16.75" style="607"/>
    <col min="9217" max="9217" width="5.75" style="607" customWidth="1"/>
    <col min="9218" max="9218" width="5.875" style="607" customWidth="1"/>
    <col min="9219" max="9219" width="55.875" style="607" customWidth="1"/>
    <col min="9220" max="9220" width="32.25" style="607" customWidth="1"/>
    <col min="9221" max="9221" width="16.375" style="607" customWidth="1"/>
    <col min="9222" max="9466" width="10.375" style="607" customWidth="1"/>
    <col min="9467" max="9467" width="5.75" style="607" customWidth="1"/>
    <col min="9468" max="9468" width="5.875" style="607" customWidth="1"/>
    <col min="9469" max="9469" width="34.125" style="607" customWidth="1"/>
    <col min="9470" max="9470" width="16.25" style="607" customWidth="1"/>
    <col min="9471" max="9472" width="16.75" style="607"/>
    <col min="9473" max="9473" width="5.75" style="607" customWidth="1"/>
    <col min="9474" max="9474" width="5.875" style="607" customWidth="1"/>
    <col min="9475" max="9475" width="55.875" style="607" customWidth="1"/>
    <col min="9476" max="9476" width="32.25" style="607" customWidth="1"/>
    <col min="9477" max="9477" width="16.375" style="607" customWidth="1"/>
    <col min="9478" max="9722" width="10.375" style="607" customWidth="1"/>
    <col min="9723" max="9723" width="5.75" style="607" customWidth="1"/>
    <col min="9724" max="9724" width="5.875" style="607" customWidth="1"/>
    <col min="9725" max="9725" width="34.125" style="607" customWidth="1"/>
    <col min="9726" max="9726" width="16.25" style="607" customWidth="1"/>
    <col min="9727" max="9728" width="16.75" style="607"/>
    <col min="9729" max="9729" width="5.75" style="607" customWidth="1"/>
    <col min="9730" max="9730" width="5.875" style="607" customWidth="1"/>
    <col min="9731" max="9731" width="55.875" style="607" customWidth="1"/>
    <col min="9732" max="9732" width="32.25" style="607" customWidth="1"/>
    <col min="9733" max="9733" width="16.375" style="607" customWidth="1"/>
    <col min="9734" max="9978" width="10.375" style="607" customWidth="1"/>
    <col min="9979" max="9979" width="5.75" style="607" customWidth="1"/>
    <col min="9980" max="9980" width="5.875" style="607" customWidth="1"/>
    <col min="9981" max="9981" width="34.125" style="607" customWidth="1"/>
    <col min="9982" max="9982" width="16.25" style="607" customWidth="1"/>
    <col min="9983" max="9984" width="16.75" style="607"/>
    <col min="9985" max="9985" width="5.75" style="607" customWidth="1"/>
    <col min="9986" max="9986" width="5.875" style="607" customWidth="1"/>
    <col min="9987" max="9987" width="55.875" style="607" customWidth="1"/>
    <col min="9988" max="9988" width="32.25" style="607" customWidth="1"/>
    <col min="9989" max="9989" width="16.375" style="607" customWidth="1"/>
    <col min="9990" max="10234" width="10.375" style="607" customWidth="1"/>
    <col min="10235" max="10235" width="5.75" style="607" customWidth="1"/>
    <col min="10236" max="10236" width="5.875" style="607" customWidth="1"/>
    <col min="10237" max="10237" width="34.125" style="607" customWidth="1"/>
    <col min="10238" max="10238" width="16.25" style="607" customWidth="1"/>
    <col min="10239" max="10240" width="16.75" style="607"/>
    <col min="10241" max="10241" width="5.75" style="607" customWidth="1"/>
    <col min="10242" max="10242" width="5.875" style="607" customWidth="1"/>
    <col min="10243" max="10243" width="55.875" style="607" customWidth="1"/>
    <col min="10244" max="10244" width="32.25" style="607" customWidth="1"/>
    <col min="10245" max="10245" width="16.375" style="607" customWidth="1"/>
    <col min="10246" max="10490" width="10.375" style="607" customWidth="1"/>
    <col min="10491" max="10491" width="5.75" style="607" customWidth="1"/>
    <col min="10492" max="10492" width="5.875" style="607" customWidth="1"/>
    <col min="10493" max="10493" width="34.125" style="607" customWidth="1"/>
    <col min="10494" max="10494" width="16.25" style="607" customWidth="1"/>
    <col min="10495" max="10496" width="16.75" style="607"/>
    <col min="10497" max="10497" width="5.75" style="607" customWidth="1"/>
    <col min="10498" max="10498" width="5.875" style="607" customWidth="1"/>
    <col min="10499" max="10499" width="55.875" style="607" customWidth="1"/>
    <col min="10500" max="10500" width="32.25" style="607" customWidth="1"/>
    <col min="10501" max="10501" width="16.375" style="607" customWidth="1"/>
    <col min="10502" max="10746" width="10.375" style="607" customWidth="1"/>
    <col min="10747" max="10747" width="5.75" style="607" customWidth="1"/>
    <col min="10748" max="10748" width="5.875" style="607" customWidth="1"/>
    <col min="10749" max="10749" width="34.125" style="607" customWidth="1"/>
    <col min="10750" max="10750" width="16.25" style="607" customWidth="1"/>
    <col min="10751" max="10752" width="16.75" style="607"/>
    <col min="10753" max="10753" width="5.75" style="607" customWidth="1"/>
    <col min="10754" max="10754" width="5.875" style="607" customWidth="1"/>
    <col min="10755" max="10755" width="55.875" style="607" customWidth="1"/>
    <col min="10756" max="10756" width="32.25" style="607" customWidth="1"/>
    <col min="10757" max="10757" width="16.375" style="607" customWidth="1"/>
    <col min="10758" max="11002" width="10.375" style="607" customWidth="1"/>
    <col min="11003" max="11003" width="5.75" style="607" customWidth="1"/>
    <col min="11004" max="11004" width="5.875" style="607" customWidth="1"/>
    <col min="11005" max="11005" width="34.125" style="607" customWidth="1"/>
    <col min="11006" max="11006" width="16.25" style="607" customWidth="1"/>
    <col min="11007" max="11008" width="16.75" style="607"/>
    <col min="11009" max="11009" width="5.75" style="607" customWidth="1"/>
    <col min="11010" max="11010" width="5.875" style="607" customWidth="1"/>
    <col min="11011" max="11011" width="55.875" style="607" customWidth="1"/>
    <col min="11012" max="11012" width="32.25" style="607" customWidth="1"/>
    <col min="11013" max="11013" width="16.375" style="607" customWidth="1"/>
    <col min="11014" max="11258" width="10.375" style="607" customWidth="1"/>
    <col min="11259" max="11259" width="5.75" style="607" customWidth="1"/>
    <col min="11260" max="11260" width="5.875" style="607" customWidth="1"/>
    <col min="11261" max="11261" width="34.125" style="607" customWidth="1"/>
    <col min="11262" max="11262" width="16.25" style="607" customWidth="1"/>
    <col min="11263" max="11264" width="16.75" style="607"/>
    <col min="11265" max="11265" width="5.75" style="607" customWidth="1"/>
    <col min="11266" max="11266" width="5.875" style="607" customWidth="1"/>
    <col min="11267" max="11267" width="55.875" style="607" customWidth="1"/>
    <col min="11268" max="11268" width="32.25" style="607" customWidth="1"/>
    <col min="11269" max="11269" width="16.375" style="607" customWidth="1"/>
    <col min="11270" max="11514" width="10.375" style="607" customWidth="1"/>
    <col min="11515" max="11515" width="5.75" style="607" customWidth="1"/>
    <col min="11516" max="11516" width="5.875" style="607" customWidth="1"/>
    <col min="11517" max="11517" width="34.125" style="607" customWidth="1"/>
    <col min="11518" max="11518" width="16.25" style="607" customWidth="1"/>
    <col min="11519" max="11520" width="16.75" style="607"/>
    <col min="11521" max="11521" width="5.75" style="607" customWidth="1"/>
    <col min="11522" max="11522" width="5.875" style="607" customWidth="1"/>
    <col min="11523" max="11523" width="55.875" style="607" customWidth="1"/>
    <col min="11524" max="11524" width="32.25" style="607" customWidth="1"/>
    <col min="11525" max="11525" width="16.375" style="607" customWidth="1"/>
    <col min="11526" max="11770" width="10.375" style="607" customWidth="1"/>
    <col min="11771" max="11771" width="5.75" style="607" customWidth="1"/>
    <col min="11772" max="11772" width="5.875" style="607" customWidth="1"/>
    <col min="11773" max="11773" width="34.125" style="607" customWidth="1"/>
    <col min="11774" max="11774" width="16.25" style="607" customWidth="1"/>
    <col min="11775" max="11776" width="16.75" style="607"/>
    <col min="11777" max="11777" width="5.75" style="607" customWidth="1"/>
    <col min="11778" max="11778" width="5.875" style="607" customWidth="1"/>
    <col min="11779" max="11779" width="55.875" style="607" customWidth="1"/>
    <col min="11780" max="11780" width="32.25" style="607" customWidth="1"/>
    <col min="11781" max="11781" width="16.375" style="607" customWidth="1"/>
    <col min="11782" max="12026" width="10.375" style="607" customWidth="1"/>
    <col min="12027" max="12027" width="5.75" style="607" customWidth="1"/>
    <col min="12028" max="12028" width="5.875" style="607" customWidth="1"/>
    <col min="12029" max="12029" width="34.125" style="607" customWidth="1"/>
    <col min="12030" max="12030" width="16.25" style="607" customWidth="1"/>
    <col min="12031" max="12032" width="16.75" style="607"/>
    <col min="12033" max="12033" width="5.75" style="607" customWidth="1"/>
    <col min="12034" max="12034" width="5.875" style="607" customWidth="1"/>
    <col min="12035" max="12035" width="55.875" style="607" customWidth="1"/>
    <col min="12036" max="12036" width="32.25" style="607" customWidth="1"/>
    <col min="12037" max="12037" width="16.375" style="607" customWidth="1"/>
    <col min="12038" max="12282" width="10.375" style="607" customWidth="1"/>
    <col min="12283" max="12283" width="5.75" style="607" customWidth="1"/>
    <col min="12284" max="12284" width="5.875" style="607" customWidth="1"/>
    <col min="12285" max="12285" width="34.125" style="607" customWidth="1"/>
    <col min="12286" max="12286" width="16.25" style="607" customWidth="1"/>
    <col min="12287" max="12288" width="16.75" style="607"/>
    <col min="12289" max="12289" width="5.75" style="607" customWidth="1"/>
    <col min="12290" max="12290" width="5.875" style="607" customWidth="1"/>
    <col min="12291" max="12291" width="55.875" style="607" customWidth="1"/>
    <col min="12292" max="12292" width="32.25" style="607" customWidth="1"/>
    <col min="12293" max="12293" width="16.375" style="607" customWidth="1"/>
    <col min="12294" max="12538" width="10.375" style="607" customWidth="1"/>
    <col min="12539" max="12539" width="5.75" style="607" customWidth="1"/>
    <col min="12540" max="12540" width="5.875" style="607" customWidth="1"/>
    <col min="12541" max="12541" width="34.125" style="607" customWidth="1"/>
    <col min="12542" max="12542" width="16.25" style="607" customWidth="1"/>
    <col min="12543" max="12544" width="16.75" style="607"/>
    <col min="12545" max="12545" width="5.75" style="607" customWidth="1"/>
    <col min="12546" max="12546" width="5.875" style="607" customWidth="1"/>
    <col min="12547" max="12547" width="55.875" style="607" customWidth="1"/>
    <col min="12548" max="12548" width="32.25" style="607" customWidth="1"/>
    <col min="12549" max="12549" width="16.375" style="607" customWidth="1"/>
    <col min="12550" max="12794" width="10.375" style="607" customWidth="1"/>
    <col min="12795" max="12795" width="5.75" style="607" customWidth="1"/>
    <col min="12796" max="12796" width="5.875" style="607" customWidth="1"/>
    <col min="12797" max="12797" width="34.125" style="607" customWidth="1"/>
    <col min="12798" max="12798" width="16.25" style="607" customWidth="1"/>
    <col min="12799" max="12800" width="16.75" style="607"/>
    <col min="12801" max="12801" width="5.75" style="607" customWidth="1"/>
    <col min="12802" max="12802" width="5.875" style="607" customWidth="1"/>
    <col min="12803" max="12803" width="55.875" style="607" customWidth="1"/>
    <col min="12804" max="12804" width="32.25" style="607" customWidth="1"/>
    <col min="12805" max="12805" width="16.375" style="607" customWidth="1"/>
    <col min="12806" max="13050" width="10.375" style="607" customWidth="1"/>
    <col min="13051" max="13051" width="5.75" style="607" customWidth="1"/>
    <col min="13052" max="13052" width="5.875" style="607" customWidth="1"/>
    <col min="13053" max="13053" width="34.125" style="607" customWidth="1"/>
    <col min="13054" max="13054" width="16.25" style="607" customWidth="1"/>
    <col min="13055" max="13056" width="16.75" style="607"/>
    <col min="13057" max="13057" width="5.75" style="607" customWidth="1"/>
    <col min="13058" max="13058" width="5.875" style="607" customWidth="1"/>
    <col min="13059" max="13059" width="55.875" style="607" customWidth="1"/>
    <col min="13060" max="13060" width="32.25" style="607" customWidth="1"/>
    <col min="13061" max="13061" width="16.375" style="607" customWidth="1"/>
    <col min="13062" max="13306" width="10.375" style="607" customWidth="1"/>
    <col min="13307" max="13307" width="5.75" style="607" customWidth="1"/>
    <col min="13308" max="13308" width="5.875" style="607" customWidth="1"/>
    <col min="13309" max="13309" width="34.125" style="607" customWidth="1"/>
    <col min="13310" max="13310" width="16.25" style="607" customWidth="1"/>
    <col min="13311" max="13312" width="16.75" style="607"/>
    <col min="13313" max="13313" width="5.75" style="607" customWidth="1"/>
    <col min="13314" max="13314" width="5.875" style="607" customWidth="1"/>
    <col min="13315" max="13315" width="55.875" style="607" customWidth="1"/>
    <col min="13316" max="13316" width="32.25" style="607" customWidth="1"/>
    <col min="13317" max="13317" width="16.375" style="607" customWidth="1"/>
    <col min="13318" max="13562" width="10.375" style="607" customWidth="1"/>
    <col min="13563" max="13563" width="5.75" style="607" customWidth="1"/>
    <col min="13564" max="13564" width="5.875" style="607" customWidth="1"/>
    <col min="13565" max="13565" width="34.125" style="607" customWidth="1"/>
    <col min="13566" max="13566" width="16.25" style="607" customWidth="1"/>
    <col min="13567" max="13568" width="16.75" style="607"/>
    <col min="13569" max="13569" width="5.75" style="607" customWidth="1"/>
    <col min="13570" max="13570" width="5.875" style="607" customWidth="1"/>
    <col min="13571" max="13571" width="55.875" style="607" customWidth="1"/>
    <col min="13572" max="13572" width="32.25" style="607" customWidth="1"/>
    <col min="13573" max="13573" width="16.375" style="607" customWidth="1"/>
    <col min="13574" max="13818" width="10.375" style="607" customWidth="1"/>
    <col min="13819" max="13819" width="5.75" style="607" customWidth="1"/>
    <col min="13820" max="13820" width="5.875" style="607" customWidth="1"/>
    <col min="13821" max="13821" width="34.125" style="607" customWidth="1"/>
    <col min="13822" max="13822" width="16.25" style="607" customWidth="1"/>
    <col min="13823" max="13824" width="16.75" style="607"/>
    <col min="13825" max="13825" width="5.75" style="607" customWidth="1"/>
    <col min="13826" max="13826" width="5.875" style="607" customWidth="1"/>
    <col min="13827" max="13827" width="55.875" style="607" customWidth="1"/>
    <col min="13828" max="13828" width="32.25" style="607" customWidth="1"/>
    <col min="13829" max="13829" width="16.375" style="607" customWidth="1"/>
    <col min="13830" max="14074" width="10.375" style="607" customWidth="1"/>
    <col min="14075" max="14075" width="5.75" style="607" customWidth="1"/>
    <col min="14076" max="14076" width="5.875" style="607" customWidth="1"/>
    <col min="14077" max="14077" width="34.125" style="607" customWidth="1"/>
    <col min="14078" max="14078" width="16.25" style="607" customWidth="1"/>
    <col min="14079" max="14080" width="16.75" style="607"/>
    <col min="14081" max="14081" width="5.75" style="607" customWidth="1"/>
    <col min="14082" max="14082" width="5.875" style="607" customWidth="1"/>
    <col min="14083" max="14083" width="55.875" style="607" customWidth="1"/>
    <col min="14084" max="14084" width="32.25" style="607" customWidth="1"/>
    <col min="14085" max="14085" width="16.375" style="607" customWidth="1"/>
    <col min="14086" max="14330" width="10.375" style="607" customWidth="1"/>
    <col min="14331" max="14331" width="5.75" style="607" customWidth="1"/>
    <col min="14332" max="14332" width="5.875" style="607" customWidth="1"/>
    <col min="14333" max="14333" width="34.125" style="607" customWidth="1"/>
    <col min="14334" max="14334" width="16.25" style="607" customWidth="1"/>
    <col min="14335" max="14336" width="16.75" style="607"/>
    <col min="14337" max="14337" width="5.75" style="607" customWidth="1"/>
    <col min="14338" max="14338" width="5.875" style="607" customWidth="1"/>
    <col min="14339" max="14339" width="55.875" style="607" customWidth="1"/>
    <col min="14340" max="14340" width="32.25" style="607" customWidth="1"/>
    <col min="14341" max="14341" width="16.375" style="607" customWidth="1"/>
    <col min="14342" max="14586" width="10.375" style="607" customWidth="1"/>
    <col min="14587" max="14587" width="5.75" style="607" customWidth="1"/>
    <col min="14588" max="14588" width="5.875" style="607" customWidth="1"/>
    <col min="14589" max="14589" width="34.125" style="607" customWidth="1"/>
    <col min="14590" max="14590" width="16.25" style="607" customWidth="1"/>
    <col min="14591" max="14592" width="16.75" style="607"/>
    <col min="14593" max="14593" width="5.75" style="607" customWidth="1"/>
    <col min="14594" max="14594" width="5.875" style="607" customWidth="1"/>
    <col min="14595" max="14595" width="55.875" style="607" customWidth="1"/>
    <col min="14596" max="14596" width="32.25" style="607" customWidth="1"/>
    <col min="14597" max="14597" width="16.375" style="607" customWidth="1"/>
    <col min="14598" max="14842" width="10.375" style="607" customWidth="1"/>
    <col min="14843" max="14843" width="5.75" style="607" customWidth="1"/>
    <col min="14844" max="14844" width="5.875" style="607" customWidth="1"/>
    <col min="14845" max="14845" width="34.125" style="607" customWidth="1"/>
    <col min="14846" max="14846" width="16.25" style="607" customWidth="1"/>
    <col min="14847" max="14848" width="16.75" style="607"/>
    <col min="14849" max="14849" width="5.75" style="607" customWidth="1"/>
    <col min="14850" max="14850" width="5.875" style="607" customWidth="1"/>
    <col min="14851" max="14851" width="55.875" style="607" customWidth="1"/>
    <col min="14852" max="14852" width="32.25" style="607" customWidth="1"/>
    <col min="14853" max="14853" width="16.375" style="607" customWidth="1"/>
    <col min="14854" max="15098" width="10.375" style="607" customWidth="1"/>
    <col min="15099" max="15099" width="5.75" style="607" customWidth="1"/>
    <col min="15100" max="15100" width="5.875" style="607" customWidth="1"/>
    <col min="15101" max="15101" width="34.125" style="607" customWidth="1"/>
    <col min="15102" max="15102" width="16.25" style="607" customWidth="1"/>
    <col min="15103" max="15104" width="16.75" style="607"/>
    <col min="15105" max="15105" width="5.75" style="607" customWidth="1"/>
    <col min="15106" max="15106" width="5.875" style="607" customWidth="1"/>
    <col min="15107" max="15107" width="55.875" style="607" customWidth="1"/>
    <col min="15108" max="15108" width="32.25" style="607" customWidth="1"/>
    <col min="15109" max="15109" width="16.375" style="607" customWidth="1"/>
    <col min="15110" max="15354" width="10.375" style="607" customWidth="1"/>
    <col min="15355" max="15355" width="5.75" style="607" customWidth="1"/>
    <col min="15356" max="15356" width="5.875" style="607" customWidth="1"/>
    <col min="15357" max="15357" width="34.125" style="607" customWidth="1"/>
    <col min="15358" max="15358" width="16.25" style="607" customWidth="1"/>
    <col min="15359" max="15360" width="16.75" style="607"/>
    <col min="15361" max="15361" width="5.75" style="607" customWidth="1"/>
    <col min="15362" max="15362" width="5.875" style="607" customWidth="1"/>
    <col min="15363" max="15363" width="55.875" style="607" customWidth="1"/>
    <col min="15364" max="15364" width="32.25" style="607" customWidth="1"/>
    <col min="15365" max="15365" width="16.375" style="607" customWidth="1"/>
    <col min="15366" max="15610" width="10.375" style="607" customWidth="1"/>
    <col min="15611" max="15611" width="5.75" style="607" customWidth="1"/>
    <col min="15612" max="15612" width="5.875" style="607" customWidth="1"/>
    <col min="15613" max="15613" width="34.125" style="607" customWidth="1"/>
    <col min="15614" max="15614" width="16.25" style="607" customWidth="1"/>
    <col min="15615" max="15616" width="16.75" style="607"/>
    <col min="15617" max="15617" width="5.75" style="607" customWidth="1"/>
    <col min="15618" max="15618" width="5.875" style="607" customWidth="1"/>
    <col min="15619" max="15619" width="55.875" style="607" customWidth="1"/>
    <col min="15620" max="15620" width="32.25" style="607" customWidth="1"/>
    <col min="15621" max="15621" width="16.375" style="607" customWidth="1"/>
    <col min="15622" max="15866" width="10.375" style="607" customWidth="1"/>
    <col min="15867" max="15867" width="5.75" style="607" customWidth="1"/>
    <col min="15868" max="15868" width="5.875" style="607" customWidth="1"/>
    <col min="15869" max="15869" width="34.125" style="607" customWidth="1"/>
    <col min="15870" max="15870" width="16.25" style="607" customWidth="1"/>
    <col min="15871" max="15872" width="16.75" style="607"/>
    <col min="15873" max="15873" width="5.75" style="607" customWidth="1"/>
    <col min="15874" max="15874" width="5.875" style="607" customWidth="1"/>
    <col min="15875" max="15875" width="55.875" style="607" customWidth="1"/>
    <col min="15876" max="15876" width="32.25" style="607" customWidth="1"/>
    <col min="15877" max="15877" width="16.375" style="607" customWidth="1"/>
    <col min="15878" max="16122" width="10.375" style="607" customWidth="1"/>
    <col min="16123" max="16123" width="5.75" style="607" customWidth="1"/>
    <col min="16124" max="16124" width="5.875" style="607" customWidth="1"/>
    <col min="16125" max="16125" width="34.125" style="607" customWidth="1"/>
    <col min="16126" max="16126" width="16.25" style="607" customWidth="1"/>
    <col min="16127" max="16128" width="16.75" style="607"/>
    <col min="16129" max="16129" width="5.75" style="607" customWidth="1"/>
    <col min="16130" max="16130" width="5.875" style="607" customWidth="1"/>
    <col min="16131" max="16131" width="55.875" style="607" customWidth="1"/>
    <col min="16132" max="16132" width="32.25" style="607" customWidth="1"/>
    <col min="16133" max="16133" width="16.375" style="607" customWidth="1"/>
    <col min="16134" max="16378" width="10.375" style="607" customWidth="1"/>
    <col min="16379" max="16379" width="5.75" style="607" customWidth="1"/>
    <col min="16380" max="16380" width="5.875" style="607" customWidth="1"/>
    <col min="16381" max="16381" width="34.125" style="607" customWidth="1"/>
    <col min="16382" max="16382" width="16.25" style="607" customWidth="1"/>
    <col min="16383" max="16384" width="16.75" style="607"/>
  </cols>
  <sheetData>
    <row r="1" spans="1:5" s="696" customFormat="1" ht="15" customHeight="1">
      <c r="A1" s="693"/>
      <c r="B1" s="693"/>
      <c r="C1" s="693"/>
      <c r="D1" s="694" t="s">
        <v>715</v>
      </c>
      <c r="E1" s="695"/>
    </row>
    <row r="2" spans="1:5" s="696" customFormat="1" ht="15" customHeight="1">
      <c r="A2" s="693"/>
      <c r="B2" s="693"/>
      <c r="C2" s="693"/>
      <c r="D2" s="608" t="s">
        <v>782</v>
      </c>
      <c r="E2" s="690"/>
    </row>
    <row r="3" spans="1:5" s="696" customFormat="1" ht="15" customHeight="1">
      <c r="A3" s="697"/>
      <c r="B3" s="697"/>
      <c r="C3" s="697"/>
      <c r="D3" s="608" t="s">
        <v>783</v>
      </c>
      <c r="E3" s="690"/>
    </row>
    <row r="4" spans="1:5" s="699" customFormat="1" ht="3.75" customHeight="1">
      <c r="A4" s="698"/>
      <c r="B4" s="698"/>
      <c r="C4" s="698"/>
      <c r="D4" s="608"/>
      <c r="E4" s="609"/>
    </row>
    <row r="5" spans="1:5" s="692" customFormat="1" ht="18.75" customHeight="1">
      <c r="A5" s="976" t="s">
        <v>716</v>
      </c>
      <c r="B5" s="976"/>
      <c r="C5" s="976"/>
      <c r="D5" s="976"/>
    </row>
    <row r="6" spans="1:5" s="692" customFormat="1" ht="18.75" customHeight="1">
      <c r="A6" s="976" t="s">
        <v>271</v>
      </c>
      <c r="B6" s="976"/>
      <c r="C6" s="976"/>
      <c r="D6" s="976"/>
    </row>
    <row r="7" spans="1:5" s="692" customFormat="1" ht="15" customHeight="1">
      <c r="A7" s="977"/>
      <c r="B7" s="977"/>
      <c r="C7" s="977"/>
      <c r="D7" s="691" t="s">
        <v>15</v>
      </c>
    </row>
    <row r="8" spans="1:5" s="610" customFormat="1" ht="15.75" customHeight="1">
      <c r="A8" s="978" t="s">
        <v>717</v>
      </c>
      <c r="B8" s="978" t="s">
        <v>130</v>
      </c>
      <c r="C8" s="979" t="s">
        <v>660</v>
      </c>
      <c r="D8" s="978" t="s">
        <v>718</v>
      </c>
    </row>
    <row r="9" spans="1:5" s="611" customFormat="1" ht="9" customHeight="1">
      <c r="A9" s="978"/>
      <c r="B9" s="978"/>
      <c r="C9" s="979"/>
      <c r="D9" s="978"/>
    </row>
    <row r="10" spans="1:5" s="614" customFormat="1">
      <c r="A10" s="612">
        <v>1</v>
      </c>
      <c r="B10" s="612">
        <v>2</v>
      </c>
      <c r="C10" s="613">
        <v>3</v>
      </c>
      <c r="D10" s="612">
        <v>4</v>
      </c>
    </row>
    <row r="11" spans="1:5" s="614" customFormat="1" ht="8.25" customHeight="1">
      <c r="A11" s="615"/>
      <c r="B11" s="616"/>
      <c r="C11" s="616"/>
      <c r="D11" s="617"/>
    </row>
    <row r="12" spans="1:5" s="621" customFormat="1" ht="21" customHeight="1">
      <c r="A12" s="618">
        <v>1</v>
      </c>
      <c r="B12" s="618"/>
      <c r="C12" s="619" t="s">
        <v>219</v>
      </c>
      <c r="D12" s="620">
        <f>D14+D13</f>
        <v>1771748134</v>
      </c>
    </row>
    <row r="13" spans="1:5" s="625" customFormat="1" ht="21" customHeight="1">
      <c r="A13" s="622" t="s">
        <v>719</v>
      </c>
      <c r="B13" s="622"/>
      <c r="C13" s="623" t="s">
        <v>720</v>
      </c>
      <c r="D13" s="624">
        <v>1393766444</v>
      </c>
    </row>
    <row r="14" spans="1:5" s="625" customFormat="1" ht="21" customHeight="1">
      <c r="A14" s="622" t="s">
        <v>721</v>
      </c>
      <c r="B14" s="622"/>
      <c r="C14" s="623" t="s">
        <v>722</v>
      </c>
      <c r="D14" s="624">
        <v>377981690</v>
      </c>
    </row>
    <row r="15" spans="1:5" s="621" customFormat="1" ht="21" customHeight="1">
      <c r="A15" s="618">
        <v>2</v>
      </c>
      <c r="B15" s="618"/>
      <c r="C15" s="619" t="s">
        <v>723</v>
      </c>
      <c r="D15" s="620">
        <f>D16+D19+D22</f>
        <v>108500000</v>
      </c>
    </row>
    <row r="16" spans="1:5" s="630" customFormat="1" ht="30.75" customHeight="1">
      <c r="A16" s="626" t="s">
        <v>724</v>
      </c>
      <c r="B16" s="627"/>
      <c r="C16" s="628" t="s">
        <v>725</v>
      </c>
      <c r="D16" s="629">
        <f>D17+D18</f>
        <v>5000000</v>
      </c>
    </row>
    <row r="17" spans="1:4" s="635" customFormat="1" ht="30" customHeight="1">
      <c r="A17" s="631" t="s">
        <v>726</v>
      </c>
      <c r="B17" s="632">
        <v>905</v>
      </c>
      <c r="C17" s="633" t="s">
        <v>727</v>
      </c>
      <c r="D17" s="634">
        <v>5000000</v>
      </c>
    </row>
    <row r="18" spans="1:4" s="635" customFormat="1" ht="39" customHeight="1">
      <c r="A18" s="636" t="s">
        <v>728</v>
      </c>
      <c r="B18" s="632">
        <v>906</v>
      </c>
      <c r="C18" s="633" t="s">
        <v>729</v>
      </c>
      <c r="D18" s="634">
        <v>0</v>
      </c>
    </row>
    <row r="19" spans="1:4" s="630" customFormat="1" ht="21.95" customHeight="1">
      <c r="A19" s="637" t="s">
        <v>730</v>
      </c>
      <c r="B19" s="638">
        <v>952</v>
      </c>
      <c r="C19" s="639" t="s">
        <v>731</v>
      </c>
      <c r="D19" s="629">
        <f>D20+D21</f>
        <v>80000000</v>
      </c>
    </row>
    <row r="20" spans="1:4" s="614" customFormat="1" ht="18.75" customHeight="1">
      <c r="A20" s="636" t="s">
        <v>732</v>
      </c>
      <c r="B20" s="612"/>
      <c r="C20" s="640" t="s">
        <v>733</v>
      </c>
      <c r="D20" s="634">
        <v>13500000</v>
      </c>
    </row>
    <row r="21" spans="1:4" s="614" customFormat="1" ht="18.75" customHeight="1">
      <c r="A21" s="636" t="s">
        <v>734</v>
      </c>
      <c r="B21" s="612"/>
      <c r="C21" s="640" t="s">
        <v>735</v>
      </c>
      <c r="D21" s="634">
        <v>66500000</v>
      </c>
    </row>
    <row r="22" spans="1:4" s="630" customFormat="1" ht="27.75" customHeight="1">
      <c r="A22" s="637" t="s">
        <v>736</v>
      </c>
      <c r="B22" s="638">
        <v>950</v>
      </c>
      <c r="C22" s="639" t="s">
        <v>737</v>
      </c>
      <c r="D22" s="629">
        <f>D23+D24</f>
        <v>23500000</v>
      </c>
    </row>
    <row r="23" spans="1:4" s="635" customFormat="1" ht="19.5" customHeight="1">
      <c r="A23" s="636" t="s">
        <v>738</v>
      </c>
      <c r="B23" s="612"/>
      <c r="C23" s="640" t="s">
        <v>739</v>
      </c>
      <c r="D23" s="634">
        <v>0</v>
      </c>
    </row>
    <row r="24" spans="1:4" s="635" customFormat="1" ht="19.5" customHeight="1">
      <c r="A24" s="636" t="s">
        <v>740</v>
      </c>
      <c r="B24" s="612"/>
      <c r="C24" s="640" t="s">
        <v>741</v>
      </c>
      <c r="D24" s="634">
        <v>23500000</v>
      </c>
    </row>
    <row r="25" spans="1:4" s="643" customFormat="1" ht="21.95" customHeight="1">
      <c r="A25" s="641">
        <v>3</v>
      </c>
      <c r="B25" s="641"/>
      <c r="C25" s="642" t="s">
        <v>742</v>
      </c>
      <c r="D25" s="620">
        <f>D12+D15</f>
        <v>1880248134</v>
      </c>
    </row>
    <row r="26" spans="1:4" ht="4.5" customHeight="1">
      <c r="A26" s="644"/>
      <c r="B26" s="645"/>
      <c r="C26" s="646"/>
      <c r="D26" s="647"/>
    </row>
    <row r="27" spans="1:4" s="648" customFormat="1" ht="21.95" customHeight="1">
      <c r="A27" s="618">
        <v>4</v>
      </c>
      <c r="B27" s="618"/>
      <c r="C27" s="619" t="s">
        <v>220</v>
      </c>
      <c r="D27" s="620">
        <f>D28+D31</f>
        <v>1866748134</v>
      </c>
    </row>
    <row r="28" spans="1:4" s="625" customFormat="1" ht="21.95" customHeight="1">
      <c r="A28" s="622" t="s">
        <v>743</v>
      </c>
      <c r="B28" s="622"/>
      <c r="C28" s="623" t="s">
        <v>744</v>
      </c>
      <c r="D28" s="624">
        <f>D29+D30</f>
        <v>1038363916</v>
      </c>
    </row>
    <row r="29" spans="1:4" s="652" customFormat="1" ht="19.5" customHeight="1">
      <c r="A29" s="649" t="s">
        <v>745</v>
      </c>
      <c r="B29" s="649"/>
      <c r="C29" s="650" t="s">
        <v>746</v>
      </c>
      <c r="D29" s="651">
        <v>950463270</v>
      </c>
    </row>
    <row r="30" spans="1:4" s="652" customFormat="1" ht="19.5" customHeight="1">
      <c r="A30" s="649" t="s">
        <v>747</v>
      </c>
      <c r="B30" s="649"/>
      <c r="C30" s="650" t="s">
        <v>748</v>
      </c>
      <c r="D30" s="651">
        <v>87900646</v>
      </c>
    </row>
    <row r="31" spans="1:4" s="625" customFormat="1" ht="21.95" customHeight="1">
      <c r="A31" s="622" t="s">
        <v>749</v>
      </c>
      <c r="B31" s="622"/>
      <c r="C31" s="623" t="s">
        <v>750</v>
      </c>
      <c r="D31" s="624">
        <v>828384218</v>
      </c>
    </row>
    <row r="32" spans="1:4" s="621" customFormat="1" ht="21.95" customHeight="1">
      <c r="A32" s="618">
        <v>5</v>
      </c>
      <c r="B32" s="618"/>
      <c r="C32" s="619" t="s">
        <v>751</v>
      </c>
      <c r="D32" s="620">
        <f>D33</f>
        <v>13500000</v>
      </c>
    </row>
    <row r="33" spans="1:4" ht="21.95" customHeight="1">
      <c r="A33" s="638" t="s">
        <v>752</v>
      </c>
      <c r="B33" s="638">
        <v>992</v>
      </c>
      <c r="C33" s="639" t="s">
        <v>753</v>
      </c>
      <c r="D33" s="629">
        <v>13500000</v>
      </c>
    </row>
    <row r="34" spans="1:4" s="643" customFormat="1" ht="21.95" customHeight="1">
      <c r="A34" s="641">
        <v>6</v>
      </c>
      <c r="B34" s="641"/>
      <c r="C34" s="642" t="s">
        <v>754</v>
      </c>
      <c r="D34" s="620">
        <f>D27+D32</f>
        <v>1880248134</v>
      </c>
    </row>
    <row r="35" spans="1:4" s="643" customFormat="1" ht="6.75" customHeight="1">
      <c r="A35" s="653"/>
      <c r="B35" s="654"/>
      <c r="C35" s="655"/>
      <c r="D35" s="656"/>
    </row>
    <row r="36" spans="1:4" s="621" customFormat="1" ht="21.95" customHeight="1">
      <c r="A36" s="618">
        <v>7</v>
      </c>
      <c r="B36" s="618"/>
      <c r="C36" s="619" t="s">
        <v>755</v>
      </c>
      <c r="D36" s="620">
        <f>D25-D34</f>
        <v>0</v>
      </c>
    </row>
    <row r="37" spans="1:4" s="621" customFormat="1" ht="6" customHeight="1">
      <c r="A37" s="657"/>
      <c r="B37" s="658"/>
      <c r="C37" s="659"/>
      <c r="D37" s="647"/>
    </row>
    <row r="38" spans="1:4" s="621" customFormat="1" ht="21.95" customHeight="1">
      <c r="A38" s="618">
        <v>8</v>
      </c>
      <c r="B38" s="618"/>
      <c r="C38" s="619" t="s">
        <v>756</v>
      </c>
      <c r="D38" s="620">
        <f>D12-D27</f>
        <v>-95000000</v>
      </c>
    </row>
    <row r="39" spans="1:4" s="621" customFormat="1" ht="6.75" customHeight="1">
      <c r="A39" s="657"/>
      <c r="B39" s="658"/>
      <c r="C39" s="659"/>
      <c r="D39" s="647"/>
    </row>
    <row r="40" spans="1:4" s="621" customFormat="1" ht="21.95" customHeight="1">
      <c r="A40" s="660">
        <v>9</v>
      </c>
      <c r="B40" s="660"/>
      <c r="C40" s="661" t="s">
        <v>757</v>
      </c>
      <c r="D40" s="662">
        <f>D41+D44+D45</f>
        <v>95000000</v>
      </c>
    </row>
    <row r="41" spans="1:4" s="664" customFormat="1" ht="29.25" customHeight="1">
      <c r="A41" s="637" t="s">
        <v>758</v>
      </c>
      <c r="B41" s="638"/>
      <c r="C41" s="628" t="s">
        <v>725</v>
      </c>
      <c r="D41" s="663">
        <f>D42+D43</f>
        <v>5000000</v>
      </c>
    </row>
    <row r="42" spans="1:4" s="667" customFormat="1" ht="32.25" customHeight="1">
      <c r="A42" s="636" t="s">
        <v>759</v>
      </c>
      <c r="B42" s="612"/>
      <c r="C42" s="665" t="s">
        <v>727</v>
      </c>
      <c r="D42" s="666">
        <f>D17</f>
        <v>5000000</v>
      </c>
    </row>
    <row r="43" spans="1:4" s="667" customFormat="1" ht="41.25" customHeight="1">
      <c r="A43" s="636" t="s">
        <v>760</v>
      </c>
      <c r="B43" s="612"/>
      <c r="C43" s="668" t="s">
        <v>761</v>
      </c>
      <c r="D43" s="666">
        <f>D18</f>
        <v>0</v>
      </c>
    </row>
    <row r="44" spans="1:4" ht="17.25" customHeight="1">
      <c r="A44" s="637" t="s">
        <v>762</v>
      </c>
      <c r="B44" s="638"/>
      <c r="C44" s="639" t="s">
        <v>763</v>
      </c>
      <c r="D44" s="629">
        <f>D21</f>
        <v>66500000</v>
      </c>
    </row>
    <row r="45" spans="1:4" ht="30" customHeight="1">
      <c r="A45" s="669" t="s">
        <v>764</v>
      </c>
      <c r="B45" s="670"/>
      <c r="C45" s="639" t="s">
        <v>737</v>
      </c>
      <c r="D45" s="629">
        <f>D24</f>
        <v>23500000</v>
      </c>
    </row>
    <row r="46" spans="1:4" ht="21.95" hidden="1" customHeight="1">
      <c r="A46" s="669" t="s">
        <v>764</v>
      </c>
      <c r="B46" s="670"/>
      <c r="C46" s="671" t="s">
        <v>765</v>
      </c>
      <c r="D46" s="647">
        <v>0</v>
      </c>
    </row>
    <row r="47" spans="1:4" ht="5.25" customHeight="1">
      <c r="A47" s="672"/>
      <c r="B47" s="673"/>
      <c r="C47" s="674"/>
      <c r="D47" s="675"/>
    </row>
    <row r="48" spans="1:4" s="643" customFormat="1" ht="14.25" customHeight="1">
      <c r="A48" s="980" t="s">
        <v>766</v>
      </c>
      <c r="B48" s="980"/>
      <c r="C48" s="980"/>
      <c r="D48" s="676"/>
    </row>
    <row r="49" spans="1:4" ht="15" customHeight="1">
      <c r="A49" s="975" t="s">
        <v>767</v>
      </c>
      <c r="B49" s="975"/>
      <c r="C49" s="975"/>
      <c r="D49" s="677">
        <f>D13</f>
        <v>1393766444</v>
      </c>
    </row>
    <row r="50" spans="1:4" ht="15" customHeight="1">
      <c r="A50" s="975" t="s">
        <v>768</v>
      </c>
      <c r="B50" s="975"/>
      <c r="C50" s="975"/>
      <c r="D50" s="677">
        <f>D28</f>
        <v>1038363916</v>
      </c>
    </row>
    <row r="51" spans="1:4" s="643" customFormat="1" ht="16.5" customHeight="1">
      <c r="A51" s="981" t="s">
        <v>769</v>
      </c>
      <c r="B51" s="981"/>
      <c r="C51" s="981"/>
      <c r="D51" s="678">
        <f>D49-D50</f>
        <v>355402528</v>
      </c>
    </row>
    <row r="52" spans="1:4" s="610" customFormat="1" ht="6" customHeight="1">
      <c r="A52" s="679"/>
      <c r="B52" s="680"/>
      <c r="C52" s="681"/>
      <c r="D52" s="682"/>
    </row>
    <row r="53" spans="1:4" s="610" customFormat="1" ht="12" customHeight="1">
      <c r="A53" s="982" t="s">
        <v>770</v>
      </c>
      <c r="B53" s="982"/>
      <c r="C53" s="982"/>
      <c r="D53" s="683">
        <f>D12</f>
        <v>1771748134</v>
      </c>
    </row>
    <row r="54" spans="1:4" ht="15" customHeight="1">
      <c r="A54" s="975" t="s">
        <v>771</v>
      </c>
      <c r="B54" s="975"/>
      <c r="C54" s="975"/>
      <c r="D54" s="677">
        <f>D29</f>
        <v>950463270</v>
      </c>
    </row>
    <row r="55" spans="1:4" ht="15" customHeight="1">
      <c r="A55" s="975" t="s">
        <v>772</v>
      </c>
      <c r="B55" s="975"/>
      <c r="C55" s="975"/>
      <c r="D55" s="677">
        <f>D22+D16</f>
        <v>28500000</v>
      </c>
    </row>
    <row r="56" spans="1:4" ht="15.75" customHeight="1">
      <c r="A56" s="982" t="s">
        <v>773</v>
      </c>
      <c r="B56" s="982"/>
      <c r="C56" s="982"/>
      <c r="D56" s="677">
        <f>D53-D54+D55</f>
        <v>849784864</v>
      </c>
    </row>
    <row r="57" spans="1:4" ht="25.5" customHeight="1">
      <c r="A57" s="975" t="s">
        <v>774</v>
      </c>
      <c r="B57" s="975"/>
      <c r="C57" s="975"/>
      <c r="D57" s="677">
        <f>D30+D33</f>
        <v>101400646</v>
      </c>
    </row>
    <row r="58" spans="1:4" ht="15" customHeight="1">
      <c r="A58" s="982" t="s">
        <v>775</v>
      </c>
      <c r="B58" s="982"/>
      <c r="C58" s="982"/>
      <c r="D58" s="677">
        <f>D56-D57</f>
        <v>748384218</v>
      </c>
    </row>
    <row r="59" spans="1:4" ht="15" customHeight="1">
      <c r="A59" s="975" t="s">
        <v>776</v>
      </c>
      <c r="B59" s="975"/>
      <c r="C59" s="975"/>
      <c r="D59" s="677">
        <f>D31</f>
        <v>828384218</v>
      </c>
    </row>
    <row r="60" spans="1:4" ht="15" customHeight="1">
      <c r="A60" s="982" t="s">
        <v>777</v>
      </c>
      <c r="B60" s="982"/>
      <c r="C60" s="982"/>
      <c r="D60" s="677">
        <f>D58-D59</f>
        <v>-80000000</v>
      </c>
    </row>
    <row r="61" spans="1:4" ht="15" customHeight="1">
      <c r="A61" s="975" t="s">
        <v>778</v>
      </c>
      <c r="B61" s="975"/>
      <c r="C61" s="975"/>
      <c r="D61" s="677">
        <f>D19</f>
        <v>80000000</v>
      </c>
    </row>
    <row r="62" spans="1:4" ht="15" hidden="1" customHeight="1">
      <c r="A62" s="975" t="s">
        <v>779</v>
      </c>
      <c r="B62" s="975"/>
      <c r="C62" s="975"/>
      <c r="D62" s="677">
        <v>0</v>
      </c>
    </row>
    <row r="63" spans="1:4" ht="15" hidden="1" customHeight="1">
      <c r="A63" s="975" t="s">
        <v>780</v>
      </c>
      <c r="B63" s="975"/>
      <c r="C63" s="975"/>
      <c r="D63" s="677">
        <v>0</v>
      </c>
    </row>
    <row r="64" spans="1:4" ht="14.25" customHeight="1">
      <c r="A64" s="983" t="s">
        <v>781</v>
      </c>
      <c r="B64" s="983"/>
      <c r="C64" s="983"/>
      <c r="D64" s="684">
        <f>D60+D61-D62+D63</f>
        <v>0</v>
      </c>
    </row>
    <row r="65" spans="1:4" ht="6.75" hidden="1" customHeight="1" thickBot="1">
      <c r="A65" s="685"/>
      <c r="B65" s="686"/>
      <c r="C65" s="687"/>
      <c r="D65" s="688"/>
    </row>
  </sheetData>
  <sheetProtection password="C25B" sheet="1" objects="1" scenarios="1"/>
  <mergeCells count="23">
    <mergeCell ref="A61:C61"/>
    <mergeCell ref="A62:C62"/>
    <mergeCell ref="A63:C63"/>
    <mergeCell ref="A64:C64"/>
    <mergeCell ref="A55:C55"/>
    <mergeCell ref="A56:C56"/>
    <mergeCell ref="A57:C57"/>
    <mergeCell ref="A58:C58"/>
    <mergeCell ref="A59:C59"/>
    <mergeCell ref="A60:C60"/>
    <mergeCell ref="A54:C54"/>
    <mergeCell ref="A5:D5"/>
    <mergeCell ref="A6:D6"/>
    <mergeCell ref="A7:C7"/>
    <mergeCell ref="A8:A9"/>
    <mergeCell ref="B8:B9"/>
    <mergeCell ref="C8:C9"/>
    <mergeCell ref="D8:D9"/>
    <mergeCell ref="A48:C48"/>
    <mergeCell ref="A49:C49"/>
    <mergeCell ref="A50:C50"/>
    <mergeCell ref="A51:C51"/>
    <mergeCell ref="A53:C53"/>
  </mergeCells>
  <printOptions horizontalCentered="1"/>
  <pageMargins left="0.51181102362204722" right="0.51181102362204722" top="0.98425196850393704" bottom="0.74803149606299213" header="0.31496062992125984" footer="0.31496062992125984"/>
  <pageSetup paperSize="9" scale="66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7"/>
  <sheetViews>
    <sheetView view="pageBreakPreview" topLeftCell="A53" zoomScaleNormal="100" zoomScaleSheetLayoutView="100" workbookViewId="0">
      <selection activeCell="D67" sqref="D67:D71"/>
    </sheetView>
  </sheetViews>
  <sheetFormatPr defaultRowHeight="15"/>
  <cols>
    <col min="1" max="1" width="5.375" style="716" customWidth="1"/>
    <col min="2" max="2" width="8.125" style="716" customWidth="1"/>
    <col min="3" max="3" width="9.375" style="716" customWidth="1"/>
    <col min="4" max="4" width="44.125" style="716" customWidth="1"/>
    <col min="5" max="5" width="11.25" style="716" customWidth="1"/>
    <col min="6" max="6" width="9.75" style="716" customWidth="1"/>
    <col min="7" max="7" width="11" style="716" customWidth="1"/>
    <col min="8" max="9" width="14.25" style="716" customWidth="1"/>
    <col min="10" max="10" width="11.375" style="716" customWidth="1"/>
    <col min="11" max="11" width="11.25" style="716" customWidth="1"/>
    <col min="12" max="12" width="10.75" style="716" customWidth="1"/>
    <col min="13" max="13" width="10.875" style="716" customWidth="1"/>
    <col min="14" max="14" width="11.25" style="716" customWidth="1"/>
    <col min="15" max="15" width="11.375" style="716" customWidth="1"/>
    <col min="16" max="20" width="11.125" style="716" customWidth="1"/>
    <col min="21" max="21" width="11.375" style="716" customWidth="1"/>
    <col min="22" max="22" width="11.25" style="716" customWidth="1"/>
    <col min="23" max="23" width="11.125" style="716" customWidth="1"/>
    <col min="24" max="16384" width="9" style="716"/>
  </cols>
  <sheetData>
    <row r="1" spans="1:24" s="719" customFormat="1" ht="12.75">
      <c r="A1" s="725" t="s">
        <v>133</v>
      </c>
      <c r="U1" s="719" t="s">
        <v>1331</v>
      </c>
    </row>
    <row r="2" spans="1:24" s="719" customFormat="1" ht="12.75">
      <c r="A2" s="725"/>
      <c r="U2" s="719" t="s">
        <v>1022</v>
      </c>
    </row>
    <row r="3" spans="1:24" s="719" customFormat="1" ht="12.75">
      <c r="A3" s="725"/>
      <c r="U3" s="719" t="s">
        <v>1021</v>
      </c>
    </row>
    <row r="4" spans="1:24" s="701" customFormat="1" ht="8.25" customHeight="1">
      <c r="A4" s="700"/>
    </row>
    <row r="5" spans="1:24" s="719" customFormat="1" ht="42.75" customHeight="1">
      <c r="A5" s="984" t="s">
        <v>784</v>
      </c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</row>
    <row r="6" spans="1:24" s="719" customFormat="1" ht="15.7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5" t="s">
        <v>15</v>
      </c>
    </row>
    <row r="7" spans="1:24" s="701" customFormat="1" ht="19.5" customHeight="1">
      <c r="A7" s="985" t="s">
        <v>221</v>
      </c>
      <c r="B7" s="988" t="s">
        <v>785</v>
      </c>
      <c r="C7" s="988" t="s">
        <v>786</v>
      </c>
      <c r="D7" s="991" t="s">
        <v>787</v>
      </c>
      <c r="E7" s="991" t="s">
        <v>788</v>
      </c>
      <c r="F7" s="988" t="s">
        <v>789</v>
      </c>
      <c r="G7" s="991" t="s">
        <v>479</v>
      </c>
      <c r="H7" s="994" t="s">
        <v>790</v>
      </c>
      <c r="I7" s="995" t="s">
        <v>791</v>
      </c>
      <c r="J7" s="1001" t="s">
        <v>792</v>
      </c>
      <c r="K7" s="1001"/>
      <c r="L7" s="1001"/>
      <c r="M7" s="1001"/>
      <c r="N7" s="1001"/>
      <c r="O7" s="1001"/>
      <c r="P7" s="1001"/>
      <c r="Q7" s="1001"/>
      <c r="R7" s="1001"/>
      <c r="S7" s="1001"/>
      <c r="T7" s="1001"/>
      <c r="U7" s="1001"/>
      <c r="V7" s="1001"/>
      <c r="W7" s="1001"/>
    </row>
    <row r="8" spans="1:24" s="701" customFormat="1" ht="18.75" customHeight="1">
      <c r="A8" s="986"/>
      <c r="B8" s="989"/>
      <c r="C8" s="989"/>
      <c r="D8" s="992"/>
      <c r="E8" s="992"/>
      <c r="F8" s="989"/>
      <c r="G8" s="992"/>
      <c r="H8" s="994"/>
      <c r="I8" s="995"/>
      <c r="J8" s="1001"/>
      <c r="K8" s="1001"/>
      <c r="L8" s="1001"/>
      <c r="M8" s="1001"/>
      <c r="N8" s="1001"/>
      <c r="O8" s="1001"/>
      <c r="P8" s="1001"/>
      <c r="Q8" s="1001"/>
      <c r="R8" s="1001"/>
      <c r="S8" s="1001"/>
      <c r="T8" s="1001"/>
      <c r="U8" s="1001"/>
      <c r="V8" s="1001"/>
      <c r="W8" s="1001"/>
    </row>
    <row r="9" spans="1:24" s="701" customFormat="1" ht="15.75" customHeight="1">
      <c r="A9" s="986"/>
      <c r="B9" s="989"/>
      <c r="C9" s="989"/>
      <c r="D9" s="992"/>
      <c r="E9" s="992"/>
      <c r="F9" s="989"/>
      <c r="G9" s="992"/>
      <c r="H9" s="702" t="s">
        <v>793</v>
      </c>
      <c r="I9" s="702" t="s">
        <v>793</v>
      </c>
      <c r="J9" s="1001" t="s">
        <v>794</v>
      </c>
      <c r="K9" s="1002" t="s">
        <v>795</v>
      </c>
      <c r="L9" s="1002"/>
      <c r="M9" s="1002"/>
      <c r="N9" s="997" t="s">
        <v>796</v>
      </c>
      <c r="O9" s="1002" t="s">
        <v>797</v>
      </c>
      <c r="P9" s="1002"/>
      <c r="Q9" s="1002"/>
      <c r="R9" s="1002"/>
      <c r="S9" s="1002"/>
      <c r="T9" s="1002"/>
      <c r="U9" s="1002"/>
      <c r="V9" s="1002"/>
      <c r="W9" s="1002"/>
    </row>
    <row r="10" spans="1:24" s="701" customFormat="1" ht="12.75" customHeight="1">
      <c r="A10" s="986"/>
      <c r="B10" s="989"/>
      <c r="C10" s="989"/>
      <c r="D10" s="992"/>
      <c r="E10" s="992"/>
      <c r="F10" s="989"/>
      <c r="G10" s="992"/>
      <c r="H10" s="702" t="s">
        <v>798</v>
      </c>
      <c r="I10" s="702" t="s">
        <v>798</v>
      </c>
      <c r="J10" s="1001"/>
      <c r="K10" s="1002"/>
      <c r="L10" s="1002"/>
      <c r="M10" s="1002"/>
      <c r="N10" s="997"/>
      <c r="O10" s="998" t="s">
        <v>799</v>
      </c>
      <c r="P10" s="998"/>
      <c r="Q10" s="998"/>
      <c r="R10" s="998" t="s">
        <v>800</v>
      </c>
      <c r="S10" s="998"/>
      <c r="T10" s="998"/>
      <c r="U10" s="997" t="s">
        <v>801</v>
      </c>
      <c r="V10" s="997"/>
      <c r="W10" s="997"/>
    </row>
    <row r="11" spans="1:24" s="701" customFormat="1" ht="12.75">
      <c r="A11" s="986"/>
      <c r="B11" s="989"/>
      <c r="C11" s="989"/>
      <c r="D11" s="992"/>
      <c r="E11" s="992"/>
      <c r="F11" s="989"/>
      <c r="G11" s="992"/>
      <c r="H11" s="702" t="s">
        <v>802</v>
      </c>
      <c r="I11" s="702" t="s">
        <v>802</v>
      </c>
      <c r="J11" s="1001"/>
      <c r="K11" s="998" t="s">
        <v>17</v>
      </c>
      <c r="L11" s="998" t="s">
        <v>803</v>
      </c>
      <c r="M11" s="998" t="s">
        <v>804</v>
      </c>
      <c r="N11" s="997"/>
      <c r="O11" s="998" t="s">
        <v>17</v>
      </c>
      <c r="P11" s="998" t="s">
        <v>805</v>
      </c>
      <c r="Q11" s="996" t="s">
        <v>804</v>
      </c>
      <c r="R11" s="998" t="s">
        <v>17</v>
      </c>
      <c r="S11" s="998" t="s">
        <v>805</v>
      </c>
      <c r="T11" s="996" t="s">
        <v>804</v>
      </c>
      <c r="U11" s="997" t="s">
        <v>806</v>
      </c>
      <c r="V11" s="998" t="s">
        <v>805</v>
      </c>
      <c r="W11" s="996" t="s">
        <v>804</v>
      </c>
    </row>
    <row r="12" spans="1:24" s="701" customFormat="1" ht="12.75">
      <c r="A12" s="987"/>
      <c r="B12" s="990"/>
      <c r="C12" s="990"/>
      <c r="D12" s="993"/>
      <c r="E12" s="993"/>
      <c r="F12" s="990"/>
      <c r="G12" s="993"/>
      <c r="H12" s="702" t="s">
        <v>801</v>
      </c>
      <c r="I12" s="702" t="s">
        <v>801</v>
      </c>
      <c r="J12" s="1001"/>
      <c r="K12" s="998"/>
      <c r="L12" s="998"/>
      <c r="M12" s="998"/>
      <c r="N12" s="997"/>
      <c r="O12" s="998"/>
      <c r="P12" s="998"/>
      <c r="Q12" s="996"/>
      <c r="R12" s="998"/>
      <c r="S12" s="998"/>
      <c r="T12" s="996"/>
      <c r="U12" s="997"/>
      <c r="V12" s="998"/>
      <c r="W12" s="996"/>
    </row>
    <row r="13" spans="1:24" s="704" customFormat="1" ht="11.25">
      <c r="A13" s="703">
        <v>1</v>
      </c>
      <c r="B13" s="703">
        <v>2</v>
      </c>
      <c r="C13" s="703">
        <v>3</v>
      </c>
      <c r="D13" s="703">
        <v>4</v>
      </c>
      <c r="E13" s="703">
        <v>5</v>
      </c>
      <c r="F13" s="703">
        <v>6</v>
      </c>
      <c r="G13" s="703">
        <v>7</v>
      </c>
      <c r="H13" s="703">
        <v>8</v>
      </c>
      <c r="I13" s="703" t="s">
        <v>807</v>
      </c>
      <c r="J13" s="703" t="s">
        <v>808</v>
      </c>
      <c r="K13" s="703" t="s">
        <v>809</v>
      </c>
      <c r="L13" s="703">
        <v>11</v>
      </c>
      <c r="M13" s="703">
        <v>12</v>
      </c>
      <c r="N13" s="703" t="s">
        <v>810</v>
      </c>
      <c r="O13" s="703" t="s">
        <v>811</v>
      </c>
      <c r="P13" s="703">
        <v>15</v>
      </c>
      <c r="Q13" s="703">
        <v>16</v>
      </c>
      <c r="R13" s="703" t="s">
        <v>812</v>
      </c>
      <c r="S13" s="703">
        <v>18</v>
      </c>
      <c r="T13" s="703">
        <v>19</v>
      </c>
      <c r="U13" s="703" t="s">
        <v>813</v>
      </c>
      <c r="V13" s="703">
        <v>21</v>
      </c>
      <c r="W13" s="703">
        <v>22</v>
      </c>
    </row>
    <row r="14" spans="1:24" s="704" customFormat="1" ht="3.75" customHeight="1">
      <c r="A14" s="999"/>
      <c r="B14" s="999"/>
      <c r="C14" s="999"/>
      <c r="D14" s="999"/>
      <c r="E14" s="999"/>
      <c r="F14" s="999"/>
      <c r="G14" s="999"/>
      <c r="H14" s="999"/>
      <c r="I14" s="999"/>
      <c r="J14" s="999"/>
      <c r="K14" s="999"/>
      <c r="L14" s="999"/>
      <c r="M14" s="999"/>
      <c r="N14" s="999"/>
      <c r="O14" s="999"/>
      <c r="P14" s="999"/>
      <c r="Q14" s="999"/>
      <c r="R14" s="999"/>
      <c r="S14" s="999"/>
      <c r="T14" s="999"/>
      <c r="U14" s="999"/>
      <c r="V14" s="999"/>
      <c r="W14" s="999"/>
    </row>
    <row r="15" spans="1:24" s="704" customFormat="1" ht="21.75" customHeight="1">
      <c r="A15" s="1000" t="s">
        <v>814</v>
      </c>
      <c r="B15" s="1000"/>
      <c r="C15" s="1000"/>
      <c r="D15" s="1000"/>
      <c r="E15" s="1000"/>
      <c r="F15" s="1000"/>
      <c r="G15" s="1000"/>
      <c r="H15" s="1000"/>
      <c r="I15" s="1000"/>
      <c r="J15" s="1000"/>
      <c r="K15" s="1000"/>
      <c r="L15" s="1000"/>
      <c r="M15" s="1000"/>
      <c r="N15" s="1000"/>
      <c r="O15" s="1000"/>
      <c r="P15" s="1000"/>
      <c r="Q15" s="1000"/>
      <c r="R15" s="1000"/>
      <c r="S15" s="1000"/>
      <c r="T15" s="1000"/>
      <c r="U15" s="1000"/>
      <c r="V15" s="1000"/>
      <c r="W15" s="1000"/>
      <c r="X15" s="705"/>
    </row>
    <row r="16" spans="1:24" s="704" customFormat="1" ht="3.75" customHeight="1">
      <c r="A16" s="1005"/>
      <c r="B16" s="1005"/>
      <c r="C16" s="1005"/>
      <c r="D16" s="1005"/>
      <c r="E16" s="1005"/>
      <c r="F16" s="1005"/>
      <c r="G16" s="1005"/>
      <c r="H16" s="1005"/>
      <c r="I16" s="1005"/>
      <c r="J16" s="1005"/>
      <c r="K16" s="1005"/>
      <c r="L16" s="1005"/>
      <c r="M16" s="1005"/>
      <c r="N16" s="1005"/>
      <c r="O16" s="1005"/>
      <c r="P16" s="1005"/>
      <c r="Q16" s="1005"/>
      <c r="R16" s="1005"/>
      <c r="S16" s="1005"/>
      <c r="T16" s="1005"/>
      <c r="U16" s="1005"/>
      <c r="V16" s="1005"/>
      <c r="W16" s="1005"/>
      <c r="X16" s="706"/>
    </row>
    <row r="17" spans="1:23" s="708" customFormat="1" ht="16.7" customHeight="1">
      <c r="A17" s="1006">
        <v>1</v>
      </c>
      <c r="B17" s="1007" t="s">
        <v>815</v>
      </c>
      <c r="C17" s="1008" t="s">
        <v>816</v>
      </c>
      <c r="D17" s="1009" t="s">
        <v>817</v>
      </c>
      <c r="E17" s="1006" t="s">
        <v>818</v>
      </c>
      <c r="F17" s="1006" t="s">
        <v>819</v>
      </c>
      <c r="G17" s="1007" t="s">
        <v>820</v>
      </c>
      <c r="H17" s="707">
        <f>H18+H19+H20+H21</f>
        <v>23433538</v>
      </c>
      <c r="I17" s="707">
        <f>I18+I19+I20+I21</f>
        <v>20453551</v>
      </c>
      <c r="J17" s="1003">
        <f>K17+N17</f>
        <v>2979987</v>
      </c>
      <c r="K17" s="1003">
        <f>L17+M17</f>
        <v>2471155</v>
      </c>
      <c r="L17" s="1004">
        <v>2471155</v>
      </c>
      <c r="M17" s="1004">
        <v>0</v>
      </c>
      <c r="N17" s="1003">
        <f>O17+R17+U17</f>
        <v>508832</v>
      </c>
      <c r="O17" s="1003">
        <f>P17+Q17</f>
        <v>0</v>
      </c>
      <c r="P17" s="1004">
        <v>0</v>
      </c>
      <c r="Q17" s="1004">
        <v>0</v>
      </c>
      <c r="R17" s="1003">
        <f>S17+T17</f>
        <v>222628</v>
      </c>
      <c r="S17" s="1004">
        <v>222628</v>
      </c>
      <c r="T17" s="1004">
        <v>0</v>
      </c>
      <c r="U17" s="1003">
        <f>V17+W17</f>
        <v>286204</v>
      </c>
      <c r="V17" s="1004">
        <v>286204</v>
      </c>
      <c r="W17" s="1004">
        <v>0</v>
      </c>
    </row>
    <row r="18" spans="1:23" s="708" customFormat="1" ht="16.7" customHeight="1">
      <c r="A18" s="1006"/>
      <c r="B18" s="1007"/>
      <c r="C18" s="1008"/>
      <c r="D18" s="1009"/>
      <c r="E18" s="1006"/>
      <c r="F18" s="1006"/>
      <c r="G18" s="1007"/>
      <c r="H18" s="707">
        <v>19908721</v>
      </c>
      <c r="I18" s="707">
        <v>17437566</v>
      </c>
      <c r="J18" s="1003"/>
      <c r="K18" s="1003"/>
      <c r="L18" s="1004"/>
      <c r="M18" s="1004"/>
      <c r="N18" s="1003"/>
      <c r="O18" s="1003"/>
      <c r="P18" s="1004"/>
      <c r="Q18" s="1004"/>
      <c r="R18" s="1003"/>
      <c r="S18" s="1004"/>
      <c r="T18" s="1004"/>
      <c r="U18" s="1003"/>
      <c r="V18" s="1004"/>
      <c r="W18" s="1004"/>
    </row>
    <row r="19" spans="1:23" s="708" customFormat="1" ht="16.7" customHeight="1">
      <c r="A19" s="1006"/>
      <c r="B19" s="1007"/>
      <c r="C19" s="1008"/>
      <c r="D19" s="1009"/>
      <c r="E19" s="1006"/>
      <c r="F19" s="1006"/>
      <c r="G19" s="1007"/>
      <c r="H19" s="707">
        <v>0</v>
      </c>
      <c r="I19" s="707">
        <v>0</v>
      </c>
      <c r="J19" s="1003"/>
      <c r="K19" s="1003"/>
      <c r="L19" s="1004"/>
      <c r="M19" s="1004"/>
      <c r="N19" s="1003"/>
      <c r="O19" s="1003"/>
      <c r="P19" s="1004"/>
      <c r="Q19" s="1004"/>
      <c r="R19" s="1003"/>
      <c r="S19" s="1004"/>
      <c r="T19" s="1004"/>
      <c r="U19" s="1003"/>
      <c r="V19" s="1004"/>
      <c r="W19" s="1004"/>
    </row>
    <row r="20" spans="1:23" s="708" customFormat="1" ht="16.7" customHeight="1">
      <c r="A20" s="1006"/>
      <c r="B20" s="1007"/>
      <c r="C20" s="1008"/>
      <c r="D20" s="1009"/>
      <c r="E20" s="1006"/>
      <c r="F20" s="1006"/>
      <c r="G20" s="1007"/>
      <c r="H20" s="707">
        <v>1958444</v>
      </c>
      <c r="I20" s="707">
        <v>1735816</v>
      </c>
      <c r="J20" s="1003"/>
      <c r="K20" s="1003"/>
      <c r="L20" s="1004"/>
      <c r="M20" s="1004"/>
      <c r="N20" s="1003"/>
      <c r="O20" s="1003"/>
      <c r="P20" s="1004"/>
      <c r="Q20" s="1004"/>
      <c r="R20" s="1003"/>
      <c r="S20" s="1004"/>
      <c r="T20" s="1004"/>
      <c r="U20" s="1003"/>
      <c r="V20" s="1004"/>
      <c r="W20" s="1004"/>
    </row>
    <row r="21" spans="1:23" s="708" customFormat="1" ht="16.7" customHeight="1">
      <c r="A21" s="1006"/>
      <c r="B21" s="1007"/>
      <c r="C21" s="1008"/>
      <c r="D21" s="1009"/>
      <c r="E21" s="1006"/>
      <c r="F21" s="1006"/>
      <c r="G21" s="1007"/>
      <c r="H21" s="707">
        <v>1566373</v>
      </c>
      <c r="I21" s="707">
        <v>1280169</v>
      </c>
      <c r="J21" s="1003"/>
      <c r="K21" s="1003"/>
      <c r="L21" s="1004"/>
      <c r="M21" s="1004"/>
      <c r="N21" s="1003"/>
      <c r="O21" s="1003"/>
      <c r="P21" s="1004"/>
      <c r="Q21" s="1004"/>
      <c r="R21" s="1003"/>
      <c r="S21" s="1004"/>
      <c r="T21" s="1004"/>
      <c r="U21" s="1003"/>
      <c r="V21" s="1004"/>
      <c r="W21" s="1004"/>
    </row>
    <row r="22" spans="1:23" s="708" customFormat="1" ht="16.7" customHeight="1">
      <c r="A22" s="1006">
        <v>2</v>
      </c>
      <c r="B22" s="1007" t="s">
        <v>815</v>
      </c>
      <c r="C22" s="1008" t="s">
        <v>816</v>
      </c>
      <c r="D22" s="1009" t="s">
        <v>821</v>
      </c>
      <c r="E22" s="1006" t="s">
        <v>818</v>
      </c>
      <c r="F22" s="1006" t="s">
        <v>819</v>
      </c>
      <c r="G22" s="1007" t="s">
        <v>820</v>
      </c>
      <c r="H22" s="707">
        <f>H23+H24+H25+H26</f>
        <v>8544937</v>
      </c>
      <c r="I22" s="707">
        <f>I23+I24+I25+I26</f>
        <v>6580866</v>
      </c>
      <c r="J22" s="1003">
        <f>K22+N22</f>
        <v>1964071</v>
      </c>
      <c r="K22" s="1003">
        <f>L22+M22</f>
        <v>1664477</v>
      </c>
      <c r="L22" s="1004">
        <v>1664477</v>
      </c>
      <c r="M22" s="1004">
        <v>0</v>
      </c>
      <c r="N22" s="1003">
        <f>O22+R22+U22</f>
        <v>299594</v>
      </c>
      <c r="O22" s="1003">
        <f>P22+Q22</f>
        <v>0</v>
      </c>
      <c r="P22" s="1004">
        <v>0</v>
      </c>
      <c r="Q22" s="1004">
        <v>0</v>
      </c>
      <c r="R22" s="1003">
        <f>S22+T22</f>
        <v>96012</v>
      </c>
      <c r="S22" s="1004">
        <v>96012</v>
      </c>
      <c r="T22" s="1004">
        <v>0</v>
      </c>
      <c r="U22" s="1003">
        <f>V22+W22</f>
        <v>203582</v>
      </c>
      <c r="V22" s="1004">
        <v>203582</v>
      </c>
      <c r="W22" s="1004">
        <v>0</v>
      </c>
    </row>
    <row r="23" spans="1:23" s="708" customFormat="1" ht="16.7" customHeight="1">
      <c r="A23" s="1006"/>
      <c r="B23" s="1007"/>
      <c r="C23" s="1008"/>
      <c r="D23" s="1009"/>
      <c r="E23" s="1006"/>
      <c r="F23" s="1006"/>
      <c r="G23" s="1007"/>
      <c r="H23" s="707">
        <v>7231583</v>
      </c>
      <c r="I23" s="707">
        <v>5567106</v>
      </c>
      <c r="J23" s="1003"/>
      <c r="K23" s="1003"/>
      <c r="L23" s="1004"/>
      <c r="M23" s="1004"/>
      <c r="N23" s="1003"/>
      <c r="O23" s="1003"/>
      <c r="P23" s="1004"/>
      <c r="Q23" s="1004"/>
      <c r="R23" s="1003"/>
      <c r="S23" s="1004"/>
      <c r="T23" s="1004"/>
      <c r="U23" s="1003"/>
      <c r="V23" s="1004"/>
      <c r="W23" s="1004"/>
    </row>
    <row r="24" spans="1:23" s="708" customFormat="1" ht="16.7" customHeight="1">
      <c r="A24" s="1006"/>
      <c r="B24" s="1007"/>
      <c r="C24" s="1008"/>
      <c r="D24" s="1009"/>
      <c r="E24" s="1006"/>
      <c r="F24" s="1006"/>
      <c r="G24" s="1007"/>
      <c r="H24" s="707">
        <v>0</v>
      </c>
      <c r="I24" s="707">
        <v>0</v>
      </c>
      <c r="J24" s="1003"/>
      <c r="K24" s="1003"/>
      <c r="L24" s="1004"/>
      <c r="M24" s="1004"/>
      <c r="N24" s="1003"/>
      <c r="O24" s="1003"/>
      <c r="P24" s="1004"/>
      <c r="Q24" s="1004"/>
      <c r="R24" s="1003"/>
      <c r="S24" s="1004"/>
      <c r="T24" s="1004"/>
      <c r="U24" s="1003"/>
      <c r="V24" s="1004"/>
      <c r="W24" s="1004"/>
    </row>
    <row r="25" spans="1:23" s="708" customFormat="1" ht="16.7" customHeight="1">
      <c r="A25" s="1006"/>
      <c r="B25" s="1007"/>
      <c r="C25" s="1008"/>
      <c r="D25" s="1009"/>
      <c r="E25" s="1006"/>
      <c r="F25" s="1006"/>
      <c r="G25" s="1007"/>
      <c r="H25" s="707">
        <v>363602</v>
      </c>
      <c r="I25" s="707">
        <v>267590</v>
      </c>
      <c r="J25" s="1003"/>
      <c r="K25" s="1003"/>
      <c r="L25" s="1004"/>
      <c r="M25" s="1004"/>
      <c r="N25" s="1003"/>
      <c r="O25" s="1003"/>
      <c r="P25" s="1004"/>
      <c r="Q25" s="1004"/>
      <c r="R25" s="1003"/>
      <c r="S25" s="1004"/>
      <c r="T25" s="1004"/>
      <c r="U25" s="1003"/>
      <c r="V25" s="1004"/>
      <c r="W25" s="1004"/>
    </row>
    <row r="26" spans="1:23" s="708" customFormat="1" ht="16.7" customHeight="1">
      <c r="A26" s="1006"/>
      <c r="B26" s="1007"/>
      <c r="C26" s="1008"/>
      <c r="D26" s="1009"/>
      <c r="E26" s="1006"/>
      <c r="F26" s="1006"/>
      <c r="G26" s="1007"/>
      <c r="H26" s="707">
        <v>949752</v>
      </c>
      <c r="I26" s="707">
        <v>746170</v>
      </c>
      <c r="J26" s="1003"/>
      <c r="K26" s="1003"/>
      <c r="L26" s="1004"/>
      <c r="M26" s="1004"/>
      <c r="N26" s="1003"/>
      <c r="O26" s="1003"/>
      <c r="P26" s="1004"/>
      <c r="Q26" s="1004"/>
      <c r="R26" s="1003"/>
      <c r="S26" s="1004"/>
      <c r="T26" s="1004"/>
      <c r="U26" s="1003"/>
      <c r="V26" s="1004"/>
      <c r="W26" s="1004"/>
    </row>
    <row r="27" spans="1:23" s="708" customFormat="1" ht="16.7" customHeight="1">
      <c r="A27" s="1006">
        <v>3</v>
      </c>
      <c r="B27" s="1007" t="s">
        <v>815</v>
      </c>
      <c r="C27" s="1008" t="s">
        <v>816</v>
      </c>
      <c r="D27" s="1009" t="s">
        <v>822</v>
      </c>
      <c r="E27" s="1006" t="s">
        <v>818</v>
      </c>
      <c r="F27" s="1006" t="s">
        <v>819</v>
      </c>
      <c r="G27" s="1007" t="s">
        <v>823</v>
      </c>
      <c r="H27" s="707">
        <f>H28+H29+H30+H31</f>
        <v>9743979</v>
      </c>
      <c r="I27" s="707">
        <f>I28+I29+I30+I31</f>
        <v>7122519</v>
      </c>
      <c r="J27" s="1003">
        <f>K27+N27</f>
        <v>2621460</v>
      </c>
      <c r="K27" s="1003">
        <f>L27+M27</f>
        <v>2394689</v>
      </c>
      <c r="L27" s="1004">
        <v>2394689</v>
      </c>
      <c r="M27" s="1004">
        <v>0</v>
      </c>
      <c r="N27" s="1003">
        <f>O27+R27+U27</f>
        <v>226771</v>
      </c>
      <c r="O27" s="1003">
        <f>P27+Q27</f>
        <v>0</v>
      </c>
      <c r="P27" s="1004">
        <v>0</v>
      </c>
      <c r="Q27" s="1004">
        <v>0</v>
      </c>
      <c r="R27" s="1003">
        <f>S27+T27</f>
        <v>226771</v>
      </c>
      <c r="S27" s="1004">
        <v>226771</v>
      </c>
      <c r="T27" s="1004">
        <v>0</v>
      </c>
      <c r="U27" s="1003">
        <f>V27+W27</f>
        <v>0</v>
      </c>
      <c r="V27" s="1004">
        <v>0</v>
      </c>
      <c r="W27" s="1004">
        <v>0</v>
      </c>
    </row>
    <row r="28" spans="1:23" s="708" customFormat="1" ht="16.7" customHeight="1">
      <c r="A28" s="1006"/>
      <c r="B28" s="1007"/>
      <c r="C28" s="1008"/>
      <c r="D28" s="1009"/>
      <c r="E28" s="1006"/>
      <c r="F28" s="1006"/>
      <c r="G28" s="1007"/>
      <c r="H28" s="707">
        <v>8251672</v>
      </c>
      <c r="I28" s="707">
        <v>5856983</v>
      </c>
      <c r="J28" s="1003"/>
      <c r="K28" s="1003"/>
      <c r="L28" s="1004"/>
      <c r="M28" s="1004"/>
      <c r="N28" s="1003"/>
      <c r="O28" s="1003"/>
      <c r="P28" s="1004"/>
      <c r="Q28" s="1004"/>
      <c r="R28" s="1003"/>
      <c r="S28" s="1004"/>
      <c r="T28" s="1004"/>
      <c r="U28" s="1003"/>
      <c r="V28" s="1004"/>
      <c r="W28" s="1004"/>
    </row>
    <row r="29" spans="1:23" s="708" customFormat="1" ht="16.7" customHeight="1">
      <c r="A29" s="1006"/>
      <c r="B29" s="1007"/>
      <c r="C29" s="1008"/>
      <c r="D29" s="1009"/>
      <c r="E29" s="1006"/>
      <c r="F29" s="1006"/>
      <c r="G29" s="1007"/>
      <c r="H29" s="707">
        <v>0</v>
      </c>
      <c r="I29" s="707">
        <v>0</v>
      </c>
      <c r="J29" s="1003"/>
      <c r="K29" s="1003"/>
      <c r="L29" s="1004"/>
      <c r="M29" s="1004"/>
      <c r="N29" s="1003"/>
      <c r="O29" s="1003"/>
      <c r="P29" s="1004"/>
      <c r="Q29" s="1004"/>
      <c r="R29" s="1003"/>
      <c r="S29" s="1004"/>
      <c r="T29" s="1004"/>
      <c r="U29" s="1003"/>
      <c r="V29" s="1004"/>
      <c r="W29" s="1004"/>
    </row>
    <row r="30" spans="1:23" s="708" customFormat="1" ht="16.7" customHeight="1">
      <c r="A30" s="1006"/>
      <c r="B30" s="1007"/>
      <c r="C30" s="1008"/>
      <c r="D30" s="1009"/>
      <c r="E30" s="1006"/>
      <c r="F30" s="1006"/>
      <c r="G30" s="1007"/>
      <c r="H30" s="707">
        <v>1492307</v>
      </c>
      <c r="I30" s="707">
        <v>1265536</v>
      </c>
      <c r="J30" s="1003"/>
      <c r="K30" s="1003"/>
      <c r="L30" s="1004"/>
      <c r="M30" s="1004"/>
      <c r="N30" s="1003"/>
      <c r="O30" s="1003"/>
      <c r="P30" s="1004"/>
      <c r="Q30" s="1004"/>
      <c r="R30" s="1003"/>
      <c r="S30" s="1004"/>
      <c r="T30" s="1004"/>
      <c r="U30" s="1003"/>
      <c r="V30" s="1004"/>
      <c r="W30" s="1004"/>
    </row>
    <row r="31" spans="1:23" s="708" customFormat="1" ht="16.7" customHeight="1">
      <c r="A31" s="1006"/>
      <c r="B31" s="1007"/>
      <c r="C31" s="1008"/>
      <c r="D31" s="1009"/>
      <c r="E31" s="1006"/>
      <c r="F31" s="1006"/>
      <c r="G31" s="1007"/>
      <c r="H31" s="707">
        <v>0</v>
      </c>
      <c r="I31" s="707">
        <v>0</v>
      </c>
      <c r="J31" s="1003"/>
      <c r="K31" s="1003"/>
      <c r="L31" s="1004"/>
      <c r="M31" s="1004"/>
      <c r="N31" s="1003"/>
      <c r="O31" s="1003"/>
      <c r="P31" s="1004"/>
      <c r="Q31" s="1004"/>
      <c r="R31" s="1003"/>
      <c r="S31" s="1004"/>
      <c r="T31" s="1004"/>
      <c r="U31" s="1003"/>
      <c r="V31" s="1004"/>
      <c r="W31" s="1004"/>
    </row>
    <row r="32" spans="1:23" s="708" customFormat="1" ht="16.7" customHeight="1">
      <c r="A32" s="1006">
        <v>4</v>
      </c>
      <c r="B32" s="1007" t="s">
        <v>815</v>
      </c>
      <c r="C32" s="1008" t="s">
        <v>816</v>
      </c>
      <c r="D32" s="1009" t="s">
        <v>824</v>
      </c>
      <c r="E32" s="1006" t="s">
        <v>818</v>
      </c>
      <c r="F32" s="1006" t="s">
        <v>825</v>
      </c>
      <c r="G32" s="1007" t="s">
        <v>826</v>
      </c>
      <c r="H32" s="707">
        <f>H33+H34+H35+H36</f>
        <v>19271552</v>
      </c>
      <c r="I32" s="707">
        <f>I33+I34+I35+I36</f>
        <v>5146912</v>
      </c>
      <c r="J32" s="1003">
        <f>K32+N32</f>
        <v>14124640</v>
      </c>
      <c r="K32" s="1003">
        <f>L32+M32</f>
        <v>11929573</v>
      </c>
      <c r="L32" s="1004">
        <v>11620916</v>
      </c>
      <c r="M32" s="1004">
        <v>308657</v>
      </c>
      <c r="N32" s="1003">
        <f>O32+R32+U32</f>
        <v>2195067</v>
      </c>
      <c r="O32" s="1003">
        <f>P32+Q32</f>
        <v>1325507</v>
      </c>
      <c r="P32" s="1004">
        <v>1291212</v>
      </c>
      <c r="Q32" s="1004">
        <v>34295</v>
      </c>
      <c r="R32" s="1003">
        <f>S32+T32</f>
        <v>869560</v>
      </c>
      <c r="S32" s="1004">
        <v>0</v>
      </c>
      <c r="T32" s="1004">
        <v>869560</v>
      </c>
      <c r="U32" s="1003">
        <f>V32+W32</f>
        <v>0</v>
      </c>
      <c r="V32" s="1004">
        <v>0</v>
      </c>
      <c r="W32" s="1004">
        <v>0</v>
      </c>
    </row>
    <row r="33" spans="1:23" s="708" customFormat="1" ht="16.7" customHeight="1">
      <c r="A33" s="1006"/>
      <c r="B33" s="1007"/>
      <c r="C33" s="1008"/>
      <c r="D33" s="1009"/>
      <c r="E33" s="1006"/>
      <c r="F33" s="1006"/>
      <c r="G33" s="1007"/>
      <c r="H33" s="707">
        <v>15529536</v>
      </c>
      <c r="I33" s="707">
        <v>3599963</v>
      </c>
      <c r="J33" s="1003"/>
      <c r="K33" s="1003"/>
      <c r="L33" s="1004"/>
      <c r="M33" s="1004"/>
      <c r="N33" s="1003"/>
      <c r="O33" s="1003"/>
      <c r="P33" s="1004"/>
      <c r="Q33" s="1004"/>
      <c r="R33" s="1003"/>
      <c r="S33" s="1004"/>
      <c r="T33" s="1004"/>
      <c r="U33" s="1003"/>
      <c r="V33" s="1004"/>
      <c r="W33" s="1004"/>
    </row>
    <row r="34" spans="1:23" s="708" customFormat="1" ht="16.7" customHeight="1">
      <c r="A34" s="1006"/>
      <c r="B34" s="1007"/>
      <c r="C34" s="1008"/>
      <c r="D34" s="1009"/>
      <c r="E34" s="1006"/>
      <c r="F34" s="1006"/>
      <c r="G34" s="1007"/>
      <c r="H34" s="707">
        <v>1725504</v>
      </c>
      <c r="I34" s="707">
        <v>399997</v>
      </c>
      <c r="J34" s="1003"/>
      <c r="K34" s="1003"/>
      <c r="L34" s="1004"/>
      <c r="M34" s="1004"/>
      <c r="N34" s="1003"/>
      <c r="O34" s="1003"/>
      <c r="P34" s="1004"/>
      <c r="Q34" s="1004"/>
      <c r="R34" s="1003"/>
      <c r="S34" s="1004"/>
      <c r="T34" s="1004"/>
      <c r="U34" s="1003"/>
      <c r="V34" s="1004"/>
      <c r="W34" s="1004"/>
    </row>
    <row r="35" spans="1:23" s="708" customFormat="1" ht="16.7" customHeight="1">
      <c r="A35" s="1006"/>
      <c r="B35" s="1007"/>
      <c r="C35" s="1008"/>
      <c r="D35" s="1009"/>
      <c r="E35" s="1006"/>
      <c r="F35" s="1006"/>
      <c r="G35" s="1007"/>
      <c r="H35" s="707">
        <v>2016512</v>
      </c>
      <c r="I35" s="707">
        <v>1146952</v>
      </c>
      <c r="J35" s="1003"/>
      <c r="K35" s="1003"/>
      <c r="L35" s="1004"/>
      <c r="M35" s="1004"/>
      <c r="N35" s="1003"/>
      <c r="O35" s="1003"/>
      <c r="P35" s="1004"/>
      <c r="Q35" s="1004"/>
      <c r="R35" s="1003"/>
      <c r="S35" s="1004"/>
      <c r="T35" s="1004"/>
      <c r="U35" s="1003"/>
      <c r="V35" s="1004"/>
      <c r="W35" s="1004"/>
    </row>
    <row r="36" spans="1:23" s="708" customFormat="1" ht="16.7" customHeight="1">
      <c r="A36" s="1006"/>
      <c r="B36" s="1007"/>
      <c r="C36" s="1008"/>
      <c r="D36" s="1009"/>
      <c r="E36" s="1006"/>
      <c r="F36" s="1006"/>
      <c r="G36" s="1007"/>
      <c r="H36" s="707">
        <v>0</v>
      </c>
      <c r="I36" s="707">
        <v>0</v>
      </c>
      <c r="J36" s="1003"/>
      <c r="K36" s="1003"/>
      <c r="L36" s="1004"/>
      <c r="M36" s="1004"/>
      <c r="N36" s="1003"/>
      <c r="O36" s="1003"/>
      <c r="P36" s="1004"/>
      <c r="Q36" s="1004"/>
      <c r="R36" s="1003"/>
      <c r="S36" s="1004"/>
      <c r="T36" s="1004"/>
      <c r="U36" s="1003"/>
      <c r="V36" s="1004"/>
      <c r="W36" s="1004"/>
    </row>
    <row r="37" spans="1:23" s="708" customFormat="1" ht="16.7" customHeight="1">
      <c r="A37" s="1006">
        <v>5</v>
      </c>
      <c r="B37" s="1007" t="s">
        <v>815</v>
      </c>
      <c r="C37" s="1008" t="s">
        <v>816</v>
      </c>
      <c r="D37" s="1009" t="s">
        <v>827</v>
      </c>
      <c r="E37" s="1006" t="s">
        <v>818</v>
      </c>
      <c r="F37" s="1006" t="s">
        <v>819</v>
      </c>
      <c r="G37" s="1007" t="s">
        <v>828</v>
      </c>
      <c r="H37" s="707">
        <f>H38+H39+H40+H41</f>
        <v>49129200</v>
      </c>
      <c r="I37" s="707">
        <f>I38+I39+I40+I41</f>
        <v>27634392</v>
      </c>
      <c r="J37" s="1003">
        <f>K37+N37</f>
        <v>21494808</v>
      </c>
      <c r="K37" s="1003">
        <f>L37+M37</f>
        <v>18270587</v>
      </c>
      <c r="L37" s="1004">
        <v>18270587</v>
      </c>
      <c r="M37" s="1004">
        <v>0</v>
      </c>
      <c r="N37" s="1003">
        <f>O37+R37+U37</f>
        <v>3224221</v>
      </c>
      <c r="O37" s="1003">
        <f>P37+Q37</f>
        <v>2149480</v>
      </c>
      <c r="P37" s="1004">
        <v>2149480</v>
      </c>
      <c r="Q37" s="1004">
        <v>0</v>
      </c>
      <c r="R37" s="1003">
        <f>S37+T37</f>
        <v>1074741</v>
      </c>
      <c r="S37" s="1004">
        <v>1074741</v>
      </c>
      <c r="T37" s="1004">
        <v>0</v>
      </c>
      <c r="U37" s="1003">
        <f>V37+W37</f>
        <v>0</v>
      </c>
      <c r="V37" s="1004">
        <v>0</v>
      </c>
      <c r="W37" s="1004">
        <v>0</v>
      </c>
    </row>
    <row r="38" spans="1:23" s="708" customFormat="1" ht="16.7" customHeight="1">
      <c r="A38" s="1006"/>
      <c r="B38" s="1007"/>
      <c r="C38" s="1008"/>
      <c r="D38" s="1009"/>
      <c r="E38" s="1006"/>
      <c r="F38" s="1006"/>
      <c r="G38" s="1007"/>
      <c r="H38" s="707">
        <v>41759820</v>
      </c>
      <c r="I38" s="707">
        <v>23489233</v>
      </c>
      <c r="J38" s="1003"/>
      <c r="K38" s="1003"/>
      <c r="L38" s="1004"/>
      <c r="M38" s="1004"/>
      <c r="N38" s="1003"/>
      <c r="O38" s="1003"/>
      <c r="P38" s="1004"/>
      <c r="Q38" s="1004"/>
      <c r="R38" s="1003"/>
      <c r="S38" s="1004"/>
      <c r="T38" s="1004"/>
      <c r="U38" s="1003"/>
      <c r="V38" s="1004"/>
      <c r="W38" s="1004"/>
    </row>
    <row r="39" spans="1:23" s="708" customFormat="1" ht="16.7" customHeight="1">
      <c r="A39" s="1006"/>
      <c r="B39" s="1007"/>
      <c r="C39" s="1008"/>
      <c r="D39" s="1009"/>
      <c r="E39" s="1006"/>
      <c r="F39" s="1006"/>
      <c r="G39" s="1007"/>
      <c r="H39" s="707">
        <v>4912920</v>
      </c>
      <c r="I39" s="707">
        <v>2763440</v>
      </c>
      <c r="J39" s="1003"/>
      <c r="K39" s="1003"/>
      <c r="L39" s="1004"/>
      <c r="M39" s="1004"/>
      <c r="N39" s="1003"/>
      <c r="O39" s="1003"/>
      <c r="P39" s="1004"/>
      <c r="Q39" s="1004"/>
      <c r="R39" s="1003"/>
      <c r="S39" s="1004"/>
      <c r="T39" s="1004"/>
      <c r="U39" s="1003"/>
      <c r="V39" s="1004"/>
      <c r="W39" s="1004"/>
    </row>
    <row r="40" spans="1:23" s="708" customFormat="1" ht="16.7" customHeight="1">
      <c r="A40" s="1006"/>
      <c r="B40" s="1007"/>
      <c r="C40" s="1008"/>
      <c r="D40" s="1009"/>
      <c r="E40" s="1006"/>
      <c r="F40" s="1006"/>
      <c r="G40" s="1007"/>
      <c r="H40" s="707">
        <v>2456460</v>
      </c>
      <c r="I40" s="707">
        <v>1381719</v>
      </c>
      <c r="J40" s="1003"/>
      <c r="K40" s="1003"/>
      <c r="L40" s="1004"/>
      <c r="M40" s="1004"/>
      <c r="N40" s="1003"/>
      <c r="O40" s="1003"/>
      <c r="P40" s="1004"/>
      <c r="Q40" s="1004"/>
      <c r="R40" s="1003"/>
      <c r="S40" s="1004"/>
      <c r="T40" s="1004"/>
      <c r="U40" s="1003"/>
      <c r="V40" s="1004"/>
      <c r="W40" s="1004"/>
    </row>
    <row r="41" spans="1:23" s="708" customFormat="1" ht="16.7" customHeight="1">
      <c r="A41" s="1006"/>
      <c r="B41" s="1007"/>
      <c r="C41" s="1008"/>
      <c r="D41" s="1009"/>
      <c r="E41" s="1006"/>
      <c r="F41" s="1006"/>
      <c r="G41" s="1007"/>
      <c r="H41" s="707">
        <v>0</v>
      </c>
      <c r="I41" s="707">
        <v>0</v>
      </c>
      <c r="J41" s="1003"/>
      <c r="K41" s="1003"/>
      <c r="L41" s="1004"/>
      <c r="M41" s="1004"/>
      <c r="N41" s="1003"/>
      <c r="O41" s="1003"/>
      <c r="P41" s="1004"/>
      <c r="Q41" s="1004"/>
      <c r="R41" s="1003"/>
      <c r="S41" s="1004"/>
      <c r="T41" s="1004"/>
      <c r="U41" s="1003"/>
      <c r="V41" s="1004"/>
      <c r="W41" s="1004"/>
    </row>
    <row r="42" spans="1:23" s="708" customFormat="1" ht="16.7" customHeight="1">
      <c r="A42" s="1006">
        <v>6</v>
      </c>
      <c r="B42" s="1016" t="s">
        <v>724</v>
      </c>
      <c r="C42" s="1019" t="s">
        <v>829</v>
      </c>
      <c r="D42" s="1022" t="s">
        <v>830</v>
      </c>
      <c r="E42" s="1006" t="s">
        <v>818</v>
      </c>
      <c r="F42" s="1025" t="s">
        <v>831</v>
      </c>
      <c r="G42" s="1016" t="s">
        <v>820</v>
      </c>
      <c r="H42" s="707">
        <f>H43+H44+H45+H46</f>
        <v>116696089</v>
      </c>
      <c r="I42" s="707">
        <f>I43+I44+I45+I46</f>
        <v>103068548</v>
      </c>
      <c r="J42" s="1010">
        <f>K42+N42</f>
        <v>13627541</v>
      </c>
      <c r="K42" s="1010">
        <f>L42+M42</f>
        <v>12730436</v>
      </c>
      <c r="L42" s="1013">
        <v>1202416</v>
      </c>
      <c r="M42" s="1013">
        <v>11528020</v>
      </c>
      <c r="N42" s="1010">
        <f>O42+R42+U42</f>
        <v>897105</v>
      </c>
      <c r="O42" s="1010">
        <f>P42+Q42</f>
        <v>0</v>
      </c>
      <c r="P42" s="1013">
        <v>0</v>
      </c>
      <c r="Q42" s="1013">
        <v>0</v>
      </c>
      <c r="R42" s="1010">
        <f>S42+T42</f>
        <v>818972</v>
      </c>
      <c r="S42" s="1013">
        <v>134054</v>
      </c>
      <c r="T42" s="1013">
        <v>684918</v>
      </c>
      <c r="U42" s="1010">
        <f>V42+W42</f>
        <v>78133</v>
      </c>
      <c r="V42" s="1013">
        <v>78133</v>
      </c>
      <c r="W42" s="1013">
        <v>0</v>
      </c>
    </row>
    <row r="43" spans="1:23" s="708" customFormat="1" ht="16.7" customHeight="1">
      <c r="A43" s="1006"/>
      <c r="B43" s="1017"/>
      <c r="C43" s="1020"/>
      <c r="D43" s="1023"/>
      <c r="E43" s="1006"/>
      <c r="F43" s="1026"/>
      <c r="G43" s="1017"/>
      <c r="H43" s="707">
        <v>112106827</v>
      </c>
      <c r="I43" s="707">
        <v>99376391</v>
      </c>
      <c r="J43" s="1011"/>
      <c r="K43" s="1011"/>
      <c r="L43" s="1014"/>
      <c r="M43" s="1014"/>
      <c r="N43" s="1011"/>
      <c r="O43" s="1011"/>
      <c r="P43" s="1014"/>
      <c r="Q43" s="1014"/>
      <c r="R43" s="1011"/>
      <c r="S43" s="1014"/>
      <c r="T43" s="1014"/>
      <c r="U43" s="1011"/>
      <c r="V43" s="1014"/>
      <c r="W43" s="1014"/>
    </row>
    <row r="44" spans="1:23" s="708" customFormat="1" ht="16.7" customHeight="1">
      <c r="A44" s="1006"/>
      <c r="B44" s="1017"/>
      <c r="C44" s="1020"/>
      <c r="D44" s="1023"/>
      <c r="E44" s="1006"/>
      <c r="F44" s="1026"/>
      <c r="G44" s="1017"/>
      <c r="H44" s="707">
        <v>0</v>
      </c>
      <c r="I44" s="707">
        <v>0</v>
      </c>
      <c r="J44" s="1011"/>
      <c r="K44" s="1011"/>
      <c r="L44" s="1014"/>
      <c r="M44" s="1014"/>
      <c r="N44" s="1011"/>
      <c r="O44" s="1011"/>
      <c r="P44" s="1014"/>
      <c r="Q44" s="1014"/>
      <c r="R44" s="1011"/>
      <c r="S44" s="1014"/>
      <c r="T44" s="1014"/>
      <c r="U44" s="1011"/>
      <c r="V44" s="1014"/>
      <c r="W44" s="1014"/>
    </row>
    <row r="45" spans="1:23" s="708" customFormat="1" ht="16.7" customHeight="1">
      <c r="A45" s="1006"/>
      <c r="B45" s="1017"/>
      <c r="C45" s="1020"/>
      <c r="D45" s="1023"/>
      <c r="E45" s="1006"/>
      <c r="F45" s="1026"/>
      <c r="G45" s="1017"/>
      <c r="H45" s="707">
        <v>4304827</v>
      </c>
      <c r="I45" s="707">
        <v>3485855</v>
      </c>
      <c r="J45" s="1011"/>
      <c r="K45" s="1011"/>
      <c r="L45" s="1014"/>
      <c r="M45" s="1014"/>
      <c r="N45" s="1011"/>
      <c r="O45" s="1011"/>
      <c r="P45" s="1014"/>
      <c r="Q45" s="1014"/>
      <c r="R45" s="1011"/>
      <c r="S45" s="1014"/>
      <c r="T45" s="1014"/>
      <c r="U45" s="1011"/>
      <c r="V45" s="1014"/>
      <c r="W45" s="1014"/>
    </row>
    <row r="46" spans="1:23" s="708" customFormat="1" ht="16.7" customHeight="1">
      <c r="A46" s="1006"/>
      <c r="B46" s="1018"/>
      <c r="C46" s="1021"/>
      <c r="D46" s="1024"/>
      <c r="E46" s="1006"/>
      <c r="F46" s="1027"/>
      <c r="G46" s="1018"/>
      <c r="H46" s="707">
        <v>284435</v>
      </c>
      <c r="I46" s="707">
        <v>206302</v>
      </c>
      <c r="J46" s="1012"/>
      <c r="K46" s="1012"/>
      <c r="L46" s="1015"/>
      <c r="M46" s="1015"/>
      <c r="N46" s="1012"/>
      <c r="O46" s="1012"/>
      <c r="P46" s="1015"/>
      <c r="Q46" s="1015"/>
      <c r="R46" s="1012"/>
      <c r="S46" s="1015"/>
      <c r="T46" s="1015"/>
      <c r="U46" s="1012"/>
      <c r="V46" s="1015"/>
      <c r="W46" s="1015"/>
    </row>
    <row r="47" spans="1:23" s="708" customFormat="1" ht="16.7" customHeight="1">
      <c r="A47" s="1006">
        <v>7</v>
      </c>
      <c r="B47" s="1016" t="s">
        <v>724</v>
      </c>
      <c r="C47" s="1019" t="s">
        <v>832</v>
      </c>
      <c r="D47" s="1022" t="s">
        <v>833</v>
      </c>
      <c r="E47" s="1006" t="s">
        <v>818</v>
      </c>
      <c r="F47" s="1025" t="s">
        <v>831</v>
      </c>
      <c r="G47" s="1016" t="s">
        <v>820</v>
      </c>
      <c r="H47" s="707">
        <f>H48+H49+H50+H51</f>
        <v>92890620</v>
      </c>
      <c r="I47" s="707">
        <f>I48+I49+I50+I51</f>
        <v>66527376</v>
      </c>
      <c r="J47" s="1010">
        <f>K47+N47</f>
        <v>26363244</v>
      </c>
      <c r="K47" s="1010">
        <f>L47+M47</f>
        <v>23351136</v>
      </c>
      <c r="L47" s="1013">
        <v>1340917</v>
      </c>
      <c r="M47" s="1013">
        <v>22010219</v>
      </c>
      <c r="N47" s="1010">
        <f>O47+R47+U47</f>
        <v>3012108</v>
      </c>
      <c r="O47" s="1010">
        <f>P47+Q47</f>
        <v>0</v>
      </c>
      <c r="P47" s="1013">
        <v>0</v>
      </c>
      <c r="Q47" s="1013">
        <v>0</v>
      </c>
      <c r="R47" s="1010">
        <f>S47+T47</f>
        <v>3012108</v>
      </c>
      <c r="S47" s="1013">
        <v>236632</v>
      </c>
      <c r="T47" s="1013">
        <v>2775476</v>
      </c>
      <c r="U47" s="1010">
        <f>V47+W47</f>
        <v>0</v>
      </c>
      <c r="V47" s="1013">
        <v>0</v>
      </c>
      <c r="W47" s="1013">
        <v>0</v>
      </c>
    </row>
    <row r="48" spans="1:23" s="708" customFormat="1" ht="16.7" customHeight="1">
      <c r="A48" s="1006"/>
      <c r="B48" s="1017"/>
      <c r="C48" s="1020"/>
      <c r="D48" s="1023"/>
      <c r="E48" s="1006"/>
      <c r="F48" s="1026"/>
      <c r="G48" s="1017"/>
      <c r="H48" s="707">
        <v>87550121</v>
      </c>
      <c r="I48" s="707">
        <v>64198985</v>
      </c>
      <c r="J48" s="1011"/>
      <c r="K48" s="1011"/>
      <c r="L48" s="1014"/>
      <c r="M48" s="1014"/>
      <c r="N48" s="1011"/>
      <c r="O48" s="1011"/>
      <c r="P48" s="1014"/>
      <c r="Q48" s="1014"/>
      <c r="R48" s="1011"/>
      <c r="S48" s="1014"/>
      <c r="T48" s="1014"/>
      <c r="U48" s="1011"/>
      <c r="V48" s="1014"/>
      <c r="W48" s="1014"/>
    </row>
    <row r="49" spans="1:23" s="708" customFormat="1" ht="16.7" customHeight="1">
      <c r="A49" s="1006"/>
      <c r="B49" s="1017"/>
      <c r="C49" s="1020"/>
      <c r="D49" s="1023"/>
      <c r="E49" s="1006"/>
      <c r="F49" s="1026"/>
      <c r="G49" s="1017"/>
      <c r="H49" s="707">
        <v>0</v>
      </c>
      <c r="I49" s="707">
        <v>0</v>
      </c>
      <c r="J49" s="1011"/>
      <c r="K49" s="1011"/>
      <c r="L49" s="1014"/>
      <c r="M49" s="1014"/>
      <c r="N49" s="1011"/>
      <c r="O49" s="1011"/>
      <c r="P49" s="1014"/>
      <c r="Q49" s="1014"/>
      <c r="R49" s="1011"/>
      <c r="S49" s="1014"/>
      <c r="T49" s="1014"/>
      <c r="U49" s="1011"/>
      <c r="V49" s="1014"/>
      <c r="W49" s="1014"/>
    </row>
    <row r="50" spans="1:23" s="708" customFormat="1" ht="16.7" customHeight="1">
      <c r="A50" s="1006"/>
      <c r="B50" s="1017"/>
      <c r="C50" s="1020"/>
      <c r="D50" s="1023"/>
      <c r="E50" s="1006"/>
      <c r="F50" s="1026"/>
      <c r="G50" s="1017"/>
      <c r="H50" s="707">
        <v>5340499</v>
      </c>
      <c r="I50" s="707">
        <v>2328391</v>
      </c>
      <c r="J50" s="1011"/>
      <c r="K50" s="1011"/>
      <c r="L50" s="1014"/>
      <c r="M50" s="1014"/>
      <c r="N50" s="1011"/>
      <c r="O50" s="1011"/>
      <c r="P50" s="1014"/>
      <c r="Q50" s="1014"/>
      <c r="R50" s="1011"/>
      <c r="S50" s="1014"/>
      <c r="T50" s="1014"/>
      <c r="U50" s="1011"/>
      <c r="V50" s="1014"/>
      <c r="W50" s="1014"/>
    </row>
    <row r="51" spans="1:23" s="708" customFormat="1" ht="16.7" customHeight="1">
      <c r="A51" s="1006"/>
      <c r="B51" s="1018"/>
      <c r="C51" s="1021"/>
      <c r="D51" s="1024"/>
      <c r="E51" s="1006"/>
      <c r="F51" s="1027"/>
      <c r="G51" s="1018"/>
      <c r="H51" s="707">
        <v>0</v>
      </c>
      <c r="I51" s="707">
        <v>0</v>
      </c>
      <c r="J51" s="1012"/>
      <c r="K51" s="1012"/>
      <c r="L51" s="1015"/>
      <c r="M51" s="1015"/>
      <c r="N51" s="1012"/>
      <c r="O51" s="1012"/>
      <c r="P51" s="1015"/>
      <c r="Q51" s="1015"/>
      <c r="R51" s="1012"/>
      <c r="S51" s="1015"/>
      <c r="T51" s="1015"/>
      <c r="U51" s="1012"/>
      <c r="V51" s="1015"/>
      <c r="W51" s="1015"/>
    </row>
    <row r="52" spans="1:23" s="708" customFormat="1" ht="16.7" customHeight="1">
      <c r="A52" s="1006">
        <v>8</v>
      </c>
      <c r="B52" s="1016" t="s">
        <v>724</v>
      </c>
      <c r="C52" s="1019" t="s">
        <v>832</v>
      </c>
      <c r="D52" s="1022" t="s">
        <v>834</v>
      </c>
      <c r="E52" s="1006" t="s">
        <v>818</v>
      </c>
      <c r="F52" s="1025" t="s">
        <v>831</v>
      </c>
      <c r="G52" s="1016" t="s">
        <v>823</v>
      </c>
      <c r="H52" s="707">
        <f>H53+H54+H55+H56</f>
        <v>21568770</v>
      </c>
      <c r="I52" s="707">
        <f>I53+I54+I55+I56</f>
        <v>19409299</v>
      </c>
      <c r="J52" s="1010">
        <f>K52+N52</f>
        <v>2159471</v>
      </c>
      <c r="K52" s="1010">
        <f>L52+M52</f>
        <v>2151406</v>
      </c>
      <c r="L52" s="1013">
        <v>45703</v>
      </c>
      <c r="M52" s="1013">
        <v>2105703</v>
      </c>
      <c r="N52" s="1010">
        <f>O52+R52+U52</f>
        <v>8065</v>
      </c>
      <c r="O52" s="1010">
        <f>P52+Q52</f>
        <v>0</v>
      </c>
      <c r="P52" s="1013">
        <v>0</v>
      </c>
      <c r="Q52" s="1013">
        <v>0</v>
      </c>
      <c r="R52" s="1010">
        <f>S52+T52</f>
        <v>8065</v>
      </c>
      <c r="S52" s="1013">
        <v>8065</v>
      </c>
      <c r="T52" s="1013">
        <v>0</v>
      </c>
      <c r="U52" s="1010">
        <f>V52+W52</f>
        <v>0</v>
      </c>
      <c r="V52" s="1013">
        <v>0</v>
      </c>
      <c r="W52" s="1013">
        <v>0</v>
      </c>
    </row>
    <row r="53" spans="1:23" s="708" customFormat="1" ht="16.7" customHeight="1">
      <c r="A53" s="1006"/>
      <c r="B53" s="1017"/>
      <c r="C53" s="1020"/>
      <c r="D53" s="1023"/>
      <c r="E53" s="1006"/>
      <c r="F53" s="1026"/>
      <c r="G53" s="1017"/>
      <c r="H53" s="707">
        <v>21367380</v>
      </c>
      <c r="I53" s="707">
        <v>19215974</v>
      </c>
      <c r="J53" s="1011"/>
      <c r="K53" s="1011"/>
      <c r="L53" s="1014"/>
      <c r="M53" s="1014"/>
      <c r="N53" s="1011"/>
      <c r="O53" s="1011"/>
      <c r="P53" s="1014"/>
      <c r="Q53" s="1014"/>
      <c r="R53" s="1011"/>
      <c r="S53" s="1014"/>
      <c r="T53" s="1014"/>
      <c r="U53" s="1011"/>
      <c r="V53" s="1014"/>
      <c r="W53" s="1014"/>
    </row>
    <row r="54" spans="1:23" s="708" customFormat="1" ht="16.7" customHeight="1">
      <c r="A54" s="1006"/>
      <c r="B54" s="1017"/>
      <c r="C54" s="1020"/>
      <c r="D54" s="1023"/>
      <c r="E54" s="1006"/>
      <c r="F54" s="1026"/>
      <c r="G54" s="1017"/>
      <c r="H54" s="707">
        <v>0</v>
      </c>
      <c r="I54" s="707">
        <v>0</v>
      </c>
      <c r="J54" s="1011"/>
      <c r="K54" s="1011"/>
      <c r="L54" s="1014"/>
      <c r="M54" s="1014"/>
      <c r="N54" s="1011"/>
      <c r="O54" s="1011"/>
      <c r="P54" s="1014"/>
      <c r="Q54" s="1014"/>
      <c r="R54" s="1011"/>
      <c r="S54" s="1014"/>
      <c r="T54" s="1014"/>
      <c r="U54" s="1011"/>
      <c r="V54" s="1014"/>
      <c r="W54" s="1014"/>
    </row>
    <row r="55" spans="1:23" s="708" customFormat="1" ht="16.7" customHeight="1">
      <c r="A55" s="1006"/>
      <c r="B55" s="1017"/>
      <c r="C55" s="1020"/>
      <c r="D55" s="1023"/>
      <c r="E55" s="1006"/>
      <c r="F55" s="1026"/>
      <c r="G55" s="1017"/>
      <c r="H55" s="707">
        <v>201390</v>
      </c>
      <c r="I55" s="707">
        <v>193325</v>
      </c>
      <c r="J55" s="1011"/>
      <c r="K55" s="1011"/>
      <c r="L55" s="1014"/>
      <c r="M55" s="1014"/>
      <c r="N55" s="1011"/>
      <c r="O55" s="1011"/>
      <c r="P55" s="1014"/>
      <c r="Q55" s="1014"/>
      <c r="R55" s="1011"/>
      <c r="S55" s="1014"/>
      <c r="T55" s="1014"/>
      <c r="U55" s="1011"/>
      <c r="V55" s="1014"/>
      <c r="W55" s="1014"/>
    </row>
    <row r="56" spans="1:23" s="708" customFormat="1" ht="16.7" customHeight="1">
      <c r="A56" s="1006"/>
      <c r="B56" s="1018"/>
      <c r="C56" s="1021"/>
      <c r="D56" s="1024"/>
      <c r="E56" s="1006"/>
      <c r="F56" s="1027"/>
      <c r="G56" s="1018"/>
      <c r="H56" s="707">
        <v>0</v>
      </c>
      <c r="I56" s="707">
        <v>0</v>
      </c>
      <c r="J56" s="1012"/>
      <c r="K56" s="1012"/>
      <c r="L56" s="1015"/>
      <c r="M56" s="1015"/>
      <c r="N56" s="1012"/>
      <c r="O56" s="1012"/>
      <c r="P56" s="1015"/>
      <c r="Q56" s="1015"/>
      <c r="R56" s="1012"/>
      <c r="S56" s="1015"/>
      <c r="T56" s="1015"/>
      <c r="U56" s="1012"/>
      <c r="V56" s="1015"/>
      <c r="W56" s="1015"/>
    </row>
    <row r="57" spans="1:23" s="708" customFormat="1" ht="16.7" customHeight="1">
      <c r="A57" s="1006">
        <v>9</v>
      </c>
      <c r="B57" s="1016" t="s">
        <v>835</v>
      </c>
      <c r="C57" s="1028" t="s">
        <v>836</v>
      </c>
      <c r="D57" s="1022" t="s">
        <v>837</v>
      </c>
      <c r="E57" s="1006" t="s">
        <v>818</v>
      </c>
      <c r="F57" s="1025" t="s">
        <v>831</v>
      </c>
      <c r="G57" s="1016" t="s">
        <v>820</v>
      </c>
      <c r="H57" s="707">
        <f>H58+H59+H60+H61</f>
        <v>22994952</v>
      </c>
      <c r="I57" s="707">
        <f>I58+I59+I60+I61</f>
        <v>15522575</v>
      </c>
      <c r="J57" s="1010">
        <f>K57+N57</f>
        <v>7472377</v>
      </c>
      <c r="K57" s="1010">
        <f>L57+M57</f>
        <v>7034442</v>
      </c>
      <c r="L57" s="1013">
        <v>453647</v>
      </c>
      <c r="M57" s="1013">
        <v>6580795</v>
      </c>
      <c r="N57" s="1010">
        <f>O57+R57+U57</f>
        <v>437935</v>
      </c>
      <c r="O57" s="1010">
        <f>P57+Q57</f>
        <v>0</v>
      </c>
      <c r="P57" s="1013">
        <v>0</v>
      </c>
      <c r="Q57" s="1013">
        <v>0</v>
      </c>
      <c r="R57" s="1010">
        <f>S57+T57</f>
        <v>400435</v>
      </c>
      <c r="S57" s="1013">
        <v>80055</v>
      </c>
      <c r="T57" s="1013">
        <v>320380</v>
      </c>
      <c r="U57" s="1010">
        <f>V57+W57</f>
        <v>37500</v>
      </c>
      <c r="V57" s="1013">
        <v>0</v>
      </c>
      <c r="W57" s="1013">
        <v>37500</v>
      </c>
    </row>
    <row r="58" spans="1:23" s="708" customFormat="1" ht="16.7" customHeight="1">
      <c r="A58" s="1006"/>
      <c r="B58" s="1017"/>
      <c r="C58" s="1020"/>
      <c r="D58" s="1023"/>
      <c r="E58" s="1006"/>
      <c r="F58" s="1026"/>
      <c r="G58" s="1017"/>
      <c r="H58" s="707">
        <v>21574001</v>
      </c>
      <c r="I58" s="707">
        <v>14539559</v>
      </c>
      <c r="J58" s="1011"/>
      <c r="K58" s="1011"/>
      <c r="L58" s="1014"/>
      <c r="M58" s="1014"/>
      <c r="N58" s="1011"/>
      <c r="O58" s="1011"/>
      <c r="P58" s="1014"/>
      <c r="Q58" s="1014"/>
      <c r="R58" s="1011"/>
      <c r="S58" s="1014"/>
      <c r="T58" s="1014"/>
      <c r="U58" s="1011"/>
      <c r="V58" s="1014"/>
      <c r="W58" s="1014"/>
    </row>
    <row r="59" spans="1:23" s="708" customFormat="1" ht="16.7" customHeight="1">
      <c r="A59" s="1006"/>
      <c r="B59" s="1017"/>
      <c r="C59" s="1020"/>
      <c r="D59" s="1023"/>
      <c r="E59" s="1006"/>
      <c r="F59" s="1026"/>
      <c r="G59" s="1017"/>
      <c r="H59" s="707">
        <v>0</v>
      </c>
      <c r="I59" s="707">
        <v>0</v>
      </c>
      <c r="J59" s="1011"/>
      <c r="K59" s="1011"/>
      <c r="L59" s="1014"/>
      <c r="M59" s="1014"/>
      <c r="N59" s="1011"/>
      <c r="O59" s="1011"/>
      <c r="P59" s="1014"/>
      <c r="Q59" s="1014"/>
      <c r="R59" s="1011"/>
      <c r="S59" s="1014"/>
      <c r="T59" s="1014"/>
      <c r="U59" s="1011"/>
      <c r="V59" s="1014"/>
      <c r="W59" s="1014"/>
    </row>
    <row r="60" spans="1:23" s="708" customFormat="1" ht="16.7" customHeight="1">
      <c r="A60" s="1006"/>
      <c r="B60" s="1017"/>
      <c r="C60" s="1020"/>
      <c r="D60" s="1023"/>
      <c r="E60" s="1006"/>
      <c r="F60" s="1026"/>
      <c r="G60" s="1017"/>
      <c r="H60" s="707">
        <v>1347706</v>
      </c>
      <c r="I60" s="707">
        <v>947271</v>
      </c>
      <c r="J60" s="1011"/>
      <c r="K60" s="1011"/>
      <c r="L60" s="1014"/>
      <c r="M60" s="1014"/>
      <c r="N60" s="1011"/>
      <c r="O60" s="1011"/>
      <c r="P60" s="1014"/>
      <c r="Q60" s="1014"/>
      <c r="R60" s="1011"/>
      <c r="S60" s="1014"/>
      <c r="T60" s="1014"/>
      <c r="U60" s="1011"/>
      <c r="V60" s="1014"/>
      <c r="W60" s="1014"/>
    </row>
    <row r="61" spans="1:23" s="708" customFormat="1" ht="16.7" customHeight="1">
      <c r="A61" s="1006"/>
      <c r="B61" s="1018"/>
      <c r="C61" s="1021"/>
      <c r="D61" s="1024"/>
      <c r="E61" s="1006"/>
      <c r="F61" s="1027"/>
      <c r="G61" s="1018"/>
      <c r="H61" s="707">
        <v>73245</v>
      </c>
      <c r="I61" s="707">
        <v>35745</v>
      </c>
      <c r="J61" s="1012"/>
      <c r="K61" s="1012"/>
      <c r="L61" s="1015"/>
      <c r="M61" s="1015"/>
      <c r="N61" s="1012"/>
      <c r="O61" s="1012"/>
      <c r="P61" s="1015"/>
      <c r="Q61" s="1015"/>
      <c r="R61" s="1012"/>
      <c r="S61" s="1015"/>
      <c r="T61" s="1015"/>
      <c r="U61" s="1012"/>
      <c r="V61" s="1015"/>
      <c r="W61" s="1015"/>
    </row>
    <row r="62" spans="1:23" s="708" customFormat="1" ht="16.7" customHeight="1">
      <c r="A62" s="1006">
        <v>10</v>
      </c>
      <c r="B62" s="1029" t="s">
        <v>838</v>
      </c>
      <c r="C62" s="1030" t="s">
        <v>839</v>
      </c>
      <c r="D62" s="1031" t="s">
        <v>840</v>
      </c>
      <c r="E62" s="1032" t="s">
        <v>818</v>
      </c>
      <c r="F62" s="1032" t="s">
        <v>841</v>
      </c>
      <c r="G62" s="1029" t="s">
        <v>828</v>
      </c>
      <c r="H62" s="709">
        <f>H63+H64+H65+H66</f>
        <v>2128592</v>
      </c>
      <c r="I62" s="709">
        <f>I63+I64+I65+I66</f>
        <v>871104</v>
      </c>
      <c r="J62" s="1010">
        <f>K62+N62</f>
        <v>1257488</v>
      </c>
      <c r="K62" s="1010">
        <f>L62+M62</f>
        <v>898542</v>
      </c>
      <c r="L62" s="1013">
        <v>17228</v>
      </c>
      <c r="M62" s="1013">
        <v>881314</v>
      </c>
      <c r="N62" s="1010">
        <f>O62+R62+U62</f>
        <v>358946</v>
      </c>
      <c r="O62" s="1010">
        <f>P62+Q62</f>
        <v>119806</v>
      </c>
      <c r="P62" s="1013">
        <v>2297</v>
      </c>
      <c r="Q62" s="1013">
        <v>117509</v>
      </c>
      <c r="R62" s="1010">
        <f>S62+T62</f>
        <v>239140</v>
      </c>
      <c r="S62" s="1013">
        <v>3787</v>
      </c>
      <c r="T62" s="1013">
        <v>235353</v>
      </c>
      <c r="U62" s="1010">
        <f>V62+W62</f>
        <v>0</v>
      </c>
      <c r="V62" s="1013">
        <v>0</v>
      </c>
      <c r="W62" s="1013">
        <v>0</v>
      </c>
    </row>
    <row r="63" spans="1:23" s="708" customFormat="1" ht="16.7" customHeight="1">
      <c r="A63" s="1006"/>
      <c r="B63" s="1029"/>
      <c r="C63" s="1030"/>
      <c r="D63" s="1031"/>
      <c r="E63" s="1032"/>
      <c r="F63" s="1032"/>
      <c r="G63" s="1029"/>
      <c r="H63" s="709">
        <v>1521161</v>
      </c>
      <c r="I63" s="709">
        <v>622619</v>
      </c>
      <c r="J63" s="1011"/>
      <c r="K63" s="1011"/>
      <c r="L63" s="1014"/>
      <c r="M63" s="1014"/>
      <c r="N63" s="1011"/>
      <c r="O63" s="1011"/>
      <c r="P63" s="1014"/>
      <c r="Q63" s="1014"/>
      <c r="R63" s="1011"/>
      <c r="S63" s="1014"/>
      <c r="T63" s="1014"/>
      <c r="U63" s="1011"/>
      <c r="V63" s="1014"/>
      <c r="W63" s="1014"/>
    </row>
    <row r="64" spans="1:23" s="708" customFormat="1" ht="16.7" customHeight="1">
      <c r="A64" s="1006"/>
      <c r="B64" s="1029"/>
      <c r="C64" s="1030"/>
      <c r="D64" s="1031"/>
      <c r="E64" s="1032"/>
      <c r="F64" s="1032"/>
      <c r="G64" s="1029"/>
      <c r="H64" s="709">
        <v>202822</v>
      </c>
      <c r="I64" s="709">
        <v>83016</v>
      </c>
      <c r="J64" s="1011"/>
      <c r="K64" s="1011"/>
      <c r="L64" s="1014"/>
      <c r="M64" s="1014"/>
      <c r="N64" s="1011"/>
      <c r="O64" s="1011"/>
      <c r="P64" s="1014"/>
      <c r="Q64" s="1014"/>
      <c r="R64" s="1011"/>
      <c r="S64" s="1014"/>
      <c r="T64" s="1014"/>
      <c r="U64" s="1011"/>
      <c r="V64" s="1014"/>
      <c r="W64" s="1014"/>
    </row>
    <row r="65" spans="1:23" s="708" customFormat="1" ht="16.7" customHeight="1">
      <c r="A65" s="1006"/>
      <c r="B65" s="1029"/>
      <c r="C65" s="1030"/>
      <c r="D65" s="1031"/>
      <c r="E65" s="1032"/>
      <c r="F65" s="1032"/>
      <c r="G65" s="1029"/>
      <c r="H65" s="709">
        <v>404609</v>
      </c>
      <c r="I65" s="709">
        <v>165469</v>
      </c>
      <c r="J65" s="1011"/>
      <c r="K65" s="1011"/>
      <c r="L65" s="1014"/>
      <c r="M65" s="1014"/>
      <c r="N65" s="1011"/>
      <c r="O65" s="1011"/>
      <c r="P65" s="1014"/>
      <c r="Q65" s="1014"/>
      <c r="R65" s="1011"/>
      <c r="S65" s="1014"/>
      <c r="T65" s="1014"/>
      <c r="U65" s="1011"/>
      <c r="V65" s="1014"/>
      <c r="W65" s="1014"/>
    </row>
    <row r="66" spans="1:23" s="708" customFormat="1" ht="16.7" customHeight="1">
      <c r="A66" s="1006"/>
      <c r="B66" s="1029"/>
      <c r="C66" s="1030"/>
      <c r="D66" s="1031"/>
      <c r="E66" s="1032"/>
      <c r="F66" s="1032"/>
      <c r="G66" s="1029"/>
      <c r="H66" s="709">
        <v>0</v>
      </c>
      <c r="I66" s="709">
        <v>0</v>
      </c>
      <c r="J66" s="1012"/>
      <c r="K66" s="1012"/>
      <c r="L66" s="1015"/>
      <c r="M66" s="1015"/>
      <c r="N66" s="1012"/>
      <c r="O66" s="1012"/>
      <c r="P66" s="1015"/>
      <c r="Q66" s="1015"/>
      <c r="R66" s="1012"/>
      <c r="S66" s="1015"/>
      <c r="T66" s="1015"/>
      <c r="U66" s="1012"/>
      <c r="V66" s="1015"/>
      <c r="W66" s="1015"/>
    </row>
    <row r="67" spans="1:23" s="708" customFormat="1" ht="16.350000000000001" customHeight="1">
      <c r="A67" s="1006">
        <v>11</v>
      </c>
      <c r="B67" s="1028" t="s">
        <v>842</v>
      </c>
      <c r="C67" s="1028" t="s">
        <v>843</v>
      </c>
      <c r="D67" s="1022" t="s">
        <v>844</v>
      </c>
      <c r="E67" s="1006" t="s">
        <v>845</v>
      </c>
      <c r="F67" s="1025" t="s">
        <v>846</v>
      </c>
      <c r="G67" s="1016" t="s">
        <v>820</v>
      </c>
      <c r="H67" s="707">
        <f>H68+H69+H70+H71</f>
        <v>10061978</v>
      </c>
      <c r="I67" s="707">
        <f>I68+I69+I70+I71</f>
        <v>6618413</v>
      </c>
      <c r="J67" s="1010">
        <f>K67+N67</f>
        <v>3443565</v>
      </c>
      <c r="K67" s="1010">
        <f>L67+M67</f>
        <v>2637293</v>
      </c>
      <c r="L67" s="1013">
        <v>0</v>
      </c>
      <c r="M67" s="1013">
        <v>2637293</v>
      </c>
      <c r="N67" s="1010">
        <f>O67+R67+U67</f>
        <v>806272</v>
      </c>
      <c r="O67" s="1010">
        <f>P67+Q67</f>
        <v>0</v>
      </c>
      <c r="P67" s="1013">
        <v>0</v>
      </c>
      <c r="Q67" s="1013">
        <v>0</v>
      </c>
      <c r="R67" s="1010">
        <f>S67+T67</f>
        <v>163932</v>
      </c>
      <c r="S67" s="1013">
        <v>0</v>
      </c>
      <c r="T67" s="1013">
        <v>163932</v>
      </c>
      <c r="U67" s="1010">
        <f>V67+W67</f>
        <v>642340</v>
      </c>
      <c r="V67" s="1013">
        <v>0</v>
      </c>
      <c r="W67" s="1013">
        <v>642340</v>
      </c>
    </row>
    <row r="68" spans="1:23" s="708" customFormat="1" ht="16.350000000000001" customHeight="1">
      <c r="A68" s="1006"/>
      <c r="B68" s="1020"/>
      <c r="C68" s="1020"/>
      <c r="D68" s="1023"/>
      <c r="E68" s="1006"/>
      <c r="F68" s="1026"/>
      <c r="G68" s="1017"/>
      <c r="H68" s="707">
        <v>6840891</v>
      </c>
      <c r="I68" s="707">
        <v>4203598</v>
      </c>
      <c r="J68" s="1011"/>
      <c r="K68" s="1011"/>
      <c r="L68" s="1014"/>
      <c r="M68" s="1014"/>
      <c r="N68" s="1011"/>
      <c r="O68" s="1011"/>
      <c r="P68" s="1014"/>
      <c r="Q68" s="1014"/>
      <c r="R68" s="1011"/>
      <c r="S68" s="1014"/>
      <c r="T68" s="1014"/>
      <c r="U68" s="1011"/>
      <c r="V68" s="1014"/>
      <c r="W68" s="1014"/>
    </row>
    <row r="69" spans="1:23" s="708" customFormat="1" ht="16.350000000000001" customHeight="1">
      <c r="A69" s="1006"/>
      <c r="B69" s="1020"/>
      <c r="C69" s="1020"/>
      <c r="D69" s="1023"/>
      <c r="E69" s="1006"/>
      <c r="F69" s="1026"/>
      <c r="G69" s="1017"/>
      <c r="H69" s="707">
        <v>0</v>
      </c>
      <c r="I69" s="707">
        <v>0</v>
      </c>
      <c r="J69" s="1011"/>
      <c r="K69" s="1011"/>
      <c r="L69" s="1014"/>
      <c r="M69" s="1014"/>
      <c r="N69" s="1011"/>
      <c r="O69" s="1011"/>
      <c r="P69" s="1014"/>
      <c r="Q69" s="1014"/>
      <c r="R69" s="1011"/>
      <c r="S69" s="1014"/>
      <c r="T69" s="1014"/>
      <c r="U69" s="1011"/>
      <c r="V69" s="1014"/>
      <c r="W69" s="1014"/>
    </row>
    <row r="70" spans="1:23" s="708" customFormat="1" ht="16.350000000000001" customHeight="1">
      <c r="A70" s="1006"/>
      <c r="B70" s="1020"/>
      <c r="C70" s="1020"/>
      <c r="D70" s="1023"/>
      <c r="E70" s="1006"/>
      <c r="F70" s="1026"/>
      <c r="G70" s="1017"/>
      <c r="H70" s="707">
        <v>1261833</v>
      </c>
      <c r="I70" s="707">
        <v>1097901</v>
      </c>
      <c r="J70" s="1011"/>
      <c r="K70" s="1011"/>
      <c r="L70" s="1014"/>
      <c r="M70" s="1014"/>
      <c r="N70" s="1011"/>
      <c r="O70" s="1011"/>
      <c r="P70" s="1014"/>
      <c r="Q70" s="1014"/>
      <c r="R70" s="1011"/>
      <c r="S70" s="1014"/>
      <c r="T70" s="1014"/>
      <c r="U70" s="1011"/>
      <c r="V70" s="1014"/>
      <c r="W70" s="1014"/>
    </row>
    <row r="71" spans="1:23" s="708" customFormat="1" ht="16.350000000000001" customHeight="1">
      <c r="A71" s="1006"/>
      <c r="B71" s="1021"/>
      <c r="C71" s="1021"/>
      <c r="D71" s="1024"/>
      <c r="E71" s="1006"/>
      <c r="F71" s="1027"/>
      <c r="G71" s="1018"/>
      <c r="H71" s="707">
        <v>1959254</v>
      </c>
      <c r="I71" s="707">
        <v>1316914</v>
      </c>
      <c r="J71" s="1012"/>
      <c r="K71" s="1012"/>
      <c r="L71" s="1015"/>
      <c r="M71" s="1015"/>
      <c r="N71" s="1012"/>
      <c r="O71" s="1012"/>
      <c r="P71" s="1015"/>
      <c r="Q71" s="1015"/>
      <c r="R71" s="1012"/>
      <c r="S71" s="1015"/>
      <c r="T71" s="1015"/>
      <c r="U71" s="1012"/>
      <c r="V71" s="1015"/>
      <c r="W71" s="1015"/>
    </row>
    <row r="72" spans="1:23" s="708" customFormat="1" ht="16.350000000000001" customHeight="1">
      <c r="A72" s="1006">
        <v>12</v>
      </c>
      <c r="B72" s="1028" t="s">
        <v>842</v>
      </c>
      <c r="C72" s="1028" t="s">
        <v>843</v>
      </c>
      <c r="D72" s="1022" t="s">
        <v>847</v>
      </c>
      <c r="E72" s="1006" t="s">
        <v>845</v>
      </c>
      <c r="F72" s="1025" t="s">
        <v>846</v>
      </c>
      <c r="G72" s="1016" t="s">
        <v>820</v>
      </c>
      <c r="H72" s="707">
        <f>H73+H74+H75+H76</f>
        <v>11300136</v>
      </c>
      <c r="I72" s="707">
        <f>I73+I74+I75+I76</f>
        <v>9820868</v>
      </c>
      <c r="J72" s="1010">
        <f>K72+N72</f>
        <v>1479268</v>
      </c>
      <c r="K72" s="1010">
        <f>L72+M72</f>
        <v>1224713</v>
      </c>
      <c r="L72" s="1013">
        <v>0</v>
      </c>
      <c r="M72" s="1013">
        <v>1224713</v>
      </c>
      <c r="N72" s="1010">
        <f>O72+R72+U72</f>
        <v>254555</v>
      </c>
      <c r="O72" s="1010">
        <f>P72+Q72</f>
        <v>0</v>
      </c>
      <c r="P72" s="1013">
        <v>0</v>
      </c>
      <c r="Q72" s="1013">
        <v>0</v>
      </c>
      <c r="R72" s="1010">
        <f>S72+T72</f>
        <v>39567</v>
      </c>
      <c r="S72" s="1013">
        <v>0</v>
      </c>
      <c r="T72" s="1013">
        <v>39567</v>
      </c>
      <c r="U72" s="1010">
        <f>V72+W72</f>
        <v>214988</v>
      </c>
      <c r="V72" s="1013">
        <v>0</v>
      </c>
      <c r="W72" s="1013">
        <v>214988</v>
      </c>
    </row>
    <row r="73" spans="1:23" s="708" customFormat="1" ht="16.350000000000001" customHeight="1">
      <c r="A73" s="1006"/>
      <c r="B73" s="1020"/>
      <c r="C73" s="1020"/>
      <c r="D73" s="1023"/>
      <c r="E73" s="1006"/>
      <c r="F73" s="1026"/>
      <c r="G73" s="1017"/>
      <c r="H73" s="707">
        <v>6607490</v>
      </c>
      <c r="I73" s="707">
        <v>5382777</v>
      </c>
      <c r="J73" s="1011"/>
      <c r="K73" s="1011"/>
      <c r="L73" s="1014"/>
      <c r="M73" s="1014"/>
      <c r="N73" s="1011"/>
      <c r="O73" s="1011"/>
      <c r="P73" s="1014"/>
      <c r="Q73" s="1014"/>
      <c r="R73" s="1011"/>
      <c r="S73" s="1014"/>
      <c r="T73" s="1014"/>
      <c r="U73" s="1011"/>
      <c r="V73" s="1014"/>
      <c r="W73" s="1014"/>
    </row>
    <row r="74" spans="1:23" s="708" customFormat="1" ht="16.350000000000001" customHeight="1">
      <c r="A74" s="1006"/>
      <c r="B74" s="1020"/>
      <c r="C74" s="1020"/>
      <c r="D74" s="1023"/>
      <c r="E74" s="1006"/>
      <c r="F74" s="1026"/>
      <c r="G74" s="1017"/>
      <c r="H74" s="707">
        <v>0</v>
      </c>
      <c r="I74" s="707">
        <v>0</v>
      </c>
      <c r="J74" s="1011"/>
      <c r="K74" s="1011"/>
      <c r="L74" s="1014"/>
      <c r="M74" s="1014"/>
      <c r="N74" s="1011"/>
      <c r="O74" s="1011"/>
      <c r="P74" s="1014"/>
      <c r="Q74" s="1014"/>
      <c r="R74" s="1011"/>
      <c r="S74" s="1014"/>
      <c r="T74" s="1014"/>
      <c r="U74" s="1011"/>
      <c r="V74" s="1014"/>
      <c r="W74" s="1014"/>
    </row>
    <row r="75" spans="1:23" s="708" customFormat="1" ht="16.350000000000001" customHeight="1">
      <c r="A75" s="1006"/>
      <c r="B75" s="1020"/>
      <c r="C75" s="1020"/>
      <c r="D75" s="1023"/>
      <c r="E75" s="1006"/>
      <c r="F75" s="1026"/>
      <c r="G75" s="1017"/>
      <c r="H75" s="707">
        <v>1723443</v>
      </c>
      <c r="I75" s="707">
        <v>1683876</v>
      </c>
      <c r="J75" s="1011"/>
      <c r="K75" s="1011"/>
      <c r="L75" s="1014"/>
      <c r="M75" s="1014"/>
      <c r="N75" s="1011"/>
      <c r="O75" s="1011"/>
      <c r="P75" s="1014"/>
      <c r="Q75" s="1014"/>
      <c r="R75" s="1011"/>
      <c r="S75" s="1014"/>
      <c r="T75" s="1014"/>
      <c r="U75" s="1011"/>
      <c r="V75" s="1014"/>
      <c r="W75" s="1014"/>
    </row>
    <row r="76" spans="1:23" s="708" customFormat="1" ht="16.350000000000001" customHeight="1">
      <c r="A76" s="1006"/>
      <c r="B76" s="1021"/>
      <c r="C76" s="1021"/>
      <c r="D76" s="1024"/>
      <c r="E76" s="1006"/>
      <c r="F76" s="1027"/>
      <c r="G76" s="1018"/>
      <c r="H76" s="707">
        <v>2969203</v>
      </c>
      <c r="I76" s="707">
        <v>2754215</v>
      </c>
      <c r="J76" s="1012"/>
      <c r="K76" s="1012"/>
      <c r="L76" s="1015"/>
      <c r="M76" s="1015"/>
      <c r="N76" s="1012"/>
      <c r="O76" s="1012"/>
      <c r="P76" s="1015"/>
      <c r="Q76" s="1015"/>
      <c r="R76" s="1012"/>
      <c r="S76" s="1015"/>
      <c r="T76" s="1015"/>
      <c r="U76" s="1012"/>
      <c r="V76" s="1015"/>
      <c r="W76" s="1015"/>
    </row>
    <row r="77" spans="1:23" s="708" customFormat="1" ht="16.350000000000001" customHeight="1">
      <c r="A77" s="1006">
        <v>13</v>
      </c>
      <c r="B77" s="1016" t="s">
        <v>848</v>
      </c>
      <c r="C77" s="1028" t="s">
        <v>843</v>
      </c>
      <c r="D77" s="1022" t="s">
        <v>849</v>
      </c>
      <c r="E77" s="1006" t="s">
        <v>845</v>
      </c>
      <c r="F77" s="1025" t="s">
        <v>846</v>
      </c>
      <c r="G77" s="1016" t="s">
        <v>820</v>
      </c>
      <c r="H77" s="707">
        <f>H78+H79+H80+H81</f>
        <v>15790837</v>
      </c>
      <c r="I77" s="707">
        <f>I78+I79+I80+I81</f>
        <v>13248394</v>
      </c>
      <c r="J77" s="1010">
        <f>K77+N77</f>
        <v>2542443</v>
      </c>
      <c r="K77" s="1010">
        <f>L77+M77</f>
        <v>1038784</v>
      </c>
      <c r="L77" s="1013">
        <v>0</v>
      </c>
      <c r="M77" s="1013">
        <v>1038784</v>
      </c>
      <c r="N77" s="1010">
        <f>O77+R77+U77</f>
        <v>1503659</v>
      </c>
      <c r="O77" s="1010">
        <f>P77+Q77</f>
        <v>0</v>
      </c>
      <c r="P77" s="1013">
        <v>0</v>
      </c>
      <c r="Q77" s="1013">
        <v>0</v>
      </c>
      <c r="R77" s="1010">
        <f>S77+T77</f>
        <v>207375</v>
      </c>
      <c r="S77" s="1013">
        <v>0</v>
      </c>
      <c r="T77" s="1013">
        <v>207375</v>
      </c>
      <c r="U77" s="1010">
        <f>V77+W77</f>
        <v>1296284</v>
      </c>
      <c r="V77" s="1013">
        <v>0</v>
      </c>
      <c r="W77" s="1013">
        <v>1296284</v>
      </c>
    </row>
    <row r="78" spans="1:23" s="708" customFormat="1" ht="16.350000000000001" customHeight="1">
      <c r="A78" s="1006"/>
      <c r="B78" s="1017"/>
      <c r="C78" s="1020"/>
      <c r="D78" s="1023"/>
      <c r="E78" s="1006"/>
      <c r="F78" s="1026"/>
      <c r="G78" s="1017"/>
      <c r="H78" s="707">
        <v>8093119</v>
      </c>
      <c r="I78" s="707">
        <v>7054335</v>
      </c>
      <c r="J78" s="1011"/>
      <c r="K78" s="1011"/>
      <c r="L78" s="1014"/>
      <c r="M78" s="1014"/>
      <c r="N78" s="1011"/>
      <c r="O78" s="1011"/>
      <c r="P78" s="1014"/>
      <c r="Q78" s="1014"/>
      <c r="R78" s="1011"/>
      <c r="S78" s="1014"/>
      <c r="T78" s="1014"/>
      <c r="U78" s="1011"/>
      <c r="V78" s="1014"/>
      <c r="W78" s="1014"/>
    </row>
    <row r="79" spans="1:23" s="708" customFormat="1" ht="16.350000000000001" customHeight="1">
      <c r="A79" s="1006"/>
      <c r="B79" s="1017"/>
      <c r="C79" s="1020"/>
      <c r="D79" s="1023"/>
      <c r="E79" s="1006"/>
      <c r="F79" s="1026"/>
      <c r="G79" s="1017"/>
      <c r="H79" s="707">
        <v>0</v>
      </c>
      <c r="I79" s="707">
        <v>0</v>
      </c>
      <c r="J79" s="1011"/>
      <c r="K79" s="1011"/>
      <c r="L79" s="1014"/>
      <c r="M79" s="1014"/>
      <c r="N79" s="1011"/>
      <c r="O79" s="1011"/>
      <c r="P79" s="1014"/>
      <c r="Q79" s="1014"/>
      <c r="R79" s="1011"/>
      <c r="S79" s="1014"/>
      <c r="T79" s="1014"/>
      <c r="U79" s="1011"/>
      <c r="V79" s="1014"/>
      <c r="W79" s="1014"/>
    </row>
    <row r="80" spans="1:23" s="708" customFormat="1" ht="16.350000000000001" customHeight="1">
      <c r="A80" s="1006"/>
      <c r="B80" s="1017"/>
      <c r="C80" s="1020"/>
      <c r="D80" s="1023"/>
      <c r="E80" s="1006"/>
      <c r="F80" s="1026"/>
      <c r="G80" s="1017"/>
      <c r="H80" s="707">
        <v>2626174</v>
      </c>
      <c r="I80" s="707">
        <v>2418799</v>
      </c>
      <c r="J80" s="1011"/>
      <c r="K80" s="1011"/>
      <c r="L80" s="1014"/>
      <c r="M80" s="1014"/>
      <c r="N80" s="1011"/>
      <c r="O80" s="1011"/>
      <c r="P80" s="1014"/>
      <c r="Q80" s="1014"/>
      <c r="R80" s="1011"/>
      <c r="S80" s="1014"/>
      <c r="T80" s="1014"/>
      <c r="U80" s="1011"/>
      <c r="V80" s="1014"/>
      <c r="W80" s="1014"/>
    </row>
    <row r="81" spans="1:23" s="708" customFormat="1" ht="16.350000000000001" customHeight="1">
      <c r="A81" s="1006"/>
      <c r="B81" s="1018"/>
      <c r="C81" s="1021"/>
      <c r="D81" s="1024"/>
      <c r="E81" s="1006"/>
      <c r="F81" s="1027"/>
      <c r="G81" s="1018"/>
      <c r="H81" s="707">
        <v>5071544</v>
      </c>
      <c r="I81" s="707">
        <v>3775260</v>
      </c>
      <c r="J81" s="1012"/>
      <c r="K81" s="1012"/>
      <c r="L81" s="1015"/>
      <c r="M81" s="1015"/>
      <c r="N81" s="1012"/>
      <c r="O81" s="1012"/>
      <c r="P81" s="1015"/>
      <c r="Q81" s="1015"/>
      <c r="R81" s="1012"/>
      <c r="S81" s="1015"/>
      <c r="T81" s="1015"/>
      <c r="U81" s="1012"/>
      <c r="V81" s="1015"/>
      <c r="W81" s="1015"/>
    </row>
    <row r="82" spans="1:23" s="708" customFormat="1" ht="16.350000000000001" customHeight="1">
      <c r="A82" s="1006">
        <v>14</v>
      </c>
      <c r="B82" s="1016" t="s">
        <v>848</v>
      </c>
      <c r="C82" s="1028" t="s">
        <v>843</v>
      </c>
      <c r="D82" s="1022" t="s">
        <v>850</v>
      </c>
      <c r="E82" s="1006" t="s">
        <v>818</v>
      </c>
      <c r="F82" s="1025" t="s">
        <v>846</v>
      </c>
      <c r="G82" s="1016" t="s">
        <v>851</v>
      </c>
      <c r="H82" s="707">
        <f>H83+H84+H85+H86</f>
        <v>2008640</v>
      </c>
      <c r="I82" s="707">
        <f>I83+I84+I85+I86</f>
        <v>936640</v>
      </c>
      <c r="J82" s="1010">
        <f>K82+N82</f>
        <v>1072000</v>
      </c>
      <c r="K82" s="1010">
        <f>L82+M82</f>
        <v>0</v>
      </c>
      <c r="L82" s="1013">
        <v>0</v>
      </c>
      <c r="M82" s="1013">
        <v>0</v>
      </c>
      <c r="N82" s="1010">
        <f>O82+R82+U82</f>
        <v>1072000</v>
      </c>
      <c r="O82" s="1010">
        <f>P82+Q82</f>
        <v>0</v>
      </c>
      <c r="P82" s="1013">
        <v>0</v>
      </c>
      <c r="Q82" s="1013">
        <v>0</v>
      </c>
      <c r="R82" s="1010">
        <f>S82+T82</f>
        <v>1072000</v>
      </c>
      <c r="S82" s="1013">
        <v>0</v>
      </c>
      <c r="T82" s="1013">
        <v>1072000</v>
      </c>
      <c r="U82" s="1010">
        <f>V82+W82</f>
        <v>0</v>
      </c>
      <c r="V82" s="1013">
        <v>0</v>
      </c>
      <c r="W82" s="1013">
        <v>0</v>
      </c>
    </row>
    <row r="83" spans="1:23" s="708" customFormat="1" ht="16.350000000000001" customHeight="1">
      <c r="A83" s="1006"/>
      <c r="B83" s="1017"/>
      <c r="C83" s="1020"/>
      <c r="D83" s="1023"/>
      <c r="E83" s="1006"/>
      <c r="F83" s="1026"/>
      <c r="G83" s="1017"/>
      <c r="H83" s="707">
        <v>0</v>
      </c>
      <c r="I83" s="707">
        <v>0</v>
      </c>
      <c r="J83" s="1011"/>
      <c r="K83" s="1011"/>
      <c r="L83" s="1014"/>
      <c r="M83" s="1014"/>
      <c r="N83" s="1011"/>
      <c r="O83" s="1011"/>
      <c r="P83" s="1014"/>
      <c r="Q83" s="1014"/>
      <c r="R83" s="1011"/>
      <c r="S83" s="1014"/>
      <c r="T83" s="1014"/>
      <c r="U83" s="1011"/>
      <c r="V83" s="1014"/>
      <c r="W83" s="1014"/>
    </row>
    <row r="84" spans="1:23" s="708" customFormat="1" ht="16.350000000000001" customHeight="1">
      <c r="A84" s="1006"/>
      <c r="B84" s="1017"/>
      <c r="C84" s="1020"/>
      <c r="D84" s="1023"/>
      <c r="E84" s="1006"/>
      <c r="F84" s="1026"/>
      <c r="G84" s="1017"/>
      <c r="H84" s="707">
        <v>0</v>
      </c>
      <c r="I84" s="707">
        <v>0</v>
      </c>
      <c r="J84" s="1011"/>
      <c r="K84" s="1011"/>
      <c r="L84" s="1014"/>
      <c r="M84" s="1014"/>
      <c r="N84" s="1011"/>
      <c r="O84" s="1011"/>
      <c r="P84" s="1014"/>
      <c r="Q84" s="1014"/>
      <c r="R84" s="1011"/>
      <c r="S84" s="1014"/>
      <c r="T84" s="1014"/>
      <c r="U84" s="1011"/>
      <c r="V84" s="1014"/>
      <c r="W84" s="1014"/>
    </row>
    <row r="85" spans="1:23" s="708" customFormat="1" ht="16.350000000000001" customHeight="1">
      <c r="A85" s="1006"/>
      <c r="B85" s="1017"/>
      <c r="C85" s="1020"/>
      <c r="D85" s="1023"/>
      <c r="E85" s="1006"/>
      <c r="F85" s="1026"/>
      <c r="G85" s="1017"/>
      <c r="H85" s="707">
        <v>2008640</v>
      </c>
      <c r="I85" s="707">
        <v>936640</v>
      </c>
      <c r="J85" s="1011"/>
      <c r="K85" s="1011"/>
      <c r="L85" s="1014"/>
      <c r="M85" s="1014"/>
      <c r="N85" s="1011"/>
      <c r="O85" s="1011"/>
      <c r="P85" s="1014"/>
      <c r="Q85" s="1014"/>
      <c r="R85" s="1011"/>
      <c r="S85" s="1014"/>
      <c r="T85" s="1014"/>
      <c r="U85" s="1011"/>
      <c r="V85" s="1014"/>
      <c r="W85" s="1014"/>
    </row>
    <row r="86" spans="1:23" s="708" customFormat="1" ht="16.350000000000001" customHeight="1">
      <c r="A86" s="1006"/>
      <c r="B86" s="1018"/>
      <c r="C86" s="1021"/>
      <c r="D86" s="1024"/>
      <c r="E86" s="1006"/>
      <c r="F86" s="1027"/>
      <c r="G86" s="1018"/>
      <c r="H86" s="707">
        <v>0</v>
      </c>
      <c r="I86" s="707">
        <v>0</v>
      </c>
      <c r="J86" s="1012"/>
      <c r="K86" s="1012"/>
      <c r="L86" s="1015"/>
      <c r="M86" s="1015"/>
      <c r="N86" s="1012"/>
      <c r="O86" s="1012"/>
      <c r="P86" s="1015"/>
      <c r="Q86" s="1015"/>
      <c r="R86" s="1012"/>
      <c r="S86" s="1015"/>
      <c r="T86" s="1015"/>
      <c r="U86" s="1012"/>
      <c r="V86" s="1015"/>
      <c r="W86" s="1015"/>
    </row>
    <row r="87" spans="1:23" s="708" customFormat="1" ht="16.350000000000001" customHeight="1">
      <c r="A87" s="1006">
        <v>15</v>
      </c>
      <c r="B87" s="1007" t="s">
        <v>749</v>
      </c>
      <c r="C87" s="1008" t="s">
        <v>852</v>
      </c>
      <c r="D87" s="1009" t="s">
        <v>853</v>
      </c>
      <c r="E87" s="1006" t="s">
        <v>818</v>
      </c>
      <c r="F87" s="1006" t="s">
        <v>854</v>
      </c>
      <c r="G87" s="1007" t="s">
        <v>823</v>
      </c>
      <c r="H87" s="707">
        <f>H88+H89+H90+H91</f>
        <v>5221807</v>
      </c>
      <c r="I87" s="707">
        <f>I88+I89+I90+I91</f>
        <v>4856437</v>
      </c>
      <c r="J87" s="1003">
        <f>K87+N87</f>
        <v>365370</v>
      </c>
      <c r="K87" s="1003">
        <f>L87+M87</f>
        <v>365370</v>
      </c>
      <c r="L87" s="1004">
        <v>36857</v>
      </c>
      <c r="M87" s="1004">
        <v>328513</v>
      </c>
      <c r="N87" s="1003">
        <f>O87+R87+U87</f>
        <v>0</v>
      </c>
      <c r="O87" s="1003">
        <f>P87+Q87</f>
        <v>0</v>
      </c>
      <c r="P87" s="1004">
        <v>0</v>
      </c>
      <c r="Q87" s="1004">
        <v>0</v>
      </c>
      <c r="R87" s="1003">
        <f>S87+T87</f>
        <v>0</v>
      </c>
      <c r="S87" s="1004">
        <v>0</v>
      </c>
      <c r="T87" s="1004">
        <v>0</v>
      </c>
      <c r="U87" s="1003">
        <f>V87+W87</f>
        <v>0</v>
      </c>
      <c r="V87" s="1004">
        <v>0</v>
      </c>
      <c r="W87" s="1004">
        <v>0</v>
      </c>
    </row>
    <row r="88" spans="1:23" s="708" customFormat="1" ht="16.350000000000001" customHeight="1">
      <c r="A88" s="1006"/>
      <c r="B88" s="1007"/>
      <c r="C88" s="1008"/>
      <c r="D88" s="1009"/>
      <c r="E88" s="1006"/>
      <c r="F88" s="1006"/>
      <c r="G88" s="1007"/>
      <c r="H88" s="707">
        <v>5221807</v>
      </c>
      <c r="I88" s="707">
        <v>4856437</v>
      </c>
      <c r="J88" s="1003"/>
      <c r="K88" s="1003"/>
      <c r="L88" s="1004"/>
      <c r="M88" s="1004"/>
      <c r="N88" s="1003"/>
      <c r="O88" s="1003"/>
      <c r="P88" s="1004"/>
      <c r="Q88" s="1004"/>
      <c r="R88" s="1003"/>
      <c r="S88" s="1004"/>
      <c r="T88" s="1004"/>
      <c r="U88" s="1003"/>
      <c r="V88" s="1004"/>
      <c r="W88" s="1004"/>
    </row>
    <row r="89" spans="1:23" s="708" customFormat="1" ht="16.350000000000001" customHeight="1">
      <c r="A89" s="1006"/>
      <c r="B89" s="1007"/>
      <c r="C89" s="1008"/>
      <c r="D89" s="1009"/>
      <c r="E89" s="1006"/>
      <c r="F89" s="1006"/>
      <c r="G89" s="1007"/>
      <c r="H89" s="707">
        <v>0</v>
      </c>
      <c r="I89" s="707">
        <v>0</v>
      </c>
      <c r="J89" s="1003"/>
      <c r="K89" s="1003"/>
      <c r="L89" s="1004"/>
      <c r="M89" s="1004"/>
      <c r="N89" s="1003"/>
      <c r="O89" s="1003"/>
      <c r="P89" s="1004"/>
      <c r="Q89" s="1004"/>
      <c r="R89" s="1003"/>
      <c r="S89" s="1004"/>
      <c r="T89" s="1004"/>
      <c r="U89" s="1003"/>
      <c r="V89" s="1004"/>
      <c r="W89" s="1004"/>
    </row>
    <row r="90" spans="1:23" s="708" customFormat="1" ht="16.350000000000001" customHeight="1">
      <c r="A90" s="1006"/>
      <c r="B90" s="1007"/>
      <c r="C90" s="1008"/>
      <c r="D90" s="1009"/>
      <c r="E90" s="1006"/>
      <c r="F90" s="1006"/>
      <c r="G90" s="1007"/>
      <c r="H90" s="707">
        <v>0</v>
      </c>
      <c r="I90" s="707">
        <v>0</v>
      </c>
      <c r="J90" s="1003"/>
      <c r="K90" s="1003"/>
      <c r="L90" s="1004"/>
      <c r="M90" s="1004"/>
      <c r="N90" s="1003"/>
      <c r="O90" s="1003"/>
      <c r="P90" s="1004"/>
      <c r="Q90" s="1004"/>
      <c r="R90" s="1003"/>
      <c r="S90" s="1004"/>
      <c r="T90" s="1004"/>
      <c r="U90" s="1003"/>
      <c r="V90" s="1004"/>
      <c r="W90" s="1004"/>
    </row>
    <row r="91" spans="1:23" s="708" customFormat="1" ht="16.350000000000001" customHeight="1">
      <c r="A91" s="1006"/>
      <c r="B91" s="1007"/>
      <c r="C91" s="1008"/>
      <c r="D91" s="1009"/>
      <c r="E91" s="1006"/>
      <c r="F91" s="1006"/>
      <c r="G91" s="1007"/>
      <c r="H91" s="707">
        <v>0</v>
      </c>
      <c r="I91" s="707">
        <v>0</v>
      </c>
      <c r="J91" s="1003"/>
      <c r="K91" s="1003"/>
      <c r="L91" s="1004"/>
      <c r="M91" s="1004"/>
      <c r="N91" s="1003"/>
      <c r="O91" s="1003"/>
      <c r="P91" s="1004"/>
      <c r="Q91" s="1004"/>
      <c r="R91" s="1003"/>
      <c r="S91" s="1004"/>
      <c r="T91" s="1004"/>
      <c r="U91" s="1003"/>
      <c r="V91" s="1004"/>
      <c r="W91" s="1004"/>
    </row>
    <row r="92" spans="1:23" s="708" customFormat="1" ht="16.350000000000001" customHeight="1">
      <c r="A92" s="1006">
        <v>16</v>
      </c>
      <c r="B92" s="1007" t="s">
        <v>855</v>
      </c>
      <c r="C92" s="1008" t="s">
        <v>856</v>
      </c>
      <c r="D92" s="1009" t="s">
        <v>857</v>
      </c>
      <c r="E92" s="1006" t="s">
        <v>818</v>
      </c>
      <c r="F92" s="1006" t="s">
        <v>858</v>
      </c>
      <c r="G92" s="1007" t="s">
        <v>859</v>
      </c>
      <c r="H92" s="707">
        <f>H93+H94+H95+H96</f>
        <v>3689244</v>
      </c>
      <c r="I92" s="707">
        <f>I93+I94+I95+I96</f>
        <v>3650455</v>
      </c>
      <c r="J92" s="1003">
        <f>K92+N92</f>
        <v>38789</v>
      </c>
      <c r="K92" s="1003">
        <f>L92+M92</f>
        <v>38789</v>
      </c>
      <c r="L92" s="1004">
        <v>38789</v>
      </c>
      <c r="M92" s="1004">
        <v>0</v>
      </c>
      <c r="N92" s="1003">
        <f>O92+R92+U92</f>
        <v>0</v>
      </c>
      <c r="O92" s="1003">
        <f>P92+Q92</f>
        <v>0</v>
      </c>
      <c r="P92" s="1004">
        <v>0</v>
      </c>
      <c r="Q92" s="1004">
        <v>0</v>
      </c>
      <c r="R92" s="1003">
        <f>S92+T92</f>
        <v>0</v>
      </c>
      <c r="S92" s="1004">
        <v>0</v>
      </c>
      <c r="T92" s="1004">
        <v>0</v>
      </c>
      <c r="U92" s="1003">
        <f>V92+W92</f>
        <v>0</v>
      </c>
      <c r="V92" s="1004">
        <v>0</v>
      </c>
      <c r="W92" s="1004">
        <v>0</v>
      </c>
    </row>
    <row r="93" spans="1:23" s="708" customFormat="1" ht="16.350000000000001" customHeight="1">
      <c r="A93" s="1006"/>
      <c r="B93" s="1007"/>
      <c r="C93" s="1008"/>
      <c r="D93" s="1009"/>
      <c r="E93" s="1006"/>
      <c r="F93" s="1006"/>
      <c r="G93" s="1007"/>
      <c r="H93" s="707">
        <v>3656647</v>
      </c>
      <c r="I93" s="707">
        <v>3617858</v>
      </c>
      <c r="J93" s="1003"/>
      <c r="K93" s="1003"/>
      <c r="L93" s="1004"/>
      <c r="M93" s="1004"/>
      <c r="N93" s="1003"/>
      <c r="O93" s="1003"/>
      <c r="P93" s="1004"/>
      <c r="Q93" s="1004"/>
      <c r="R93" s="1003"/>
      <c r="S93" s="1004"/>
      <c r="T93" s="1004"/>
      <c r="U93" s="1003"/>
      <c r="V93" s="1004"/>
      <c r="W93" s="1004"/>
    </row>
    <row r="94" spans="1:23" s="708" customFormat="1" ht="16.350000000000001" customHeight="1">
      <c r="A94" s="1006"/>
      <c r="B94" s="1007"/>
      <c r="C94" s="1008"/>
      <c r="D94" s="1009"/>
      <c r="E94" s="1006"/>
      <c r="F94" s="1006"/>
      <c r="G94" s="1007"/>
      <c r="H94" s="707">
        <v>0</v>
      </c>
      <c r="I94" s="707">
        <v>0</v>
      </c>
      <c r="J94" s="1003"/>
      <c r="K94" s="1003"/>
      <c r="L94" s="1004"/>
      <c r="M94" s="1004"/>
      <c r="N94" s="1003"/>
      <c r="O94" s="1003"/>
      <c r="P94" s="1004"/>
      <c r="Q94" s="1004"/>
      <c r="R94" s="1003"/>
      <c r="S94" s="1004"/>
      <c r="T94" s="1004"/>
      <c r="U94" s="1003"/>
      <c r="V94" s="1004"/>
      <c r="W94" s="1004"/>
    </row>
    <row r="95" spans="1:23" s="708" customFormat="1" ht="16.350000000000001" customHeight="1">
      <c r="A95" s="1006"/>
      <c r="B95" s="1007"/>
      <c r="C95" s="1008"/>
      <c r="D95" s="1009"/>
      <c r="E95" s="1006"/>
      <c r="F95" s="1006"/>
      <c r="G95" s="1007"/>
      <c r="H95" s="707">
        <v>32597</v>
      </c>
      <c r="I95" s="707">
        <v>32597</v>
      </c>
      <c r="J95" s="1003"/>
      <c r="K95" s="1003"/>
      <c r="L95" s="1004"/>
      <c r="M95" s="1004"/>
      <c r="N95" s="1003"/>
      <c r="O95" s="1003"/>
      <c r="P95" s="1004"/>
      <c r="Q95" s="1004"/>
      <c r="R95" s="1003"/>
      <c r="S95" s="1004"/>
      <c r="T95" s="1004"/>
      <c r="U95" s="1003"/>
      <c r="V95" s="1004"/>
      <c r="W95" s="1004"/>
    </row>
    <row r="96" spans="1:23" s="708" customFormat="1" ht="16.350000000000001" customHeight="1">
      <c r="A96" s="1006"/>
      <c r="B96" s="1007"/>
      <c r="C96" s="1008"/>
      <c r="D96" s="1009"/>
      <c r="E96" s="1006"/>
      <c r="F96" s="1006"/>
      <c r="G96" s="1007"/>
      <c r="H96" s="707">
        <v>0</v>
      </c>
      <c r="I96" s="707">
        <v>0</v>
      </c>
      <c r="J96" s="1003"/>
      <c r="K96" s="1003"/>
      <c r="L96" s="1004"/>
      <c r="M96" s="1004"/>
      <c r="N96" s="1003"/>
      <c r="O96" s="1003"/>
      <c r="P96" s="1004"/>
      <c r="Q96" s="1004"/>
      <c r="R96" s="1003"/>
      <c r="S96" s="1004"/>
      <c r="T96" s="1004"/>
      <c r="U96" s="1003"/>
      <c r="V96" s="1004"/>
      <c r="W96" s="1004"/>
    </row>
    <row r="97" spans="1:23" s="708" customFormat="1" ht="16.350000000000001" customHeight="1">
      <c r="A97" s="1006">
        <v>17</v>
      </c>
      <c r="B97" s="1007" t="s">
        <v>855</v>
      </c>
      <c r="C97" s="1008" t="s">
        <v>856</v>
      </c>
      <c r="D97" s="1009" t="s">
        <v>860</v>
      </c>
      <c r="E97" s="1006" t="s">
        <v>818</v>
      </c>
      <c r="F97" s="1006" t="s">
        <v>858</v>
      </c>
      <c r="G97" s="1007" t="s">
        <v>828</v>
      </c>
      <c r="H97" s="707">
        <f>H98+H99+H100+H101</f>
        <v>1433929</v>
      </c>
      <c r="I97" s="707">
        <f>I98+I99+I100+I101</f>
        <v>1362714</v>
      </c>
      <c r="J97" s="1003">
        <f>K97+N97</f>
        <v>71215</v>
      </c>
      <c r="K97" s="1003">
        <f>L97+M97</f>
        <v>71215</v>
      </c>
      <c r="L97" s="1004">
        <v>71215</v>
      </c>
      <c r="M97" s="1004">
        <v>0</v>
      </c>
      <c r="N97" s="1003">
        <f>O97+R97+U97</f>
        <v>0</v>
      </c>
      <c r="O97" s="1003">
        <f>P97+Q97</f>
        <v>0</v>
      </c>
      <c r="P97" s="1004">
        <v>0</v>
      </c>
      <c r="Q97" s="1004">
        <v>0</v>
      </c>
      <c r="R97" s="1003">
        <f>S97+T97</f>
        <v>0</v>
      </c>
      <c r="S97" s="1004">
        <v>0</v>
      </c>
      <c r="T97" s="1004">
        <v>0</v>
      </c>
      <c r="U97" s="1003">
        <f>V97+W97</f>
        <v>0</v>
      </c>
      <c r="V97" s="1004">
        <v>0</v>
      </c>
      <c r="W97" s="1004">
        <v>0</v>
      </c>
    </row>
    <row r="98" spans="1:23" s="708" customFormat="1" ht="16.350000000000001" customHeight="1">
      <c r="A98" s="1006"/>
      <c r="B98" s="1007"/>
      <c r="C98" s="1008"/>
      <c r="D98" s="1009"/>
      <c r="E98" s="1006"/>
      <c r="F98" s="1006"/>
      <c r="G98" s="1007"/>
      <c r="H98" s="707">
        <v>1410922</v>
      </c>
      <c r="I98" s="707">
        <v>1339707</v>
      </c>
      <c r="J98" s="1003"/>
      <c r="K98" s="1003"/>
      <c r="L98" s="1004"/>
      <c r="M98" s="1004"/>
      <c r="N98" s="1003"/>
      <c r="O98" s="1003"/>
      <c r="P98" s="1004"/>
      <c r="Q98" s="1004"/>
      <c r="R98" s="1003"/>
      <c r="S98" s="1004"/>
      <c r="T98" s="1004"/>
      <c r="U98" s="1003"/>
      <c r="V98" s="1004"/>
      <c r="W98" s="1004"/>
    </row>
    <row r="99" spans="1:23" s="708" customFormat="1" ht="16.350000000000001" customHeight="1">
      <c r="A99" s="1006"/>
      <c r="B99" s="1007"/>
      <c r="C99" s="1008"/>
      <c r="D99" s="1009"/>
      <c r="E99" s="1006"/>
      <c r="F99" s="1006"/>
      <c r="G99" s="1007"/>
      <c r="H99" s="707">
        <v>0</v>
      </c>
      <c r="I99" s="707">
        <v>0</v>
      </c>
      <c r="J99" s="1003"/>
      <c r="K99" s="1003"/>
      <c r="L99" s="1004"/>
      <c r="M99" s="1004"/>
      <c r="N99" s="1003"/>
      <c r="O99" s="1003"/>
      <c r="P99" s="1004"/>
      <c r="Q99" s="1004"/>
      <c r="R99" s="1003"/>
      <c r="S99" s="1004"/>
      <c r="T99" s="1004"/>
      <c r="U99" s="1003"/>
      <c r="V99" s="1004"/>
      <c r="W99" s="1004"/>
    </row>
    <row r="100" spans="1:23" s="708" customFormat="1" ht="16.350000000000001" customHeight="1">
      <c r="A100" s="1006"/>
      <c r="B100" s="1007"/>
      <c r="C100" s="1008"/>
      <c r="D100" s="1009"/>
      <c r="E100" s="1006"/>
      <c r="F100" s="1006"/>
      <c r="G100" s="1007"/>
      <c r="H100" s="707">
        <v>23007</v>
      </c>
      <c r="I100" s="707">
        <v>23007</v>
      </c>
      <c r="J100" s="1003"/>
      <c r="K100" s="1003"/>
      <c r="L100" s="1004"/>
      <c r="M100" s="1004"/>
      <c r="N100" s="1003"/>
      <c r="O100" s="1003"/>
      <c r="P100" s="1004"/>
      <c r="Q100" s="1004"/>
      <c r="R100" s="1003"/>
      <c r="S100" s="1004"/>
      <c r="T100" s="1004"/>
      <c r="U100" s="1003"/>
      <c r="V100" s="1004"/>
      <c r="W100" s="1004"/>
    </row>
    <row r="101" spans="1:23" s="708" customFormat="1" ht="16.350000000000001" customHeight="1">
      <c r="A101" s="1006"/>
      <c r="B101" s="1007"/>
      <c r="C101" s="1008"/>
      <c r="D101" s="1009"/>
      <c r="E101" s="1006"/>
      <c r="F101" s="1006"/>
      <c r="G101" s="1007"/>
      <c r="H101" s="707">
        <v>0</v>
      </c>
      <c r="I101" s="707">
        <v>0</v>
      </c>
      <c r="J101" s="1003"/>
      <c r="K101" s="1003"/>
      <c r="L101" s="1004"/>
      <c r="M101" s="1004"/>
      <c r="N101" s="1003"/>
      <c r="O101" s="1003"/>
      <c r="P101" s="1004"/>
      <c r="Q101" s="1004"/>
      <c r="R101" s="1003"/>
      <c r="S101" s="1004"/>
      <c r="T101" s="1004"/>
      <c r="U101" s="1003"/>
      <c r="V101" s="1004"/>
      <c r="W101" s="1004"/>
    </row>
    <row r="102" spans="1:23" s="708" customFormat="1" ht="16.350000000000001" customHeight="1">
      <c r="A102" s="1006">
        <v>18</v>
      </c>
      <c r="B102" s="1033" t="s">
        <v>861</v>
      </c>
      <c r="C102" s="1034" t="s">
        <v>862</v>
      </c>
      <c r="D102" s="1035" t="s">
        <v>863</v>
      </c>
      <c r="E102" s="1036" t="s">
        <v>864</v>
      </c>
      <c r="F102" s="1037" t="s">
        <v>865</v>
      </c>
      <c r="G102" s="1033" t="s">
        <v>823</v>
      </c>
      <c r="H102" s="710">
        <f>H103+H104+H105+H106</f>
        <v>8523057</v>
      </c>
      <c r="I102" s="710">
        <f>I103+I104+I105+I106</f>
        <v>3288909</v>
      </c>
      <c r="J102" s="1010">
        <f>K102+N102</f>
        <v>5234148</v>
      </c>
      <c r="K102" s="1010">
        <f>L102+M102</f>
        <v>1257284</v>
      </c>
      <c r="L102" s="1013">
        <v>145101</v>
      </c>
      <c r="M102" s="1013">
        <v>1112183</v>
      </c>
      <c r="N102" s="1010">
        <f>O102+R102+U102</f>
        <v>3976864</v>
      </c>
      <c r="O102" s="1010">
        <f>P102+Q102</f>
        <v>0</v>
      </c>
      <c r="P102" s="1013">
        <v>0</v>
      </c>
      <c r="Q102" s="1013">
        <v>0</v>
      </c>
      <c r="R102" s="1010">
        <f>S102+T102</f>
        <v>3976864</v>
      </c>
      <c r="S102" s="1013">
        <v>292656</v>
      </c>
      <c r="T102" s="1013">
        <v>3684208</v>
      </c>
      <c r="U102" s="1010">
        <f>V102+W102</f>
        <v>0</v>
      </c>
      <c r="V102" s="1013">
        <v>0</v>
      </c>
      <c r="W102" s="1013">
        <v>0</v>
      </c>
    </row>
    <row r="103" spans="1:23" s="708" customFormat="1" ht="16.350000000000001" customHeight="1">
      <c r="A103" s="1006"/>
      <c r="B103" s="1033"/>
      <c r="C103" s="1034"/>
      <c r="D103" s="1035"/>
      <c r="E103" s="1036"/>
      <c r="F103" s="1037"/>
      <c r="G103" s="1033"/>
      <c r="H103" s="710">
        <v>3819105</v>
      </c>
      <c r="I103" s="710">
        <v>2561821</v>
      </c>
      <c r="J103" s="1011"/>
      <c r="K103" s="1011"/>
      <c r="L103" s="1014"/>
      <c r="M103" s="1014"/>
      <c r="N103" s="1011"/>
      <c r="O103" s="1011"/>
      <c r="P103" s="1014"/>
      <c r="Q103" s="1014"/>
      <c r="R103" s="1011"/>
      <c r="S103" s="1014"/>
      <c r="T103" s="1014"/>
      <c r="U103" s="1011"/>
      <c r="V103" s="1014"/>
      <c r="W103" s="1014"/>
    </row>
    <row r="104" spans="1:23" s="708" customFormat="1" ht="16.350000000000001" customHeight="1">
      <c r="A104" s="1006"/>
      <c r="B104" s="1033"/>
      <c r="C104" s="1034"/>
      <c r="D104" s="1035"/>
      <c r="E104" s="1036"/>
      <c r="F104" s="1037"/>
      <c r="G104" s="1033"/>
      <c r="H104" s="710">
        <v>0</v>
      </c>
      <c r="I104" s="710">
        <v>0</v>
      </c>
      <c r="J104" s="1011"/>
      <c r="K104" s="1011"/>
      <c r="L104" s="1014"/>
      <c r="M104" s="1014"/>
      <c r="N104" s="1011"/>
      <c r="O104" s="1011"/>
      <c r="P104" s="1014"/>
      <c r="Q104" s="1014"/>
      <c r="R104" s="1011"/>
      <c r="S104" s="1014"/>
      <c r="T104" s="1014"/>
      <c r="U104" s="1011"/>
      <c r="V104" s="1014"/>
      <c r="W104" s="1014"/>
    </row>
    <row r="105" spans="1:23" s="708" customFormat="1" ht="16.350000000000001" customHeight="1">
      <c r="A105" s="1006"/>
      <c r="B105" s="1033"/>
      <c r="C105" s="1034"/>
      <c r="D105" s="1035"/>
      <c r="E105" s="1036"/>
      <c r="F105" s="1037"/>
      <c r="G105" s="1033"/>
      <c r="H105" s="710">
        <v>4240592</v>
      </c>
      <c r="I105" s="710">
        <v>263728</v>
      </c>
      <c r="J105" s="1011"/>
      <c r="K105" s="1011"/>
      <c r="L105" s="1014"/>
      <c r="M105" s="1014"/>
      <c r="N105" s="1011"/>
      <c r="O105" s="1011"/>
      <c r="P105" s="1014"/>
      <c r="Q105" s="1014"/>
      <c r="R105" s="1011"/>
      <c r="S105" s="1014"/>
      <c r="T105" s="1014"/>
      <c r="U105" s="1011"/>
      <c r="V105" s="1014"/>
      <c r="W105" s="1014"/>
    </row>
    <row r="106" spans="1:23" s="708" customFormat="1" ht="16.350000000000001" customHeight="1">
      <c r="A106" s="1006"/>
      <c r="B106" s="1033"/>
      <c r="C106" s="1034"/>
      <c r="D106" s="1035"/>
      <c r="E106" s="1036"/>
      <c r="F106" s="1037"/>
      <c r="G106" s="1033"/>
      <c r="H106" s="710">
        <v>463360</v>
      </c>
      <c r="I106" s="710">
        <v>463360</v>
      </c>
      <c r="J106" s="1012"/>
      <c r="K106" s="1012"/>
      <c r="L106" s="1015"/>
      <c r="M106" s="1015"/>
      <c r="N106" s="1012"/>
      <c r="O106" s="1012"/>
      <c r="P106" s="1015"/>
      <c r="Q106" s="1015"/>
      <c r="R106" s="1012"/>
      <c r="S106" s="1015"/>
      <c r="T106" s="1015"/>
      <c r="U106" s="1012"/>
      <c r="V106" s="1015"/>
      <c r="W106" s="1015"/>
    </row>
    <row r="107" spans="1:23" s="708" customFormat="1" ht="16.350000000000001" customHeight="1">
      <c r="A107" s="1006">
        <v>19</v>
      </c>
      <c r="B107" s="1033" t="s">
        <v>861</v>
      </c>
      <c r="C107" s="1034" t="s">
        <v>862</v>
      </c>
      <c r="D107" s="1035" t="s">
        <v>866</v>
      </c>
      <c r="E107" s="1036" t="s">
        <v>864</v>
      </c>
      <c r="F107" s="1037" t="s">
        <v>865</v>
      </c>
      <c r="G107" s="1033" t="s">
        <v>851</v>
      </c>
      <c r="H107" s="710">
        <f>H108+H109+H110+H111</f>
        <v>925190</v>
      </c>
      <c r="I107" s="710">
        <f>I108+I109+I110+I111</f>
        <v>290093</v>
      </c>
      <c r="J107" s="1010">
        <f>K107+N107</f>
        <v>635097</v>
      </c>
      <c r="K107" s="1010">
        <f>L107+M107</f>
        <v>539834</v>
      </c>
      <c r="L107" s="1013">
        <v>78567</v>
      </c>
      <c r="M107" s="1013">
        <v>461267</v>
      </c>
      <c r="N107" s="1010">
        <f>O107+R107+U107</f>
        <v>95263</v>
      </c>
      <c r="O107" s="1010">
        <f>P107+Q107</f>
        <v>0</v>
      </c>
      <c r="P107" s="1013">
        <v>0</v>
      </c>
      <c r="Q107" s="1013">
        <v>0</v>
      </c>
      <c r="R107" s="1010">
        <f>S107+T107</f>
        <v>95263</v>
      </c>
      <c r="S107" s="1013">
        <v>13864</v>
      </c>
      <c r="T107" s="1013">
        <v>81399</v>
      </c>
      <c r="U107" s="1010">
        <f>V107+W107</f>
        <v>0</v>
      </c>
      <c r="V107" s="1013">
        <v>0</v>
      </c>
      <c r="W107" s="1013">
        <v>0</v>
      </c>
    </row>
    <row r="108" spans="1:23" s="708" customFormat="1" ht="16.350000000000001" customHeight="1">
      <c r="A108" s="1006"/>
      <c r="B108" s="1033"/>
      <c r="C108" s="1034"/>
      <c r="D108" s="1035"/>
      <c r="E108" s="1036"/>
      <c r="F108" s="1037"/>
      <c r="G108" s="1033"/>
      <c r="H108" s="710">
        <v>786411</v>
      </c>
      <c r="I108" s="710">
        <v>246577</v>
      </c>
      <c r="J108" s="1011"/>
      <c r="K108" s="1011"/>
      <c r="L108" s="1014"/>
      <c r="M108" s="1014"/>
      <c r="N108" s="1011"/>
      <c r="O108" s="1011"/>
      <c r="P108" s="1014"/>
      <c r="Q108" s="1014"/>
      <c r="R108" s="1011"/>
      <c r="S108" s="1014"/>
      <c r="T108" s="1014"/>
      <c r="U108" s="1011"/>
      <c r="V108" s="1014"/>
      <c r="W108" s="1014"/>
    </row>
    <row r="109" spans="1:23" s="708" customFormat="1" ht="16.350000000000001" customHeight="1">
      <c r="A109" s="1006"/>
      <c r="B109" s="1033"/>
      <c r="C109" s="1034"/>
      <c r="D109" s="1035"/>
      <c r="E109" s="1036"/>
      <c r="F109" s="1037"/>
      <c r="G109" s="1033"/>
      <c r="H109" s="710">
        <v>0</v>
      </c>
      <c r="I109" s="710">
        <v>0</v>
      </c>
      <c r="J109" s="1011"/>
      <c r="K109" s="1011"/>
      <c r="L109" s="1014"/>
      <c r="M109" s="1014"/>
      <c r="N109" s="1011"/>
      <c r="O109" s="1011"/>
      <c r="P109" s="1014"/>
      <c r="Q109" s="1014"/>
      <c r="R109" s="1011"/>
      <c r="S109" s="1014"/>
      <c r="T109" s="1014"/>
      <c r="U109" s="1011"/>
      <c r="V109" s="1014"/>
      <c r="W109" s="1014"/>
    </row>
    <row r="110" spans="1:23" s="708" customFormat="1" ht="16.350000000000001" customHeight="1">
      <c r="A110" s="1006"/>
      <c r="B110" s="1033"/>
      <c r="C110" s="1034"/>
      <c r="D110" s="1035"/>
      <c r="E110" s="1036"/>
      <c r="F110" s="1037"/>
      <c r="G110" s="1033"/>
      <c r="H110" s="710">
        <v>138779</v>
      </c>
      <c r="I110" s="710">
        <v>43516</v>
      </c>
      <c r="J110" s="1011"/>
      <c r="K110" s="1011"/>
      <c r="L110" s="1014"/>
      <c r="M110" s="1014"/>
      <c r="N110" s="1011"/>
      <c r="O110" s="1011"/>
      <c r="P110" s="1014"/>
      <c r="Q110" s="1014"/>
      <c r="R110" s="1011"/>
      <c r="S110" s="1014"/>
      <c r="T110" s="1014"/>
      <c r="U110" s="1011"/>
      <c r="V110" s="1014"/>
      <c r="W110" s="1014"/>
    </row>
    <row r="111" spans="1:23" s="708" customFormat="1" ht="16.350000000000001" customHeight="1">
      <c r="A111" s="1006"/>
      <c r="B111" s="1033"/>
      <c r="C111" s="1034"/>
      <c r="D111" s="1035"/>
      <c r="E111" s="1036"/>
      <c r="F111" s="1037"/>
      <c r="G111" s="1033"/>
      <c r="H111" s="710">
        <v>0</v>
      </c>
      <c r="I111" s="710">
        <v>0</v>
      </c>
      <c r="J111" s="1012"/>
      <c r="K111" s="1012"/>
      <c r="L111" s="1015"/>
      <c r="M111" s="1015"/>
      <c r="N111" s="1012"/>
      <c r="O111" s="1012"/>
      <c r="P111" s="1015"/>
      <c r="Q111" s="1015"/>
      <c r="R111" s="1012"/>
      <c r="S111" s="1015"/>
      <c r="T111" s="1015"/>
      <c r="U111" s="1012"/>
      <c r="V111" s="1015"/>
      <c r="W111" s="1015"/>
    </row>
    <row r="112" spans="1:23" s="708" customFormat="1" ht="15.95" customHeight="1">
      <c r="A112" s="1006">
        <v>20</v>
      </c>
      <c r="B112" s="1038" t="s">
        <v>752</v>
      </c>
      <c r="C112" s="1008" t="s">
        <v>867</v>
      </c>
      <c r="D112" s="1039" t="s">
        <v>868</v>
      </c>
      <c r="E112" s="1025" t="s">
        <v>845</v>
      </c>
      <c r="F112" s="1006" t="s">
        <v>869</v>
      </c>
      <c r="G112" s="1006" t="s">
        <v>820</v>
      </c>
      <c r="H112" s="707">
        <f>H114+H113+H115+H116</f>
        <v>177344567</v>
      </c>
      <c r="I112" s="707">
        <f>I114+I113+I115+I116</f>
        <v>118292862</v>
      </c>
      <c r="J112" s="1003">
        <f>K112+N112</f>
        <v>59051705</v>
      </c>
      <c r="K112" s="1003">
        <f>L112+M112</f>
        <v>42834593</v>
      </c>
      <c r="L112" s="1004">
        <v>0</v>
      </c>
      <c r="M112" s="1004">
        <v>42834593</v>
      </c>
      <c r="N112" s="1003">
        <f>O112+R112+U112</f>
        <v>16217112</v>
      </c>
      <c r="O112" s="1003">
        <f>P112+Q112</f>
        <v>0</v>
      </c>
      <c r="P112" s="1004">
        <v>0</v>
      </c>
      <c r="Q112" s="1004">
        <v>0</v>
      </c>
      <c r="R112" s="1003">
        <f>S112+T112</f>
        <v>14533656</v>
      </c>
      <c r="S112" s="1004">
        <v>0</v>
      </c>
      <c r="T112" s="1004">
        <v>14533656</v>
      </c>
      <c r="U112" s="1003">
        <f>V112+W112</f>
        <v>1683456</v>
      </c>
      <c r="V112" s="1004">
        <v>0</v>
      </c>
      <c r="W112" s="1004">
        <v>1683456</v>
      </c>
    </row>
    <row r="113" spans="1:23" s="708" customFormat="1" ht="15.95" customHeight="1">
      <c r="A113" s="1006"/>
      <c r="B113" s="1038"/>
      <c r="C113" s="1008"/>
      <c r="D113" s="1039"/>
      <c r="E113" s="1026"/>
      <c r="F113" s="1006"/>
      <c r="G113" s="1006"/>
      <c r="H113" s="707">
        <v>139899604</v>
      </c>
      <c r="I113" s="707">
        <v>97065011</v>
      </c>
      <c r="J113" s="1003"/>
      <c r="K113" s="1003"/>
      <c r="L113" s="1004"/>
      <c r="M113" s="1004"/>
      <c r="N113" s="1003"/>
      <c r="O113" s="1003"/>
      <c r="P113" s="1004"/>
      <c r="Q113" s="1004"/>
      <c r="R113" s="1003"/>
      <c r="S113" s="1004"/>
      <c r="T113" s="1004"/>
      <c r="U113" s="1003"/>
      <c r="V113" s="1004"/>
      <c r="W113" s="1004"/>
    </row>
    <row r="114" spans="1:23" s="708" customFormat="1" ht="15.95" customHeight="1">
      <c r="A114" s="1006"/>
      <c r="B114" s="1038"/>
      <c r="C114" s="1008"/>
      <c r="D114" s="1039"/>
      <c r="E114" s="1026"/>
      <c r="F114" s="1006"/>
      <c r="G114" s="1006"/>
      <c r="H114" s="707">
        <v>0</v>
      </c>
      <c r="I114" s="707">
        <v>0</v>
      </c>
      <c r="J114" s="1003"/>
      <c r="K114" s="1003"/>
      <c r="L114" s="1004"/>
      <c r="M114" s="1004"/>
      <c r="N114" s="1003"/>
      <c r="O114" s="1003"/>
      <c r="P114" s="1004"/>
      <c r="Q114" s="1004"/>
      <c r="R114" s="1003"/>
      <c r="S114" s="1004"/>
      <c r="T114" s="1004"/>
      <c r="U114" s="1003"/>
      <c r="V114" s="1004"/>
      <c r="W114" s="1004"/>
    </row>
    <row r="115" spans="1:23" s="708" customFormat="1" ht="15.95" customHeight="1">
      <c r="A115" s="1006"/>
      <c r="B115" s="1038"/>
      <c r="C115" s="1008"/>
      <c r="D115" s="1039"/>
      <c r="E115" s="1026"/>
      <c r="F115" s="1006"/>
      <c r="G115" s="1006"/>
      <c r="H115" s="707">
        <v>33073507</v>
      </c>
      <c r="I115" s="707">
        <v>18539851</v>
      </c>
      <c r="J115" s="1003"/>
      <c r="K115" s="1003"/>
      <c r="L115" s="1004"/>
      <c r="M115" s="1004"/>
      <c r="N115" s="1003"/>
      <c r="O115" s="1003"/>
      <c r="P115" s="1004"/>
      <c r="Q115" s="1004"/>
      <c r="R115" s="1003"/>
      <c r="S115" s="1004"/>
      <c r="T115" s="1004"/>
      <c r="U115" s="1003"/>
      <c r="V115" s="1004"/>
      <c r="W115" s="1004"/>
    </row>
    <row r="116" spans="1:23" s="708" customFormat="1" ht="15.95" customHeight="1">
      <c r="A116" s="1006"/>
      <c r="B116" s="1038"/>
      <c r="C116" s="1008"/>
      <c r="D116" s="1039"/>
      <c r="E116" s="1027"/>
      <c r="F116" s="1006"/>
      <c r="G116" s="1006"/>
      <c r="H116" s="707">
        <v>4371456</v>
      </c>
      <c r="I116" s="707">
        <v>2688000</v>
      </c>
      <c r="J116" s="1003"/>
      <c r="K116" s="1003"/>
      <c r="L116" s="1004"/>
      <c r="M116" s="1004"/>
      <c r="N116" s="1003"/>
      <c r="O116" s="1003"/>
      <c r="P116" s="1004"/>
      <c r="Q116" s="1004"/>
      <c r="R116" s="1003"/>
      <c r="S116" s="1004"/>
      <c r="T116" s="1004"/>
      <c r="U116" s="1003"/>
      <c r="V116" s="1004"/>
      <c r="W116" s="1004"/>
    </row>
    <row r="117" spans="1:23" s="708" customFormat="1" ht="15.95" customHeight="1">
      <c r="A117" s="1006">
        <v>21</v>
      </c>
      <c r="B117" s="1007" t="s">
        <v>752</v>
      </c>
      <c r="C117" s="1008" t="s">
        <v>867</v>
      </c>
      <c r="D117" s="1009" t="s">
        <v>870</v>
      </c>
      <c r="E117" s="1025" t="s">
        <v>845</v>
      </c>
      <c r="F117" s="1006" t="s">
        <v>869</v>
      </c>
      <c r="G117" s="1007" t="s">
        <v>851</v>
      </c>
      <c r="H117" s="707">
        <f>H118+H119+H120+H121</f>
        <v>52782231</v>
      </c>
      <c r="I117" s="707">
        <f>I118+I119+I120+I121</f>
        <v>1538359</v>
      </c>
      <c r="J117" s="1003">
        <f>K117+N117</f>
        <v>51243872</v>
      </c>
      <c r="K117" s="1003">
        <f>L117+M117</f>
        <v>43557291</v>
      </c>
      <c r="L117" s="1004">
        <v>231336</v>
      </c>
      <c r="M117" s="1004">
        <v>43325955</v>
      </c>
      <c r="N117" s="1003">
        <f>O117+R117+U117</f>
        <v>7686581</v>
      </c>
      <c r="O117" s="1003">
        <f>P117+Q117</f>
        <v>5124387</v>
      </c>
      <c r="P117" s="1004">
        <v>27216</v>
      </c>
      <c r="Q117" s="1004">
        <v>5097171</v>
      </c>
      <c r="R117" s="1003">
        <f>S117+T117</f>
        <v>115531</v>
      </c>
      <c r="S117" s="1004">
        <v>13608</v>
      </c>
      <c r="T117" s="1004">
        <v>101923</v>
      </c>
      <c r="U117" s="1003">
        <f>V117+W117</f>
        <v>2446663</v>
      </c>
      <c r="V117" s="1004">
        <v>0</v>
      </c>
      <c r="W117" s="1004">
        <v>2446663</v>
      </c>
    </row>
    <row r="118" spans="1:23" s="708" customFormat="1" ht="15.95" customHeight="1">
      <c r="A118" s="1006"/>
      <c r="B118" s="1007"/>
      <c r="C118" s="1008"/>
      <c r="D118" s="1009"/>
      <c r="E118" s="1026"/>
      <c r="F118" s="1006"/>
      <c r="G118" s="1007"/>
      <c r="H118" s="707">
        <v>44864896</v>
      </c>
      <c r="I118" s="707">
        <v>1307605</v>
      </c>
      <c r="J118" s="1003"/>
      <c r="K118" s="1003"/>
      <c r="L118" s="1004"/>
      <c r="M118" s="1004"/>
      <c r="N118" s="1003"/>
      <c r="O118" s="1003"/>
      <c r="P118" s="1004"/>
      <c r="Q118" s="1004"/>
      <c r="R118" s="1003"/>
      <c r="S118" s="1004"/>
      <c r="T118" s="1004"/>
      <c r="U118" s="1003"/>
      <c r="V118" s="1004"/>
      <c r="W118" s="1004"/>
    </row>
    <row r="119" spans="1:23" s="708" customFormat="1" ht="15.95" customHeight="1">
      <c r="A119" s="1006"/>
      <c r="B119" s="1007"/>
      <c r="C119" s="1008"/>
      <c r="D119" s="1009"/>
      <c r="E119" s="1026"/>
      <c r="F119" s="1006"/>
      <c r="G119" s="1007"/>
      <c r="H119" s="707">
        <v>5278223</v>
      </c>
      <c r="I119" s="707">
        <v>153836</v>
      </c>
      <c r="J119" s="1003"/>
      <c r="K119" s="1003"/>
      <c r="L119" s="1004"/>
      <c r="M119" s="1004"/>
      <c r="N119" s="1003"/>
      <c r="O119" s="1003"/>
      <c r="P119" s="1004"/>
      <c r="Q119" s="1004"/>
      <c r="R119" s="1003"/>
      <c r="S119" s="1004"/>
      <c r="T119" s="1004"/>
      <c r="U119" s="1003"/>
      <c r="V119" s="1004"/>
      <c r="W119" s="1004"/>
    </row>
    <row r="120" spans="1:23" s="708" customFormat="1" ht="15.95" customHeight="1">
      <c r="A120" s="1006"/>
      <c r="B120" s="1007"/>
      <c r="C120" s="1008"/>
      <c r="D120" s="1009"/>
      <c r="E120" s="1026"/>
      <c r="F120" s="1006"/>
      <c r="G120" s="1007"/>
      <c r="H120" s="707">
        <v>192449</v>
      </c>
      <c r="I120" s="707">
        <v>76918</v>
      </c>
      <c r="J120" s="1003"/>
      <c r="K120" s="1003"/>
      <c r="L120" s="1004"/>
      <c r="M120" s="1004"/>
      <c r="N120" s="1003"/>
      <c r="O120" s="1003"/>
      <c r="P120" s="1004"/>
      <c r="Q120" s="1004"/>
      <c r="R120" s="1003"/>
      <c r="S120" s="1004"/>
      <c r="T120" s="1004"/>
      <c r="U120" s="1003"/>
      <c r="V120" s="1004"/>
      <c r="W120" s="1004"/>
    </row>
    <row r="121" spans="1:23" s="708" customFormat="1" ht="15.95" customHeight="1">
      <c r="A121" s="1006"/>
      <c r="B121" s="1007"/>
      <c r="C121" s="1008"/>
      <c r="D121" s="1009"/>
      <c r="E121" s="1027"/>
      <c r="F121" s="1006"/>
      <c r="G121" s="1007"/>
      <c r="H121" s="707">
        <v>2446663</v>
      </c>
      <c r="I121" s="707">
        <v>0</v>
      </c>
      <c r="J121" s="1003"/>
      <c r="K121" s="1003"/>
      <c r="L121" s="1004"/>
      <c r="M121" s="1004"/>
      <c r="N121" s="1003"/>
      <c r="O121" s="1003"/>
      <c r="P121" s="1004"/>
      <c r="Q121" s="1004"/>
      <c r="R121" s="1003"/>
      <c r="S121" s="1004"/>
      <c r="T121" s="1004"/>
      <c r="U121" s="1003"/>
      <c r="V121" s="1004"/>
      <c r="W121" s="1004"/>
    </row>
    <row r="122" spans="1:23" s="708" customFormat="1" ht="15.95" customHeight="1">
      <c r="A122" s="1006">
        <v>22</v>
      </c>
      <c r="B122" s="1007" t="s">
        <v>752</v>
      </c>
      <c r="C122" s="1008" t="s">
        <v>867</v>
      </c>
      <c r="D122" s="1009" t="s">
        <v>871</v>
      </c>
      <c r="E122" s="1025" t="s">
        <v>845</v>
      </c>
      <c r="F122" s="1006" t="s">
        <v>869</v>
      </c>
      <c r="G122" s="1007" t="s">
        <v>851</v>
      </c>
      <c r="H122" s="707">
        <f>H123+H124+H125+H126</f>
        <v>37518743</v>
      </c>
      <c r="I122" s="707">
        <f>I123+I124+I125+I126</f>
        <v>1248680</v>
      </c>
      <c r="J122" s="1003">
        <f>K122+N122</f>
        <v>36270063</v>
      </c>
      <c r="K122" s="1003">
        <f>L122+M122</f>
        <v>30913432</v>
      </c>
      <c r="L122" s="1004">
        <v>225153</v>
      </c>
      <c r="M122" s="1004">
        <v>30688279</v>
      </c>
      <c r="N122" s="1003">
        <f>O122+R122+U122</f>
        <v>5356631</v>
      </c>
      <c r="O122" s="1003">
        <f>P122+Q122</f>
        <v>3636874</v>
      </c>
      <c r="P122" s="1004">
        <v>26489</v>
      </c>
      <c r="Q122" s="1004">
        <v>3610385</v>
      </c>
      <c r="R122" s="1003">
        <f>S122+T122</f>
        <v>237057</v>
      </c>
      <c r="S122" s="1004">
        <v>13244</v>
      </c>
      <c r="T122" s="1004">
        <v>223813</v>
      </c>
      <c r="U122" s="1003">
        <f>V122+W122</f>
        <v>1482700</v>
      </c>
      <c r="V122" s="1004">
        <v>0</v>
      </c>
      <c r="W122" s="1004">
        <v>1482700</v>
      </c>
    </row>
    <row r="123" spans="1:23" s="708" customFormat="1" ht="15.95" customHeight="1">
      <c r="A123" s="1006"/>
      <c r="B123" s="1007"/>
      <c r="C123" s="1008"/>
      <c r="D123" s="1009"/>
      <c r="E123" s="1026"/>
      <c r="F123" s="1006"/>
      <c r="G123" s="1007"/>
      <c r="H123" s="707">
        <v>31890932</v>
      </c>
      <c r="I123" s="707">
        <v>977500</v>
      </c>
      <c r="J123" s="1003"/>
      <c r="K123" s="1003"/>
      <c r="L123" s="1004"/>
      <c r="M123" s="1004"/>
      <c r="N123" s="1003"/>
      <c r="O123" s="1003"/>
      <c r="P123" s="1004"/>
      <c r="Q123" s="1004"/>
      <c r="R123" s="1003"/>
      <c r="S123" s="1004"/>
      <c r="T123" s="1004"/>
      <c r="U123" s="1003"/>
      <c r="V123" s="1004"/>
      <c r="W123" s="1004"/>
    </row>
    <row r="124" spans="1:23" s="708" customFormat="1" ht="15.95" customHeight="1">
      <c r="A124" s="1006"/>
      <c r="B124" s="1007"/>
      <c r="C124" s="1008"/>
      <c r="D124" s="1009"/>
      <c r="E124" s="1026"/>
      <c r="F124" s="1006"/>
      <c r="G124" s="1007"/>
      <c r="H124" s="707">
        <v>3751874</v>
      </c>
      <c r="I124" s="707">
        <v>115000</v>
      </c>
      <c r="J124" s="1003"/>
      <c r="K124" s="1003"/>
      <c r="L124" s="1004"/>
      <c r="M124" s="1004"/>
      <c r="N124" s="1003"/>
      <c r="O124" s="1003"/>
      <c r="P124" s="1004"/>
      <c r="Q124" s="1004"/>
      <c r="R124" s="1003"/>
      <c r="S124" s="1004"/>
      <c r="T124" s="1004"/>
      <c r="U124" s="1003"/>
      <c r="V124" s="1004"/>
      <c r="W124" s="1004"/>
    </row>
    <row r="125" spans="1:23" s="708" customFormat="1" ht="15.95" customHeight="1">
      <c r="A125" s="1006"/>
      <c r="B125" s="1007"/>
      <c r="C125" s="1008"/>
      <c r="D125" s="1009"/>
      <c r="E125" s="1026"/>
      <c r="F125" s="1006"/>
      <c r="G125" s="1007"/>
      <c r="H125" s="707">
        <v>393237</v>
      </c>
      <c r="I125" s="707">
        <v>156180</v>
      </c>
      <c r="J125" s="1003"/>
      <c r="K125" s="1003"/>
      <c r="L125" s="1004"/>
      <c r="M125" s="1004"/>
      <c r="N125" s="1003"/>
      <c r="O125" s="1003"/>
      <c r="P125" s="1004"/>
      <c r="Q125" s="1004"/>
      <c r="R125" s="1003"/>
      <c r="S125" s="1004"/>
      <c r="T125" s="1004"/>
      <c r="U125" s="1003"/>
      <c r="V125" s="1004"/>
      <c r="W125" s="1004"/>
    </row>
    <row r="126" spans="1:23" s="708" customFormat="1" ht="15.95" customHeight="1">
      <c r="A126" s="1006"/>
      <c r="B126" s="1007"/>
      <c r="C126" s="1008"/>
      <c r="D126" s="1009"/>
      <c r="E126" s="1027"/>
      <c r="F126" s="1006"/>
      <c r="G126" s="1007"/>
      <c r="H126" s="707">
        <v>1482700</v>
      </c>
      <c r="I126" s="707">
        <v>0</v>
      </c>
      <c r="J126" s="1003"/>
      <c r="K126" s="1003"/>
      <c r="L126" s="1004"/>
      <c r="M126" s="1004"/>
      <c r="N126" s="1003"/>
      <c r="O126" s="1003"/>
      <c r="P126" s="1004"/>
      <c r="Q126" s="1004"/>
      <c r="R126" s="1003"/>
      <c r="S126" s="1004"/>
      <c r="T126" s="1004"/>
      <c r="U126" s="1003"/>
      <c r="V126" s="1004"/>
      <c r="W126" s="1004"/>
    </row>
    <row r="127" spans="1:23" s="708" customFormat="1" ht="15" customHeight="1">
      <c r="A127" s="1006">
        <v>23</v>
      </c>
      <c r="B127" s="1007" t="s">
        <v>752</v>
      </c>
      <c r="C127" s="1008" t="s">
        <v>867</v>
      </c>
      <c r="D127" s="1009" t="s">
        <v>872</v>
      </c>
      <c r="E127" s="1025" t="s">
        <v>845</v>
      </c>
      <c r="F127" s="1006" t="s">
        <v>869</v>
      </c>
      <c r="G127" s="1007" t="s">
        <v>851</v>
      </c>
      <c r="H127" s="707">
        <f>H128+H129+H130+H131</f>
        <v>64438456</v>
      </c>
      <c r="I127" s="707">
        <f>I128+I129+I130+I131</f>
        <v>4860948</v>
      </c>
      <c r="J127" s="1003">
        <f>K127+N127</f>
        <v>59577508</v>
      </c>
      <c r="K127" s="1003">
        <f>L127+M127</f>
        <v>35093151</v>
      </c>
      <c r="L127" s="1004">
        <v>145579</v>
      </c>
      <c r="M127" s="1004">
        <v>34947572</v>
      </c>
      <c r="N127" s="1003">
        <f>O127+R127+U127</f>
        <v>24484357</v>
      </c>
      <c r="O127" s="1003">
        <f>P127+Q127</f>
        <v>4128605</v>
      </c>
      <c r="P127" s="1004">
        <v>17127</v>
      </c>
      <c r="Q127" s="1004">
        <v>4111478</v>
      </c>
      <c r="R127" s="1003">
        <f>S127+T127</f>
        <v>20355752</v>
      </c>
      <c r="S127" s="1004">
        <v>8564</v>
      </c>
      <c r="T127" s="1004">
        <v>20347188</v>
      </c>
      <c r="U127" s="1003">
        <f>V127+W127</f>
        <v>0</v>
      </c>
      <c r="V127" s="1004">
        <v>0</v>
      </c>
      <c r="W127" s="1004">
        <v>0</v>
      </c>
    </row>
    <row r="128" spans="1:23" s="708" customFormat="1" ht="15" customHeight="1">
      <c r="A128" s="1006"/>
      <c r="B128" s="1007"/>
      <c r="C128" s="1008"/>
      <c r="D128" s="1009"/>
      <c r="E128" s="1026"/>
      <c r="F128" s="1006"/>
      <c r="G128" s="1007"/>
      <c r="H128" s="707">
        <v>39070296</v>
      </c>
      <c r="I128" s="707">
        <v>3977145</v>
      </c>
      <c r="J128" s="1003"/>
      <c r="K128" s="1003"/>
      <c r="L128" s="1004"/>
      <c r="M128" s="1004"/>
      <c r="N128" s="1003"/>
      <c r="O128" s="1003"/>
      <c r="P128" s="1004"/>
      <c r="Q128" s="1004"/>
      <c r="R128" s="1003"/>
      <c r="S128" s="1004"/>
      <c r="T128" s="1004"/>
      <c r="U128" s="1003"/>
      <c r="V128" s="1004"/>
      <c r="W128" s="1004"/>
    </row>
    <row r="129" spans="1:23" s="708" customFormat="1" ht="15" customHeight="1">
      <c r="A129" s="1006"/>
      <c r="B129" s="1007"/>
      <c r="C129" s="1008"/>
      <c r="D129" s="1009"/>
      <c r="E129" s="1026"/>
      <c r="F129" s="1006"/>
      <c r="G129" s="1007"/>
      <c r="H129" s="707">
        <v>4596505</v>
      </c>
      <c r="I129" s="707">
        <v>467900</v>
      </c>
      <c r="J129" s="1003"/>
      <c r="K129" s="1003"/>
      <c r="L129" s="1004"/>
      <c r="M129" s="1004"/>
      <c r="N129" s="1003"/>
      <c r="O129" s="1003"/>
      <c r="P129" s="1004"/>
      <c r="Q129" s="1004"/>
      <c r="R129" s="1003"/>
      <c r="S129" s="1004"/>
      <c r="T129" s="1004"/>
      <c r="U129" s="1003"/>
      <c r="V129" s="1004"/>
      <c r="W129" s="1004"/>
    </row>
    <row r="130" spans="1:23" s="708" customFormat="1" ht="15" customHeight="1">
      <c r="A130" s="1006"/>
      <c r="B130" s="1007"/>
      <c r="C130" s="1008"/>
      <c r="D130" s="1009"/>
      <c r="E130" s="1026"/>
      <c r="F130" s="1006"/>
      <c r="G130" s="1007"/>
      <c r="H130" s="707">
        <v>20771655</v>
      </c>
      <c r="I130" s="707">
        <v>415903</v>
      </c>
      <c r="J130" s="1003"/>
      <c r="K130" s="1003"/>
      <c r="L130" s="1004"/>
      <c r="M130" s="1004"/>
      <c r="N130" s="1003"/>
      <c r="O130" s="1003"/>
      <c r="P130" s="1004"/>
      <c r="Q130" s="1004"/>
      <c r="R130" s="1003"/>
      <c r="S130" s="1004"/>
      <c r="T130" s="1004"/>
      <c r="U130" s="1003"/>
      <c r="V130" s="1004"/>
      <c r="W130" s="1004"/>
    </row>
    <row r="131" spans="1:23" s="708" customFormat="1" ht="15" customHeight="1">
      <c r="A131" s="1006"/>
      <c r="B131" s="1007"/>
      <c r="C131" s="1008"/>
      <c r="D131" s="1009"/>
      <c r="E131" s="1027"/>
      <c r="F131" s="1006"/>
      <c r="G131" s="1007"/>
      <c r="H131" s="707">
        <v>0</v>
      </c>
      <c r="I131" s="707">
        <v>0</v>
      </c>
      <c r="J131" s="1003"/>
      <c r="K131" s="1003"/>
      <c r="L131" s="1004"/>
      <c r="M131" s="1004"/>
      <c r="N131" s="1003"/>
      <c r="O131" s="1003"/>
      <c r="P131" s="1004"/>
      <c r="Q131" s="1004"/>
      <c r="R131" s="1003"/>
      <c r="S131" s="1004"/>
      <c r="T131" s="1004"/>
      <c r="U131" s="1003"/>
      <c r="V131" s="1004"/>
      <c r="W131" s="1004"/>
    </row>
    <row r="132" spans="1:23" s="708" customFormat="1" ht="16.5" customHeight="1">
      <c r="A132" s="1006">
        <v>24</v>
      </c>
      <c r="B132" s="1007" t="s">
        <v>752</v>
      </c>
      <c r="C132" s="1008" t="s">
        <v>867</v>
      </c>
      <c r="D132" s="1009" t="s">
        <v>873</v>
      </c>
      <c r="E132" s="1025" t="s">
        <v>845</v>
      </c>
      <c r="F132" s="1006" t="s">
        <v>869</v>
      </c>
      <c r="G132" s="1007" t="s">
        <v>859</v>
      </c>
      <c r="H132" s="707">
        <f>H133+H134+H135+H136</f>
        <v>29348000</v>
      </c>
      <c r="I132" s="707">
        <f>I133+I134+I135+I136</f>
        <v>0</v>
      </c>
      <c r="J132" s="1003">
        <f>K132+N132</f>
        <v>29348000</v>
      </c>
      <c r="K132" s="1003">
        <f>L132+M132</f>
        <v>22678000</v>
      </c>
      <c r="L132" s="1004">
        <v>243410</v>
      </c>
      <c r="M132" s="1004">
        <v>22434590</v>
      </c>
      <c r="N132" s="1003">
        <f>O132+R132+U132</f>
        <v>6670000</v>
      </c>
      <c r="O132" s="1003">
        <f>P132+Q132</f>
        <v>2668000</v>
      </c>
      <c r="P132" s="1004">
        <v>28636</v>
      </c>
      <c r="Q132" s="1004">
        <v>2639364</v>
      </c>
      <c r="R132" s="1003">
        <f>S132+T132</f>
        <v>4002000</v>
      </c>
      <c r="S132" s="1004">
        <v>14318</v>
      </c>
      <c r="T132" s="1004">
        <v>3987682</v>
      </c>
      <c r="U132" s="1003">
        <f>V132+W132</f>
        <v>0</v>
      </c>
      <c r="V132" s="1004">
        <v>0</v>
      </c>
      <c r="W132" s="1004">
        <v>0</v>
      </c>
    </row>
    <row r="133" spans="1:23" s="708" customFormat="1" ht="16.5" customHeight="1">
      <c r="A133" s="1006"/>
      <c r="B133" s="1007"/>
      <c r="C133" s="1008"/>
      <c r="D133" s="1009"/>
      <c r="E133" s="1026"/>
      <c r="F133" s="1006"/>
      <c r="G133" s="1007"/>
      <c r="H133" s="707">
        <v>22678000</v>
      </c>
      <c r="I133" s="707">
        <v>0</v>
      </c>
      <c r="J133" s="1003"/>
      <c r="K133" s="1003"/>
      <c r="L133" s="1004"/>
      <c r="M133" s="1004"/>
      <c r="N133" s="1003"/>
      <c r="O133" s="1003"/>
      <c r="P133" s="1004"/>
      <c r="Q133" s="1004"/>
      <c r="R133" s="1003"/>
      <c r="S133" s="1004"/>
      <c r="T133" s="1004"/>
      <c r="U133" s="1003"/>
      <c r="V133" s="1004"/>
      <c r="W133" s="1004"/>
    </row>
    <row r="134" spans="1:23" s="708" customFormat="1" ht="16.5" customHeight="1">
      <c r="A134" s="1006"/>
      <c r="B134" s="1007"/>
      <c r="C134" s="1008"/>
      <c r="D134" s="1009"/>
      <c r="E134" s="1026"/>
      <c r="F134" s="1006"/>
      <c r="G134" s="1007"/>
      <c r="H134" s="707">
        <v>2668000</v>
      </c>
      <c r="I134" s="707">
        <v>0</v>
      </c>
      <c r="J134" s="1003"/>
      <c r="K134" s="1003"/>
      <c r="L134" s="1004"/>
      <c r="M134" s="1004"/>
      <c r="N134" s="1003"/>
      <c r="O134" s="1003"/>
      <c r="P134" s="1004"/>
      <c r="Q134" s="1004"/>
      <c r="R134" s="1003"/>
      <c r="S134" s="1004"/>
      <c r="T134" s="1004"/>
      <c r="U134" s="1003"/>
      <c r="V134" s="1004"/>
      <c r="W134" s="1004"/>
    </row>
    <row r="135" spans="1:23" s="708" customFormat="1" ht="16.5" customHeight="1">
      <c r="A135" s="1006"/>
      <c r="B135" s="1007"/>
      <c r="C135" s="1008"/>
      <c r="D135" s="1009"/>
      <c r="E135" s="1026"/>
      <c r="F135" s="1006"/>
      <c r="G135" s="1007"/>
      <c r="H135" s="707">
        <v>4002000</v>
      </c>
      <c r="I135" s="707">
        <v>0</v>
      </c>
      <c r="J135" s="1003"/>
      <c r="K135" s="1003"/>
      <c r="L135" s="1004"/>
      <c r="M135" s="1004"/>
      <c r="N135" s="1003"/>
      <c r="O135" s="1003"/>
      <c r="P135" s="1004"/>
      <c r="Q135" s="1004"/>
      <c r="R135" s="1003"/>
      <c r="S135" s="1004"/>
      <c r="T135" s="1004"/>
      <c r="U135" s="1003"/>
      <c r="V135" s="1004"/>
      <c r="W135" s="1004"/>
    </row>
    <row r="136" spans="1:23" s="708" customFormat="1" ht="16.5" customHeight="1">
      <c r="A136" s="1006"/>
      <c r="B136" s="1007"/>
      <c r="C136" s="1008"/>
      <c r="D136" s="1009"/>
      <c r="E136" s="1027"/>
      <c r="F136" s="1006"/>
      <c r="G136" s="1007"/>
      <c r="H136" s="707">
        <v>0</v>
      </c>
      <c r="I136" s="707">
        <v>0</v>
      </c>
      <c r="J136" s="1003"/>
      <c r="K136" s="1003"/>
      <c r="L136" s="1004"/>
      <c r="M136" s="1004"/>
      <c r="N136" s="1003"/>
      <c r="O136" s="1003"/>
      <c r="P136" s="1004"/>
      <c r="Q136" s="1004"/>
      <c r="R136" s="1003"/>
      <c r="S136" s="1004"/>
      <c r="T136" s="1004"/>
      <c r="U136" s="1003"/>
      <c r="V136" s="1004"/>
      <c r="W136" s="1004"/>
    </row>
    <row r="137" spans="1:23" s="708" customFormat="1" ht="16.5" customHeight="1">
      <c r="A137" s="1006">
        <v>25</v>
      </c>
      <c r="B137" s="1007" t="s">
        <v>752</v>
      </c>
      <c r="C137" s="1008" t="s">
        <v>867</v>
      </c>
      <c r="D137" s="1009" t="s">
        <v>874</v>
      </c>
      <c r="E137" s="1025" t="s">
        <v>845</v>
      </c>
      <c r="F137" s="1006" t="s">
        <v>869</v>
      </c>
      <c r="G137" s="1007" t="s">
        <v>820</v>
      </c>
      <c r="H137" s="707">
        <f>H138+H139+H140+H141</f>
        <v>20905199</v>
      </c>
      <c r="I137" s="707">
        <f>I138+I139+I140+I141</f>
        <v>20314799</v>
      </c>
      <c r="J137" s="1003">
        <f>K137+N137</f>
        <v>590400</v>
      </c>
      <c r="K137" s="1003">
        <f>L137+M137</f>
        <v>408000</v>
      </c>
      <c r="L137" s="1004">
        <v>0</v>
      </c>
      <c r="M137" s="1004">
        <v>408000</v>
      </c>
      <c r="N137" s="1003">
        <f>O137+R137+U137</f>
        <v>182400</v>
      </c>
      <c r="O137" s="1003">
        <f>P137+Q137</f>
        <v>0</v>
      </c>
      <c r="P137" s="1004">
        <v>0</v>
      </c>
      <c r="Q137" s="1004">
        <v>0</v>
      </c>
      <c r="R137" s="1003">
        <f>S137+T137</f>
        <v>146400</v>
      </c>
      <c r="S137" s="1004">
        <v>0</v>
      </c>
      <c r="T137" s="1004">
        <v>146400</v>
      </c>
      <c r="U137" s="1003">
        <f>V137+W137</f>
        <v>36000</v>
      </c>
      <c r="V137" s="1004">
        <v>0</v>
      </c>
      <c r="W137" s="1004">
        <v>36000</v>
      </c>
    </row>
    <row r="138" spans="1:23" s="708" customFormat="1" ht="16.5" customHeight="1">
      <c r="A138" s="1006"/>
      <c r="B138" s="1007"/>
      <c r="C138" s="1008"/>
      <c r="D138" s="1009"/>
      <c r="E138" s="1026"/>
      <c r="F138" s="1006"/>
      <c r="G138" s="1007"/>
      <c r="H138" s="707">
        <v>15751933</v>
      </c>
      <c r="I138" s="707">
        <v>15343933</v>
      </c>
      <c r="J138" s="1003"/>
      <c r="K138" s="1003"/>
      <c r="L138" s="1004"/>
      <c r="M138" s="1004"/>
      <c r="N138" s="1003"/>
      <c r="O138" s="1003"/>
      <c r="P138" s="1004"/>
      <c r="Q138" s="1004"/>
      <c r="R138" s="1003"/>
      <c r="S138" s="1004"/>
      <c r="T138" s="1004"/>
      <c r="U138" s="1003"/>
      <c r="V138" s="1004"/>
      <c r="W138" s="1004"/>
    </row>
    <row r="139" spans="1:23" s="708" customFormat="1" ht="16.5" customHeight="1">
      <c r="A139" s="1006"/>
      <c r="B139" s="1007"/>
      <c r="C139" s="1008"/>
      <c r="D139" s="1009"/>
      <c r="E139" s="1026"/>
      <c r="F139" s="1006"/>
      <c r="G139" s="1007"/>
      <c r="H139" s="707">
        <v>0</v>
      </c>
      <c r="I139" s="707">
        <v>0</v>
      </c>
      <c r="J139" s="1003"/>
      <c r="K139" s="1003"/>
      <c r="L139" s="1004"/>
      <c r="M139" s="1004"/>
      <c r="N139" s="1003"/>
      <c r="O139" s="1003"/>
      <c r="P139" s="1004"/>
      <c r="Q139" s="1004"/>
      <c r="R139" s="1003"/>
      <c r="S139" s="1004"/>
      <c r="T139" s="1004"/>
      <c r="U139" s="1003"/>
      <c r="V139" s="1004"/>
      <c r="W139" s="1004"/>
    </row>
    <row r="140" spans="1:23" s="708" customFormat="1" ht="16.5" customHeight="1">
      <c r="A140" s="1006"/>
      <c r="B140" s="1007"/>
      <c r="C140" s="1008"/>
      <c r="D140" s="1009"/>
      <c r="E140" s="1026"/>
      <c r="F140" s="1006"/>
      <c r="G140" s="1007"/>
      <c r="H140" s="707">
        <v>3685841</v>
      </c>
      <c r="I140" s="707">
        <v>3539441</v>
      </c>
      <c r="J140" s="1003"/>
      <c r="K140" s="1003"/>
      <c r="L140" s="1004"/>
      <c r="M140" s="1004"/>
      <c r="N140" s="1003"/>
      <c r="O140" s="1003"/>
      <c r="P140" s="1004"/>
      <c r="Q140" s="1004"/>
      <c r="R140" s="1003"/>
      <c r="S140" s="1004"/>
      <c r="T140" s="1004"/>
      <c r="U140" s="1003"/>
      <c r="V140" s="1004"/>
      <c r="W140" s="1004"/>
    </row>
    <row r="141" spans="1:23" s="708" customFormat="1" ht="16.5" customHeight="1">
      <c r="A141" s="1006"/>
      <c r="B141" s="1007"/>
      <c r="C141" s="1008"/>
      <c r="D141" s="1009"/>
      <c r="E141" s="1027"/>
      <c r="F141" s="1006"/>
      <c r="G141" s="1007"/>
      <c r="H141" s="707">
        <v>1467425</v>
      </c>
      <c r="I141" s="707">
        <v>1431425</v>
      </c>
      <c r="J141" s="1003"/>
      <c r="K141" s="1003"/>
      <c r="L141" s="1004"/>
      <c r="M141" s="1004"/>
      <c r="N141" s="1003"/>
      <c r="O141" s="1003"/>
      <c r="P141" s="1004"/>
      <c r="Q141" s="1004"/>
      <c r="R141" s="1003"/>
      <c r="S141" s="1004"/>
      <c r="T141" s="1004"/>
      <c r="U141" s="1003"/>
      <c r="V141" s="1004"/>
      <c r="W141" s="1004"/>
    </row>
    <row r="142" spans="1:23" s="708" customFormat="1" ht="16.5" customHeight="1">
      <c r="A142" s="1006">
        <v>26</v>
      </c>
      <c r="B142" s="1007" t="s">
        <v>752</v>
      </c>
      <c r="C142" s="1008" t="s">
        <v>867</v>
      </c>
      <c r="D142" s="1009" t="s">
        <v>875</v>
      </c>
      <c r="E142" s="1025" t="s">
        <v>845</v>
      </c>
      <c r="F142" s="1006" t="s">
        <v>869</v>
      </c>
      <c r="G142" s="1007" t="s">
        <v>859</v>
      </c>
      <c r="H142" s="707">
        <f>H143+H144+H145+H146</f>
        <v>37537598</v>
      </c>
      <c r="I142" s="707">
        <f>I143+I144+I145+I146</f>
        <v>1100000</v>
      </c>
      <c r="J142" s="1003">
        <f>K142+N142</f>
        <v>36437598</v>
      </c>
      <c r="K142" s="1003">
        <f>L142+M142</f>
        <v>30465504</v>
      </c>
      <c r="L142" s="1004">
        <v>261838</v>
      </c>
      <c r="M142" s="1004">
        <v>30203666</v>
      </c>
      <c r="N142" s="1003">
        <f>O142+R142+U142</f>
        <v>5972094</v>
      </c>
      <c r="O142" s="1003">
        <f>P142+Q142</f>
        <v>3584177</v>
      </c>
      <c r="P142" s="1004">
        <v>30805</v>
      </c>
      <c r="Q142" s="1004">
        <v>3553372</v>
      </c>
      <c r="R142" s="1003">
        <f>S142+T142</f>
        <v>2387917</v>
      </c>
      <c r="S142" s="1004">
        <v>15402</v>
      </c>
      <c r="T142" s="1004">
        <v>2372515</v>
      </c>
      <c r="U142" s="1003">
        <f>V142+W142</f>
        <v>0</v>
      </c>
      <c r="V142" s="1004">
        <v>0</v>
      </c>
      <c r="W142" s="1004">
        <v>0</v>
      </c>
    </row>
    <row r="143" spans="1:23" s="708" customFormat="1" ht="16.5" customHeight="1">
      <c r="A143" s="1006"/>
      <c r="B143" s="1007"/>
      <c r="C143" s="1008"/>
      <c r="D143" s="1009"/>
      <c r="E143" s="1026"/>
      <c r="F143" s="1006"/>
      <c r="G143" s="1007"/>
      <c r="H143" s="707">
        <v>31400504</v>
      </c>
      <c r="I143" s="707">
        <v>935000</v>
      </c>
      <c r="J143" s="1003"/>
      <c r="K143" s="1003"/>
      <c r="L143" s="1004"/>
      <c r="M143" s="1004"/>
      <c r="N143" s="1003"/>
      <c r="O143" s="1003"/>
      <c r="P143" s="1004"/>
      <c r="Q143" s="1004"/>
      <c r="R143" s="1003"/>
      <c r="S143" s="1004"/>
      <c r="T143" s="1004"/>
      <c r="U143" s="1003"/>
      <c r="V143" s="1004"/>
      <c r="W143" s="1004"/>
    </row>
    <row r="144" spans="1:23" s="708" customFormat="1" ht="16.5" customHeight="1">
      <c r="A144" s="1006"/>
      <c r="B144" s="1007"/>
      <c r="C144" s="1008"/>
      <c r="D144" s="1009"/>
      <c r="E144" s="1026"/>
      <c r="F144" s="1006"/>
      <c r="G144" s="1007"/>
      <c r="H144" s="707">
        <v>3694177</v>
      </c>
      <c r="I144" s="707">
        <v>110000</v>
      </c>
      <c r="J144" s="1003"/>
      <c r="K144" s="1003"/>
      <c r="L144" s="1004"/>
      <c r="M144" s="1004"/>
      <c r="N144" s="1003"/>
      <c r="O144" s="1003"/>
      <c r="P144" s="1004"/>
      <c r="Q144" s="1004"/>
      <c r="R144" s="1003"/>
      <c r="S144" s="1004"/>
      <c r="T144" s="1004"/>
      <c r="U144" s="1003"/>
      <c r="V144" s="1004"/>
      <c r="W144" s="1004"/>
    </row>
    <row r="145" spans="1:23" s="708" customFormat="1" ht="16.5" customHeight="1">
      <c r="A145" s="1006"/>
      <c r="B145" s="1007"/>
      <c r="C145" s="1008"/>
      <c r="D145" s="1009"/>
      <c r="E145" s="1026"/>
      <c r="F145" s="1006"/>
      <c r="G145" s="1007"/>
      <c r="H145" s="707">
        <v>2442917</v>
      </c>
      <c r="I145" s="707">
        <v>55000</v>
      </c>
      <c r="J145" s="1003"/>
      <c r="K145" s="1003"/>
      <c r="L145" s="1004"/>
      <c r="M145" s="1004"/>
      <c r="N145" s="1003"/>
      <c r="O145" s="1003"/>
      <c r="P145" s="1004"/>
      <c r="Q145" s="1004"/>
      <c r="R145" s="1003"/>
      <c r="S145" s="1004"/>
      <c r="T145" s="1004"/>
      <c r="U145" s="1003"/>
      <c r="V145" s="1004"/>
      <c r="W145" s="1004"/>
    </row>
    <row r="146" spans="1:23" s="708" customFormat="1" ht="16.5" customHeight="1">
      <c r="A146" s="1006"/>
      <c r="B146" s="1007"/>
      <c r="C146" s="1008"/>
      <c r="D146" s="1009"/>
      <c r="E146" s="1027"/>
      <c r="F146" s="1006"/>
      <c r="G146" s="1007"/>
      <c r="H146" s="707">
        <v>0</v>
      </c>
      <c r="I146" s="707">
        <v>0</v>
      </c>
      <c r="J146" s="1003"/>
      <c r="K146" s="1003"/>
      <c r="L146" s="1004"/>
      <c r="M146" s="1004"/>
      <c r="N146" s="1003"/>
      <c r="O146" s="1003"/>
      <c r="P146" s="1004"/>
      <c r="Q146" s="1004"/>
      <c r="R146" s="1003"/>
      <c r="S146" s="1004"/>
      <c r="T146" s="1004"/>
      <c r="U146" s="1003"/>
      <c r="V146" s="1004"/>
      <c r="W146" s="1004"/>
    </row>
    <row r="147" spans="1:23" s="708" customFormat="1" ht="16.5" customHeight="1">
      <c r="A147" s="1006">
        <v>27</v>
      </c>
      <c r="B147" s="1029" t="s">
        <v>752</v>
      </c>
      <c r="C147" s="1030" t="s">
        <v>867</v>
      </c>
      <c r="D147" s="1031" t="s">
        <v>876</v>
      </c>
      <c r="E147" s="1040" t="s">
        <v>845</v>
      </c>
      <c r="F147" s="1032" t="s">
        <v>869</v>
      </c>
      <c r="G147" s="1029" t="s">
        <v>828</v>
      </c>
      <c r="H147" s="709">
        <f>H148+H149+H150+H151</f>
        <v>45819595</v>
      </c>
      <c r="I147" s="709">
        <f>I148+I149+I150+I151</f>
        <v>10843000</v>
      </c>
      <c r="J147" s="1003">
        <f>K147+N147</f>
        <v>34976595</v>
      </c>
      <c r="K147" s="1003">
        <f>L147+M147</f>
        <v>25152765</v>
      </c>
      <c r="L147" s="1004">
        <v>306399</v>
      </c>
      <c r="M147" s="1004">
        <v>24846366</v>
      </c>
      <c r="N147" s="1003">
        <f>O147+R147+U147</f>
        <v>9823830</v>
      </c>
      <c r="O147" s="1003">
        <f>P147+Q147</f>
        <v>0</v>
      </c>
      <c r="P147" s="1004">
        <v>0</v>
      </c>
      <c r="Q147" s="1004">
        <v>0</v>
      </c>
      <c r="R147" s="1003">
        <f>S147+T147</f>
        <v>9823830</v>
      </c>
      <c r="S147" s="1004">
        <v>16126</v>
      </c>
      <c r="T147" s="1004">
        <v>9807704</v>
      </c>
      <c r="U147" s="1003">
        <f>V147+W147</f>
        <v>0</v>
      </c>
      <c r="V147" s="1004">
        <v>0</v>
      </c>
      <c r="W147" s="1004">
        <v>0</v>
      </c>
    </row>
    <row r="148" spans="1:23" s="708" customFormat="1" ht="16.5" customHeight="1">
      <c r="A148" s="1006"/>
      <c r="B148" s="1029"/>
      <c r="C148" s="1030"/>
      <c r="D148" s="1031"/>
      <c r="E148" s="1041"/>
      <c r="F148" s="1032"/>
      <c r="G148" s="1029"/>
      <c r="H148" s="709">
        <v>35453615</v>
      </c>
      <c r="I148" s="709">
        <v>10300850</v>
      </c>
      <c r="J148" s="1003"/>
      <c r="K148" s="1003"/>
      <c r="L148" s="1004"/>
      <c r="M148" s="1004"/>
      <c r="N148" s="1003"/>
      <c r="O148" s="1003"/>
      <c r="P148" s="1004"/>
      <c r="Q148" s="1004"/>
      <c r="R148" s="1003"/>
      <c r="S148" s="1004"/>
      <c r="T148" s="1004"/>
      <c r="U148" s="1003"/>
      <c r="V148" s="1004"/>
      <c r="W148" s="1004"/>
    </row>
    <row r="149" spans="1:23" s="708" customFormat="1" ht="16.5" customHeight="1">
      <c r="A149" s="1006"/>
      <c r="B149" s="1029"/>
      <c r="C149" s="1030"/>
      <c r="D149" s="1031"/>
      <c r="E149" s="1041"/>
      <c r="F149" s="1032"/>
      <c r="G149" s="1029"/>
      <c r="H149" s="709">
        <v>0</v>
      </c>
      <c r="I149" s="709">
        <v>0</v>
      </c>
      <c r="J149" s="1003"/>
      <c r="K149" s="1003"/>
      <c r="L149" s="1004"/>
      <c r="M149" s="1004"/>
      <c r="N149" s="1003"/>
      <c r="O149" s="1003"/>
      <c r="P149" s="1004"/>
      <c r="Q149" s="1004"/>
      <c r="R149" s="1003"/>
      <c r="S149" s="1004"/>
      <c r="T149" s="1004"/>
      <c r="U149" s="1003"/>
      <c r="V149" s="1004"/>
      <c r="W149" s="1004"/>
    </row>
    <row r="150" spans="1:23" s="708" customFormat="1" ht="16.5" customHeight="1">
      <c r="A150" s="1006"/>
      <c r="B150" s="1029"/>
      <c r="C150" s="1030"/>
      <c r="D150" s="1031"/>
      <c r="E150" s="1041"/>
      <c r="F150" s="1032"/>
      <c r="G150" s="1029"/>
      <c r="H150" s="709">
        <v>10365980</v>
      </c>
      <c r="I150" s="709">
        <v>542150</v>
      </c>
      <c r="J150" s="1003"/>
      <c r="K150" s="1003"/>
      <c r="L150" s="1004"/>
      <c r="M150" s="1004"/>
      <c r="N150" s="1003"/>
      <c r="O150" s="1003"/>
      <c r="P150" s="1004"/>
      <c r="Q150" s="1004"/>
      <c r="R150" s="1003"/>
      <c r="S150" s="1004"/>
      <c r="T150" s="1004"/>
      <c r="U150" s="1003"/>
      <c r="V150" s="1004"/>
      <c r="W150" s="1004"/>
    </row>
    <row r="151" spans="1:23" s="708" customFormat="1" ht="16.5" customHeight="1">
      <c r="A151" s="1006"/>
      <c r="B151" s="1029"/>
      <c r="C151" s="1030"/>
      <c r="D151" s="1031"/>
      <c r="E151" s="1042"/>
      <c r="F151" s="1032"/>
      <c r="G151" s="1029"/>
      <c r="H151" s="709">
        <v>0</v>
      </c>
      <c r="I151" s="709">
        <v>0</v>
      </c>
      <c r="J151" s="1003"/>
      <c r="K151" s="1003"/>
      <c r="L151" s="1004"/>
      <c r="M151" s="1004"/>
      <c r="N151" s="1003"/>
      <c r="O151" s="1003"/>
      <c r="P151" s="1004"/>
      <c r="Q151" s="1004"/>
      <c r="R151" s="1003"/>
      <c r="S151" s="1004"/>
      <c r="T151" s="1004"/>
      <c r="U151" s="1003"/>
      <c r="V151" s="1004"/>
      <c r="W151" s="1004"/>
    </row>
    <row r="152" spans="1:23" s="708" customFormat="1" ht="16.5" customHeight="1">
      <c r="A152" s="1006">
        <v>28</v>
      </c>
      <c r="B152" s="1030" t="s">
        <v>877</v>
      </c>
      <c r="C152" s="1030" t="s">
        <v>878</v>
      </c>
      <c r="D152" s="1031" t="s">
        <v>879</v>
      </c>
      <c r="E152" s="1032" t="s">
        <v>818</v>
      </c>
      <c r="F152" s="1032" t="s">
        <v>880</v>
      </c>
      <c r="G152" s="1029" t="s">
        <v>881</v>
      </c>
      <c r="H152" s="709">
        <f>H153+H154+H155+H156</f>
        <v>105744882</v>
      </c>
      <c r="I152" s="709">
        <f>I153+I154+I155+I156</f>
        <v>103272032</v>
      </c>
      <c r="J152" s="1003">
        <f>K152+N152</f>
        <v>2472850</v>
      </c>
      <c r="K152" s="1003">
        <f>L152+M152</f>
        <v>2235559</v>
      </c>
      <c r="L152" s="1004">
        <v>2235559</v>
      </c>
      <c r="M152" s="1004">
        <v>0</v>
      </c>
      <c r="N152" s="1003">
        <f>O152+R152+U152</f>
        <v>237291</v>
      </c>
      <c r="O152" s="1003">
        <f>P152+Q152</f>
        <v>0</v>
      </c>
      <c r="P152" s="1004">
        <v>0</v>
      </c>
      <c r="Q152" s="1004">
        <v>0</v>
      </c>
      <c r="R152" s="1003">
        <f>S152+T152</f>
        <v>237291</v>
      </c>
      <c r="S152" s="1004">
        <v>237291</v>
      </c>
      <c r="T152" s="1004">
        <v>0</v>
      </c>
      <c r="U152" s="1003">
        <f>V152+W152</f>
        <v>0</v>
      </c>
      <c r="V152" s="1004">
        <v>0</v>
      </c>
      <c r="W152" s="1004">
        <v>0</v>
      </c>
    </row>
    <row r="153" spans="1:23" s="708" customFormat="1" ht="16.5" customHeight="1">
      <c r="A153" s="1006"/>
      <c r="B153" s="1030"/>
      <c r="C153" s="1030"/>
      <c r="D153" s="1031"/>
      <c r="E153" s="1032"/>
      <c r="F153" s="1032"/>
      <c r="G153" s="1029"/>
      <c r="H153" s="709">
        <v>95597737</v>
      </c>
      <c r="I153" s="709">
        <v>93362178</v>
      </c>
      <c r="J153" s="1003"/>
      <c r="K153" s="1003"/>
      <c r="L153" s="1004"/>
      <c r="M153" s="1004"/>
      <c r="N153" s="1003"/>
      <c r="O153" s="1003"/>
      <c r="P153" s="1004"/>
      <c r="Q153" s="1004"/>
      <c r="R153" s="1003"/>
      <c r="S153" s="1004"/>
      <c r="T153" s="1004"/>
      <c r="U153" s="1003"/>
      <c r="V153" s="1004"/>
      <c r="W153" s="1004"/>
    </row>
    <row r="154" spans="1:23" s="708" customFormat="1" ht="16.5" customHeight="1">
      <c r="A154" s="1006"/>
      <c r="B154" s="1030"/>
      <c r="C154" s="1030"/>
      <c r="D154" s="1031"/>
      <c r="E154" s="1032"/>
      <c r="F154" s="1032"/>
      <c r="G154" s="1029"/>
      <c r="H154" s="709">
        <v>0</v>
      </c>
      <c r="I154" s="709">
        <v>0</v>
      </c>
      <c r="J154" s="1003"/>
      <c r="K154" s="1003"/>
      <c r="L154" s="1004"/>
      <c r="M154" s="1004"/>
      <c r="N154" s="1003"/>
      <c r="O154" s="1003"/>
      <c r="P154" s="1004"/>
      <c r="Q154" s="1004"/>
      <c r="R154" s="1003"/>
      <c r="S154" s="1004"/>
      <c r="T154" s="1004"/>
      <c r="U154" s="1003"/>
      <c r="V154" s="1004"/>
      <c r="W154" s="1004"/>
    </row>
    <row r="155" spans="1:23" s="708" customFormat="1" ht="16.5" customHeight="1">
      <c r="A155" s="1006"/>
      <c r="B155" s="1030"/>
      <c r="C155" s="1030"/>
      <c r="D155" s="1031"/>
      <c r="E155" s="1032"/>
      <c r="F155" s="1032"/>
      <c r="G155" s="1029"/>
      <c r="H155" s="709">
        <v>3272145</v>
      </c>
      <c r="I155" s="709">
        <v>3034854</v>
      </c>
      <c r="J155" s="1003"/>
      <c r="K155" s="1003"/>
      <c r="L155" s="1004"/>
      <c r="M155" s="1004"/>
      <c r="N155" s="1003"/>
      <c r="O155" s="1003"/>
      <c r="P155" s="1004"/>
      <c r="Q155" s="1004"/>
      <c r="R155" s="1003"/>
      <c r="S155" s="1004"/>
      <c r="T155" s="1004"/>
      <c r="U155" s="1003"/>
      <c r="V155" s="1004"/>
      <c r="W155" s="1004"/>
    </row>
    <row r="156" spans="1:23" s="708" customFormat="1" ht="16.5" customHeight="1">
      <c r="A156" s="1006"/>
      <c r="B156" s="1030"/>
      <c r="C156" s="1030"/>
      <c r="D156" s="1031"/>
      <c r="E156" s="1032"/>
      <c r="F156" s="1032"/>
      <c r="G156" s="1029"/>
      <c r="H156" s="709">
        <v>6875000</v>
      </c>
      <c r="I156" s="709">
        <v>6875000</v>
      </c>
      <c r="J156" s="1003"/>
      <c r="K156" s="1003"/>
      <c r="L156" s="1004"/>
      <c r="M156" s="1004"/>
      <c r="N156" s="1003"/>
      <c r="O156" s="1003"/>
      <c r="P156" s="1004"/>
      <c r="Q156" s="1004"/>
      <c r="R156" s="1003"/>
      <c r="S156" s="1004"/>
      <c r="T156" s="1004"/>
      <c r="U156" s="1003"/>
      <c r="V156" s="1004"/>
      <c r="W156" s="1004"/>
    </row>
    <row r="157" spans="1:23" s="708" customFormat="1" ht="16.5" customHeight="1">
      <c r="A157" s="1006">
        <v>29</v>
      </c>
      <c r="B157" s="1043" t="s">
        <v>882</v>
      </c>
      <c r="C157" s="1030" t="s">
        <v>883</v>
      </c>
      <c r="D157" s="1031" t="s">
        <v>884</v>
      </c>
      <c r="E157" s="1032" t="s">
        <v>818</v>
      </c>
      <c r="F157" s="1032" t="s">
        <v>885</v>
      </c>
      <c r="G157" s="1029" t="s">
        <v>859</v>
      </c>
      <c r="H157" s="709">
        <f>H158+H159+H160+H161</f>
        <v>75888612</v>
      </c>
      <c r="I157" s="709">
        <f>I158+I159+I160+I161</f>
        <v>75276372</v>
      </c>
      <c r="J157" s="1003">
        <f>K157+N157</f>
        <v>612240</v>
      </c>
      <c r="K157" s="1003">
        <f>L157+M157</f>
        <v>551016</v>
      </c>
      <c r="L157" s="1004">
        <v>73116</v>
      </c>
      <c r="M157" s="1004">
        <v>477900</v>
      </c>
      <c r="N157" s="1003">
        <f>O157+R157+U157</f>
        <v>61224</v>
      </c>
      <c r="O157" s="1003">
        <f>P157+Q157</f>
        <v>61224</v>
      </c>
      <c r="P157" s="1004">
        <v>8124</v>
      </c>
      <c r="Q157" s="1004">
        <v>53100</v>
      </c>
      <c r="R157" s="1003">
        <f>S157+T157</f>
        <v>0</v>
      </c>
      <c r="S157" s="1004">
        <v>0</v>
      </c>
      <c r="T157" s="1004">
        <v>0</v>
      </c>
      <c r="U157" s="1003">
        <f>V157+W157</f>
        <v>0</v>
      </c>
      <c r="V157" s="1004">
        <v>0</v>
      </c>
      <c r="W157" s="1004">
        <v>0</v>
      </c>
    </row>
    <row r="158" spans="1:23" s="708" customFormat="1" ht="16.5" customHeight="1">
      <c r="A158" s="1006"/>
      <c r="B158" s="1044"/>
      <c r="C158" s="1030"/>
      <c r="D158" s="1031"/>
      <c r="E158" s="1032"/>
      <c r="F158" s="1032"/>
      <c r="G158" s="1029"/>
      <c r="H158" s="709">
        <v>68299752</v>
      </c>
      <c r="I158" s="709">
        <v>67748736</v>
      </c>
      <c r="J158" s="1003"/>
      <c r="K158" s="1003"/>
      <c r="L158" s="1004"/>
      <c r="M158" s="1004"/>
      <c r="N158" s="1003"/>
      <c r="O158" s="1003"/>
      <c r="P158" s="1004"/>
      <c r="Q158" s="1004"/>
      <c r="R158" s="1003"/>
      <c r="S158" s="1004"/>
      <c r="T158" s="1004"/>
      <c r="U158" s="1003"/>
      <c r="V158" s="1004"/>
      <c r="W158" s="1004"/>
    </row>
    <row r="159" spans="1:23" s="708" customFormat="1" ht="16.5" customHeight="1">
      <c r="A159" s="1006"/>
      <c r="B159" s="1044"/>
      <c r="C159" s="1030"/>
      <c r="D159" s="1031"/>
      <c r="E159" s="1032"/>
      <c r="F159" s="1032"/>
      <c r="G159" s="1029"/>
      <c r="H159" s="709">
        <v>7588860</v>
      </c>
      <c r="I159" s="709">
        <v>7527636</v>
      </c>
      <c r="J159" s="1003"/>
      <c r="K159" s="1003"/>
      <c r="L159" s="1004"/>
      <c r="M159" s="1004"/>
      <c r="N159" s="1003"/>
      <c r="O159" s="1003"/>
      <c r="P159" s="1004"/>
      <c r="Q159" s="1004"/>
      <c r="R159" s="1003"/>
      <c r="S159" s="1004"/>
      <c r="T159" s="1004"/>
      <c r="U159" s="1003"/>
      <c r="V159" s="1004"/>
      <c r="W159" s="1004"/>
    </row>
    <row r="160" spans="1:23" s="708" customFormat="1" ht="16.5" customHeight="1">
      <c r="A160" s="1006"/>
      <c r="B160" s="1044"/>
      <c r="C160" s="1030"/>
      <c r="D160" s="1031"/>
      <c r="E160" s="1032"/>
      <c r="F160" s="1032"/>
      <c r="G160" s="1029"/>
      <c r="H160" s="709">
        <v>0</v>
      </c>
      <c r="I160" s="709">
        <v>0</v>
      </c>
      <c r="J160" s="1003"/>
      <c r="K160" s="1003"/>
      <c r="L160" s="1004"/>
      <c r="M160" s="1004"/>
      <c r="N160" s="1003"/>
      <c r="O160" s="1003"/>
      <c r="P160" s="1004"/>
      <c r="Q160" s="1004"/>
      <c r="R160" s="1003"/>
      <c r="S160" s="1004"/>
      <c r="T160" s="1004"/>
      <c r="U160" s="1003"/>
      <c r="V160" s="1004"/>
      <c r="W160" s="1004"/>
    </row>
    <row r="161" spans="1:23" s="708" customFormat="1" ht="16.5" customHeight="1">
      <c r="A161" s="1006"/>
      <c r="B161" s="1045"/>
      <c r="C161" s="1030"/>
      <c r="D161" s="1031"/>
      <c r="E161" s="1032"/>
      <c r="F161" s="1032"/>
      <c r="G161" s="1029"/>
      <c r="H161" s="709">
        <v>0</v>
      </c>
      <c r="I161" s="709">
        <v>0</v>
      </c>
      <c r="J161" s="1003"/>
      <c r="K161" s="1003"/>
      <c r="L161" s="1004"/>
      <c r="M161" s="1004"/>
      <c r="N161" s="1003"/>
      <c r="O161" s="1003"/>
      <c r="P161" s="1004"/>
      <c r="Q161" s="1004"/>
      <c r="R161" s="1003"/>
      <c r="S161" s="1004"/>
      <c r="T161" s="1004"/>
      <c r="U161" s="1003"/>
      <c r="V161" s="1004"/>
      <c r="W161" s="1004"/>
    </row>
    <row r="162" spans="1:23" s="708" customFormat="1" ht="16.5" customHeight="1">
      <c r="A162" s="1006">
        <v>30</v>
      </c>
      <c r="B162" s="1043" t="s">
        <v>882</v>
      </c>
      <c r="C162" s="1030" t="s">
        <v>883</v>
      </c>
      <c r="D162" s="1031" t="s">
        <v>886</v>
      </c>
      <c r="E162" s="1032" t="s">
        <v>887</v>
      </c>
      <c r="F162" s="1032" t="s">
        <v>885</v>
      </c>
      <c r="G162" s="1029" t="s">
        <v>828</v>
      </c>
      <c r="H162" s="709">
        <f>H163+H164+H165+H166</f>
        <v>60127791</v>
      </c>
      <c r="I162" s="709">
        <f>I163+I164+I165+I166</f>
        <v>49974990</v>
      </c>
      <c r="J162" s="1003">
        <f>K162+N162</f>
        <v>10152801</v>
      </c>
      <c r="K162" s="1003">
        <f>L162+M162</f>
        <v>9137521</v>
      </c>
      <c r="L162" s="1004">
        <v>510422</v>
      </c>
      <c r="M162" s="1004">
        <v>8627099</v>
      </c>
      <c r="N162" s="1003">
        <f>O162+R162+U162</f>
        <v>1015280</v>
      </c>
      <c r="O162" s="1003">
        <f>P162+Q162</f>
        <v>1015280</v>
      </c>
      <c r="P162" s="1004">
        <v>56714</v>
      </c>
      <c r="Q162" s="1004">
        <v>958566</v>
      </c>
      <c r="R162" s="1003">
        <f>S162+T162</f>
        <v>0</v>
      </c>
      <c r="S162" s="1004">
        <v>0</v>
      </c>
      <c r="T162" s="1004">
        <v>0</v>
      </c>
      <c r="U162" s="1003">
        <f>V162+W162</f>
        <v>0</v>
      </c>
      <c r="V162" s="1004">
        <v>0</v>
      </c>
      <c r="W162" s="1004">
        <v>0</v>
      </c>
    </row>
    <row r="163" spans="1:23" s="708" customFormat="1" ht="16.5" customHeight="1">
      <c r="A163" s="1006"/>
      <c r="B163" s="1044"/>
      <c r="C163" s="1030"/>
      <c r="D163" s="1031"/>
      <c r="E163" s="1032"/>
      <c r="F163" s="1032"/>
      <c r="G163" s="1029"/>
      <c r="H163" s="709">
        <v>54115011</v>
      </c>
      <c r="I163" s="709">
        <v>44977490</v>
      </c>
      <c r="J163" s="1003"/>
      <c r="K163" s="1003"/>
      <c r="L163" s="1004"/>
      <c r="M163" s="1004"/>
      <c r="N163" s="1003"/>
      <c r="O163" s="1003"/>
      <c r="P163" s="1004"/>
      <c r="Q163" s="1004"/>
      <c r="R163" s="1003"/>
      <c r="S163" s="1004"/>
      <c r="T163" s="1004"/>
      <c r="U163" s="1003"/>
      <c r="V163" s="1004"/>
      <c r="W163" s="1004"/>
    </row>
    <row r="164" spans="1:23" s="708" customFormat="1" ht="16.5" customHeight="1">
      <c r="A164" s="1006"/>
      <c r="B164" s="1044"/>
      <c r="C164" s="1030"/>
      <c r="D164" s="1031"/>
      <c r="E164" s="1032"/>
      <c r="F164" s="1032"/>
      <c r="G164" s="1029"/>
      <c r="H164" s="709">
        <v>6012780</v>
      </c>
      <c r="I164" s="709">
        <v>4997500</v>
      </c>
      <c r="J164" s="1003"/>
      <c r="K164" s="1003"/>
      <c r="L164" s="1004"/>
      <c r="M164" s="1004"/>
      <c r="N164" s="1003"/>
      <c r="O164" s="1003"/>
      <c r="P164" s="1004"/>
      <c r="Q164" s="1004"/>
      <c r="R164" s="1003"/>
      <c r="S164" s="1004"/>
      <c r="T164" s="1004"/>
      <c r="U164" s="1003"/>
      <c r="V164" s="1004"/>
      <c r="W164" s="1004"/>
    </row>
    <row r="165" spans="1:23" s="708" customFormat="1" ht="16.5" customHeight="1">
      <c r="A165" s="1006"/>
      <c r="B165" s="1044"/>
      <c r="C165" s="1030"/>
      <c r="D165" s="1031"/>
      <c r="E165" s="1032"/>
      <c r="F165" s="1032"/>
      <c r="G165" s="1029"/>
      <c r="H165" s="709">
        <v>0</v>
      </c>
      <c r="I165" s="709">
        <v>0</v>
      </c>
      <c r="J165" s="1003"/>
      <c r="K165" s="1003"/>
      <c r="L165" s="1004"/>
      <c r="M165" s="1004"/>
      <c r="N165" s="1003"/>
      <c r="O165" s="1003"/>
      <c r="P165" s="1004"/>
      <c r="Q165" s="1004"/>
      <c r="R165" s="1003"/>
      <c r="S165" s="1004"/>
      <c r="T165" s="1004"/>
      <c r="U165" s="1003"/>
      <c r="V165" s="1004"/>
      <c r="W165" s="1004"/>
    </row>
    <row r="166" spans="1:23" s="708" customFormat="1" ht="16.5" customHeight="1">
      <c r="A166" s="1006"/>
      <c r="B166" s="1045"/>
      <c r="C166" s="1030"/>
      <c r="D166" s="1031"/>
      <c r="E166" s="1032"/>
      <c r="F166" s="1032"/>
      <c r="G166" s="1029"/>
      <c r="H166" s="709">
        <v>0</v>
      </c>
      <c r="I166" s="709">
        <v>0</v>
      </c>
      <c r="J166" s="1003"/>
      <c r="K166" s="1003"/>
      <c r="L166" s="1004"/>
      <c r="M166" s="1004"/>
      <c r="N166" s="1003"/>
      <c r="O166" s="1003"/>
      <c r="P166" s="1004"/>
      <c r="Q166" s="1004"/>
      <c r="R166" s="1003"/>
      <c r="S166" s="1004"/>
      <c r="T166" s="1004"/>
      <c r="U166" s="1003"/>
      <c r="V166" s="1004"/>
      <c r="W166" s="1004"/>
    </row>
    <row r="167" spans="1:23" s="708" customFormat="1" ht="16.7" customHeight="1">
      <c r="A167" s="1006">
        <v>31</v>
      </c>
      <c r="B167" s="1007" t="s">
        <v>888</v>
      </c>
      <c r="C167" s="1008" t="s">
        <v>889</v>
      </c>
      <c r="D167" s="1009" t="s">
        <v>890</v>
      </c>
      <c r="E167" s="1006" t="s">
        <v>818</v>
      </c>
      <c r="F167" s="1006" t="s">
        <v>891</v>
      </c>
      <c r="G167" s="1007" t="s">
        <v>823</v>
      </c>
      <c r="H167" s="707">
        <f>H168+H169+H170+H171</f>
        <v>6301381</v>
      </c>
      <c r="I167" s="707">
        <f>I168+I169+I170+I171</f>
        <v>2395060</v>
      </c>
      <c r="J167" s="1003">
        <f>K167+N167</f>
        <v>3906321</v>
      </c>
      <c r="K167" s="1003">
        <f>L167+M167</f>
        <v>2540947</v>
      </c>
      <c r="L167" s="1004">
        <v>13172</v>
      </c>
      <c r="M167" s="1004">
        <v>2527775</v>
      </c>
      <c r="N167" s="1003">
        <f>O167+R167+U167</f>
        <v>1365374</v>
      </c>
      <c r="O167" s="1003">
        <f>P167+Q167</f>
        <v>298935</v>
      </c>
      <c r="P167" s="1004">
        <v>1550</v>
      </c>
      <c r="Q167" s="1004">
        <v>297385</v>
      </c>
      <c r="R167" s="1003">
        <f>S167+T167</f>
        <v>1066439</v>
      </c>
      <c r="S167" s="1004">
        <v>774</v>
      </c>
      <c r="T167" s="1004">
        <v>1065665</v>
      </c>
      <c r="U167" s="1003">
        <f>V167+W167</f>
        <v>0</v>
      </c>
      <c r="V167" s="1004">
        <v>0</v>
      </c>
      <c r="W167" s="1004">
        <v>0</v>
      </c>
    </row>
    <row r="168" spans="1:23" s="708" customFormat="1" ht="16.7" customHeight="1">
      <c r="A168" s="1006"/>
      <c r="B168" s="1007"/>
      <c r="C168" s="1008"/>
      <c r="D168" s="1009"/>
      <c r="E168" s="1006"/>
      <c r="F168" s="1006"/>
      <c r="G168" s="1007"/>
      <c r="H168" s="707">
        <v>4152967</v>
      </c>
      <c r="I168" s="707">
        <v>1612020</v>
      </c>
      <c r="J168" s="1003"/>
      <c r="K168" s="1003"/>
      <c r="L168" s="1004"/>
      <c r="M168" s="1004"/>
      <c r="N168" s="1003"/>
      <c r="O168" s="1003"/>
      <c r="P168" s="1004"/>
      <c r="Q168" s="1004"/>
      <c r="R168" s="1003"/>
      <c r="S168" s="1004"/>
      <c r="T168" s="1004"/>
      <c r="U168" s="1003"/>
      <c r="V168" s="1004"/>
      <c r="W168" s="1004"/>
    </row>
    <row r="169" spans="1:23" s="708" customFormat="1" ht="16.7" customHeight="1">
      <c r="A169" s="1006"/>
      <c r="B169" s="1007"/>
      <c r="C169" s="1008"/>
      <c r="D169" s="1009"/>
      <c r="E169" s="1006"/>
      <c r="F169" s="1006"/>
      <c r="G169" s="1007"/>
      <c r="H169" s="707">
        <v>488586</v>
      </c>
      <c r="I169" s="707">
        <v>189651</v>
      </c>
      <c r="J169" s="1003"/>
      <c r="K169" s="1003"/>
      <c r="L169" s="1004"/>
      <c r="M169" s="1004"/>
      <c r="N169" s="1003"/>
      <c r="O169" s="1003"/>
      <c r="P169" s="1004"/>
      <c r="Q169" s="1004"/>
      <c r="R169" s="1003"/>
      <c r="S169" s="1004"/>
      <c r="T169" s="1004"/>
      <c r="U169" s="1003"/>
      <c r="V169" s="1004"/>
      <c r="W169" s="1004"/>
    </row>
    <row r="170" spans="1:23" s="708" customFormat="1" ht="16.7" customHeight="1">
      <c r="A170" s="1006"/>
      <c r="B170" s="1007"/>
      <c r="C170" s="1008"/>
      <c r="D170" s="1009"/>
      <c r="E170" s="1006"/>
      <c r="F170" s="1006"/>
      <c r="G170" s="1007"/>
      <c r="H170" s="707">
        <v>1659828</v>
      </c>
      <c r="I170" s="707">
        <v>593389</v>
      </c>
      <c r="J170" s="1003"/>
      <c r="K170" s="1003"/>
      <c r="L170" s="1004"/>
      <c r="M170" s="1004"/>
      <c r="N170" s="1003"/>
      <c r="O170" s="1003"/>
      <c r="P170" s="1004"/>
      <c r="Q170" s="1004"/>
      <c r="R170" s="1003"/>
      <c r="S170" s="1004"/>
      <c r="T170" s="1004"/>
      <c r="U170" s="1003"/>
      <c r="V170" s="1004"/>
      <c r="W170" s="1004"/>
    </row>
    <row r="171" spans="1:23" s="708" customFormat="1" ht="16.7" customHeight="1">
      <c r="A171" s="1006"/>
      <c r="B171" s="1007"/>
      <c r="C171" s="1008"/>
      <c r="D171" s="1009"/>
      <c r="E171" s="1006"/>
      <c r="F171" s="1006"/>
      <c r="G171" s="1007"/>
      <c r="H171" s="707">
        <v>0</v>
      </c>
      <c r="I171" s="707">
        <v>0</v>
      </c>
      <c r="J171" s="1003"/>
      <c r="K171" s="1003"/>
      <c r="L171" s="1004"/>
      <c r="M171" s="1004"/>
      <c r="N171" s="1003"/>
      <c r="O171" s="1003"/>
      <c r="P171" s="1004"/>
      <c r="Q171" s="1004"/>
      <c r="R171" s="1003"/>
      <c r="S171" s="1004"/>
      <c r="T171" s="1004"/>
      <c r="U171" s="1003"/>
      <c r="V171" s="1004"/>
      <c r="W171" s="1004"/>
    </row>
    <row r="172" spans="1:23" s="708" customFormat="1" ht="16.7" customHeight="1">
      <c r="A172" s="1006">
        <v>32</v>
      </c>
      <c r="B172" s="1007" t="s">
        <v>892</v>
      </c>
      <c r="C172" s="1008" t="s">
        <v>21</v>
      </c>
      <c r="D172" s="1009" t="s">
        <v>893</v>
      </c>
      <c r="E172" s="1006" t="s">
        <v>818</v>
      </c>
      <c r="F172" s="1006" t="s">
        <v>891</v>
      </c>
      <c r="G172" s="1007" t="s">
        <v>851</v>
      </c>
      <c r="H172" s="707">
        <f>H173+H174+H175+H176</f>
        <v>30297205</v>
      </c>
      <c r="I172" s="707">
        <f>I173+I174+I175+I176</f>
        <v>28596193</v>
      </c>
      <c r="J172" s="1003">
        <f>K172+N172</f>
        <v>1701012</v>
      </c>
      <c r="K172" s="1003">
        <f>L172+M172</f>
        <v>1002354</v>
      </c>
      <c r="L172" s="1004">
        <v>147504</v>
      </c>
      <c r="M172" s="1004">
        <v>854850</v>
      </c>
      <c r="N172" s="1003">
        <f>O172+R172+U172</f>
        <v>698658</v>
      </c>
      <c r="O172" s="1003">
        <f>P172+Q172</f>
        <v>0</v>
      </c>
      <c r="P172" s="1004">
        <v>0</v>
      </c>
      <c r="Q172" s="1004">
        <v>0</v>
      </c>
      <c r="R172" s="1003">
        <f>S172+T172</f>
        <v>698658</v>
      </c>
      <c r="S172" s="1004">
        <v>26029</v>
      </c>
      <c r="T172" s="1004">
        <v>672629</v>
      </c>
      <c r="U172" s="1003">
        <f>V172+W172</f>
        <v>0</v>
      </c>
      <c r="V172" s="1004">
        <v>0</v>
      </c>
      <c r="W172" s="1004">
        <v>0</v>
      </c>
    </row>
    <row r="173" spans="1:23" s="708" customFormat="1" ht="16.7" customHeight="1">
      <c r="A173" s="1006"/>
      <c r="B173" s="1007"/>
      <c r="C173" s="1008"/>
      <c r="D173" s="1009"/>
      <c r="E173" s="1006"/>
      <c r="F173" s="1006"/>
      <c r="G173" s="1007"/>
      <c r="H173" s="707">
        <v>7574485</v>
      </c>
      <c r="I173" s="707">
        <v>6572131</v>
      </c>
      <c r="J173" s="1003"/>
      <c r="K173" s="1003"/>
      <c r="L173" s="1004"/>
      <c r="M173" s="1004"/>
      <c r="N173" s="1003"/>
      <c r="O173" s="1003"/>
      <c r="P173" s="1004"/>
      <c r="Q173" s="1004"/>
      <c r="R173" s="1003"/>
      <c r="S173" s="1004"/>
      <c r="T173" s="1004"/>
      <c r="U173" s="1003"/>
      <c r="V173" s="1004"/>
      <c r="W173" s="1004"/>
    </row>
    <row r="174" spans="1:23" s="708" customFormat="1" ht="16.7" customHeight="1">
      <c r="A174" s="1006"/>
      <c r="B174" s="1007"/>
      <c r="C174" s="1008"/>
      <c r="D174" s="1009"/>
      <c r="E174" s="1006"/>
      <c r="F174" s="1006"/>
      <c r="G174" s="1007"/>
      <c r="H174" s="707">
        <v>0</v>
      </c>
      <c r="I174" s="707">
        <v>0</v>
      </c>
      <c r="J174" s="1003"/>
      <c r="K174" s="1003"/>
      <c r="L174" s="1004"/>
      <c r="M174" s="1004"/>
      <c r="N174" s="1003"/>
      <c r="O174" s="1003"/>
      <c r="P174" s="1004"/>
      <c r="Q174" s="1004"/>
      <c r="R174" s="1003"/>
      <c r="S174" s="1004"/>
      <c r="T174" s="1004"/>
      <c r="U174" s="1003"/>
      <c r="V174" s="1004"/>
      <c r="W174" s="1004"/>
    </row>
    <row r="175" spans="1:23" s="708" customFormat="1" ht="16.7" customHeight="1">
      <c r="A175" s="1006"/>
      <c r="B175" s="1007"/>
      <c r="C175" s="1008"/>
      <c r="D175" s="1009"/>
      <c r="E175" s="1006"/>
      <c r="F175" s="1006"/>
      <c r="G175" s="1007"/>
      <c r="H175" s="707">
        <v>22722720</v>
      </c>
      <c r="I175" s="707">
        <v>22024062</v>
      </c>
      <c r="J175" s="1003"/>
      <c r="K175" s="1003"/>
      <c r="L175" s="1004"/>
      <c r="M175" s="1004"/>
      <c r="N175" s="1003"/>
      <c r="O175" s="1003"/>
      <c r="P175" s="1004"/>
      <c r="Q175" s="1004"/>
      <c r="R175" s="1003"/>
      <c r="S175" s="1004"/>
      <c r="T175" s="1004"/>
      <c r="U175" s="1003"/>
      <c r="V175" s="1004"/>
      <c r="W175" s="1004"/>
    </row>
    <row r="176" spans="1:23" s="708" customFormat="1" ht="16.7" customHeight="1">
      <c r="A176" s="1006"/>
      <c r="B176" s="1007"/>
      <c r="C176" s="1008"/>
      <c r="D176" s="1009"/>
      <c r="E176" s="1006"/>
      <c r="F176" s="1006"/>
      <c r="G176" s="1007"/>
      <c r="H176" s="707">
        <v>0</v>
      </c>
      <c r="I176" s="707">
        <v>0</v>
      </c>
      <c r="J176" s="1003"/>
      <c r="K176" s="1003"/>
      <c r="L176" s="1004"/>
      <c r="M176" s="1004"/>
      <c r="N176" s="1003"/>
      <c r="O176" s="1003"/>
      <c r="P176" s="1004"/>
      <c r="Q176" s="1004"/>
      <c r="R176" s="1003"/>
      <c r="S176" s="1004"/>
      <c r="T176" s="1004"/>
      <c r="U176" s="1003"/>
      <c r="V176" s="1004"/>
      <c r="W176" s="1004"/>
    </row>
    <row r="177" spans="1:23" s="708" customFormat="1" ht="16.7" customHeight="1">
      <c r="A177" s="1006">
        <v>33</v>
      </c>
      <c r="B177" s="1007" t="s">
        <v>892</v>
      </c>
      <c r="C177" s="1008" t="s">
        <v>21</v>
      </c>
      <c r="D177" s="1009" t="s">
        <v>894</v>
      </c>
      <c r="E177" s="1006" t="s">
        <v>818</v>
      </c>
      <c r="F177" s="1006" t="s">
        <v>891</v>
      </c>
      <c r="G177" s="1007" t="s">
        <v>851</v>
      </c>
      <c r="H177" s="707">
        <f>H178+H179+H180+H181</f>
        <v>11382707</v>
      </c>
      <c r="I177" s="707">
        <f>I178+I179+I180+I181</f>
        <v>9400781</v>
      </c>
      <c r="J177" s="1003">
        <f>K177+N177</f>
        <v>1981926</v>
      </c>
      <c r="K177" s="1003">
        <f>L177+M177</f>
        <v>1141687</v>
      </c>
      <c r="L177" s="1004">
        <v>75170</v>
      </c>
      <c r="M177" s="1004">
        <v>1066517</v>
      </c>
      <c r="N177" s="1003">
        <f>O177+R177+U177</f>
        <v>840239</v>
      </c>
      <c r="O177" s="1003">
        <f>P177+Q177</f>
        <v>0</v>
      </c>
      <c r="P177" s="1004">
        <v>0</v>
      </c>
      <c r="Q177" s="1004">
        <v>0</v>
      </c>
      <c r="R177" s="1003">
        <f>S177+T177</f>
        <v>840239</v>
      </c>
      <c r="S177" s="1004">
        <v>44506</v>
      </c>
      <c r="T177" s="1004">
        <v>795733</v>
      </c>
      <c r="U177" s="1003">
        <f>V177+W177</f>
        <v>0</v>
      </c>
      <c r="V177" s="1004">
        <v>0</v>
      </c>
      <c r="W177" s="1004">
        <v>0</v>
      </c>
    </row>
    <row r="178" spans="1:23" s="708" customFormat="1" ht="16.7" customHeight="1">
      <c r="A178" s="1006"/>
      <c r="B178" s="1007"/>
      <c r="C178" s="1008"/>
      <c r="D178" s="1009"/>
      <c r="E178" s="1006"/>
      <c r="F178" s="1006"/>
      <c r="G178" s="1007"/>
      <c r="H178" s="707">
        <v>7046316</v>
      </c>
      <c r="I178" s="707">
        <v>5904629</v>
      </c>
      <c r="J178" s="1003"/>
      <c r="K178" s="1003"/>
      <c r="L178" s="1004"/>
      <c r="M178" s="1004"/>
      <c r="N178" s="1003"/>
      <c r="O178" s="1003"/>
      <c r="P178" s="1004"/>
      <c r="Q178" s="1004"/>
      <c r="R178" s="1003"/>
      <c r="S178" s="1004"/>
      <c r="T178" s="1004"/>
      <c r="U178" s="1003"/>
      <c r="V178" s="1004"/>
      <c r="W178" s="1004"/>
    </row>
    <row r="179" spans="1:23" s="708" customFormat="1" ht="16.7" customHeight="1">
      <c r="A179" s="1006"/>
      <c r="B179" s="1007"/>
      <c r="C179" s="1008"/>
      <c r="D179" s="1009"/>
      <c r="E179" s="1006"/>
      <c r="F179" s="1006"/>
      <c r="G179" s="1007"/>
      <c r="H179" s="707">
        <v>0</v>
      </c>
      <c r="I179" s="707">
        <v>0</v>
      </c>
      <c r="J179" s="1003"/>
      <c r="K179" s="1003"/>
      <c r="L179" s="1004"/>
      <c r="M179" s="1004"/>
      <c r="N179" s="1003"/>
      <c r="O179" s="1003"/>
      <c r="P179" s="1004"/>
      <c r="Q179" s="1004"/>
      <c r="R179" s="1003"/>
      <c r="S179" s="1004"/>
      <c r="T179" s="1004"/>
      <c r="U179" s="1003"/>
      <c r="V179" s="1004"/>
      <c r="W179" s="1004"/>
    </row>
    <row r="180" spans="1:23" s="708" customFormat="1" ht="16.7" customHeight="1">
      <c r="A180" s="1006"/>
      <c r="B180" s="1007"/>
      <c r="C180" s="1008"/>
      <c r="D180" s="1009"/>
      <c r="E180" s="1006"/>
      <c r="F180" s="1006"/>
      <c r="G180" s="1007"/>
      <c r="H180" s="707">
        <v>4336391</v>
      </c>
      <c r="I180" s="707">
        <v>3496152</v>
      </c>
      <c r="J180" s="1003"/>
      <c r="K180" s="1003"/>
      <c r="L180" s="1004"/>
      <c r="M180" s="1004"/>
      <c r="N180" s="1003"/>
      <c r="O180" s="1003"/>
      <c r="P180" s="1004"/>
      <c r="Q180" s="1004"/>
      <c r="R180" s="1003"/>
      <c r="S180" s="1004"/>
      <c r="T180" s="1004"/>
      <c r="U180" s="1003"/>
      <c r="V180" s="1004"/>
      <c r="W180" s="1004"/>
    </row>
    <row r="181" spans="1:23" s="708" customFormat="1" ht="16.7" customHeight="1">
      <c r="A181" s="1006"/>
      <c r="B181" s="1007"/>
      <c r="C181" s="1008"/>
      <c r="D181" s="1009"/>
      <c r="E181" s="1006"/>
      <c r="F181" s="1006"/>
      <c r="G181" s="1007"/>
      <c r="H181" s="707">
        <v>0</v>
      </c>
      <c r="I181" s="707">
        <v>0</v>
      </c>
      <c r="J181" s="1003"/>
      <c r="K181" s="1003"/>
      <c r="L181" s="1004"/>
      <c r="M181" s="1004"/>
      <c r="N181" s="1003"/>
      <c r="O181" s="1003"/>
      <c r="P181" s="1004"/>
      <c r="Q181" s="1004"/>
      <c r="R181" s="1003"/>
      <c r="S181" s="1004"/>
      <c r="T181" s="1004"/>
      <c r="U181" s="1003"/>
      <c r="V181" s="1004"/>
      <c r="W181" s="1004"/>
    </row>
    <row r="182" spans="1:23" s="708" customFormat="1" ht="16.7" customHeight="1">
      <c r="A182" s="1006">
        <v>34</v>
      </c>
      <c r="B182" s="1007" t="s">
        <v>892</v>
      </c>
      <c r="C182" s="1008" t="s">
        <v>21</v>
      </c>
      <c r="D182" s="1009" t="s">
        <v>895</v>
      </c>
      <c r="E182" s="1006" t="s">
        <v>818</v>
      </c>
      <c r="F182" s="1006" t="s">
        <v>896</v>
      </c>
      <c r="G182" s="1007" t="s">
        <v>823</v>
      </c>
      <c r="H182" s="707">
        <f>H183+H184+H185+H186</f>
        <v>13349070</v>
      </c>
      <c r="I182" s="707">
        <f>I183+I184+I185+I186</f>
        <v>11175316</v>
      </c>
      <c r="J182" s="1003">
        <f>K182+N182</f>
        <v>2173754</v>
      </c>
      <c r="K182" s="1003">
        <f>L182+M182</f>
        <v>1756688</v>
      </c>
      <c r="L182" s="1004">
        <v>30714</v>
      </c>
      <c r="M182" s="1004">
        <v>1725974</v>
      </c>
      <c r="N182" s="1003">
        <f>O182+R182+U182</f>
        <v>417066</v>
      </c>
      <c r="O182" s="1003">
        <f>P182+Q182</f>
        <v>0</v>
      </c>
      <c r="P182" s="1004">
        <v>0</v>
      </c>
      <c r="Q182" s="1004">
        <v>0</v>
      </c>
      <c r="R182" s="1003">
        <f>S182+T182</f>
        <v>417066</v>
      </c>
      <c r="S182" s="1004">
        <v>5421</v>
      </c>
      <c r="T182" s="1004">
        <v>411645</v>
      </c>
      <c r="U182" s="1003">
        <f>V182+W182</f>
        <v>0</v>
      </c>
      <c r="V182" s="1004">
        <v>0</v>
      </c>
      <c r="W182" s="1004">
        <v>0</v>
      </c>
    </row>
    <row r="183" spans="1:23" s="708" customFormat="1" ht="16.7" customHeight="1">
      <c r="A183" s="1006"/>
      <c r="B183" s="1007"/>
      <c r="C183" s="1008"/>
      <c r="D183" s="1009"/>
      <c r="E183" s="1006"/>
      <c r="F183" s="1006"/>
      <c r="G183" s="1007"/>
      <c r="H183" s="707">
        <v>7423868</v>
      </c>
      <c r="I183" s="707">
        <v>5667180</v>
      </c>
      <c r="J183" s="1003"/>
      <c r="K183" s="1003"/>
      <c r="L183" s="1004"/>
      <c r="M183" s="1004"/>
      <c r="N183" s="1003"/>
      <c r="O183" s="1003"/>
      <c r="P183" s="1004"/>
      <c r="Q183" s="1004"/>
      <c r="R183" s="1003"/>
      <c r="S183" s="1004"/>
      <c r="T183" s="1004"/>
      <c r="U183" s="1003"/>
      <c r="V183" s="1004"/>
      <c r="W183" s="1004"/>
    </row>
    <row r="184" spans="1:23" s="708" customFormat="1" ht="16.7" customHeight="1">
      <c r="A184" s="1006"/>
      <c r="B184" s="1007"/>
      <c r="C184" s="1008"/>
      <c r="D184" s="1009"/>
      <c r="E184" s="1006"/>
      <c r="F184" s="1006"/>
      <c r="G184" s="1007"/>
      <c r="H184" s="707">
        <v>0</v>
      </c>
      <c r="I184" s="707">
        <v>0</v>
      </c>
      <c r="J184" s="1003"/>
      <c r="K184" s="1003"/>
      <c r="L184" s="1004"/>
      <c r="M184" s="1004"/>
      <c r="N184" s="1003"/>
      <c r="O184" s="1003"/>
      <c r="P184" s="1004"/>
      <c r="Q184" s="1004"/>
      <c r="R184" s="1003"/>
      <c r="S184" s="1004"/>
      <c r="T184" s="1004"/>
      <c r="U184" s="1003"/>
      <c r="V184" s="1004"/>
      <c r="W184" s="1004"/>
    </row>
    <row r="185" spans="1:23" s="708" customFormat="1" ht="16.7" customHeight="1">
      <c r="A185" s="1006"/>
      <c r="B185" s="1007"/>
      <c r="C185" s="1008"/>
      <c r="D185" s="1009"/>
      <c r="E185" s="1006"/>
      <c r="F185" s="1006"/>
      <c r="G185" s="1007"/>
      <c r="H185" s="707">
        <v>5925202</v>
      </c>
      <c r="I185" s="707">
        <v>5508136</v>
      </c>
      <c r="J185" s="1003"/>
      <c r="K185" s="1003"/>
      <c r="L185" s="1004"/>
      <c r="M185" s="1004"/>
      <c r="N185" s="1003"/>
      <c r="O185" s="1003"/>
      <c r="P185" s="1004"/>
      <c r="Q185" s="1004"/>
      <c r="R185" s="1003"/>
      <c r="S185" s="1004"/>
      <c r="T185" s="1004"/>
      <c r="U185" s="1003"/>
      <c r="V185" s="1004"/>
      <c r="W185" s="1004"/>
    </row>
    <row r="186" spans="1:23" s="708" customFormat="1" ht="16.7" customHeight="1">
      <c r="A186" s="1006"/>
      <c r="B186" s="1007"/>
      <c r="C186" s="1008"/>
      <c r="D186" s="1009"/>
      <c r="E186" s="1006"/>
      <c r="F186" s="1006"/>
      <c r="G186" s="1007"/>
      <c r="H186" s="707">
        <v>0</v>
      </c>
      <c r="I186" s="707">
        <v>0</v>
      </c>
      <c r="J186" s="1003"/>
      <c r="K186" s="1003"/>
      <c r="L186" s="1004"/>
      <c r="M186" s="1004"/>
      <c r="N186" s="1003"/>
      <c r="O186" s="1003"/>
      <c r="P186" s="1004"/>
      <c r="Q186" s="1004"/>
      <c r="R186" s="1003"/>
      <c r="S186" s="1004"/>
      <c r="T186" s="1004"/>
      <c r="U186" s="1003"/>
      <c r="V186" s="1004"/>
      <c r="W186" s="1004"/>
    </row>
    <row r="187" spans="1:23" s="708" customFormat="1" ht="15" customHeight="1">
      <c r="A187" s="1006">
        <v>35</v>
      </c>
      <c r="B187" s="1007" t="s">
        <v>897</v>
      </c>
      <c r="C187" s="1008" t="s">
        <v>898</v>
      </c>
      <c r="D187" s="1009" t="s">
        <v>899</v>
      </c>
      <c r="E187" s="1006" t="s">
        <v>818</v>
      </c>
      <c r="F187" s="1006" t="s">
        <v>885</v>
      </c>
      <c r="G187" s="1007" t="s">
        <v>828</v>
      </c>
      <c r="H187" s="707">
        <f>H188+H189+H190+H191</f>
        <v>1484640</v>
      </c>
      <c r="I187" s="707">
        <f>I188+I189+I190+I191</f>
        <v>1273860</v>
      </c>
      <c r="J187" s="1003">
        <f>K187+N187</f>
        <v>210780</v>
      </c>
      <c r="K187" s="1003">
        <f>L187+M187</f>
        <v>179163</v>
      </c>
      <c r="L187" s="1004">
        <v>179163</v>
      </c>
      <c r="M187" s="1004">
        <v>0</v>
      </c>
      <c r="N187" s="1003">
        <f>O187+R187+U187</f>
        <v>31617</v>
      </c>
      <c r="O187" s="1003">
        <f>P187+Q187</f>
        <v>21078</v>
      </c>
      <c r="P187" s="1004">
        <v>21078</v>
      </c>
      <c r="Q187" s="1004">
        <v>0</v>
      </c>
      <c r="R187" s="1003">
        <f>S187+T187</f>
        <v>10539</v>
      </c>
      <c r="S187" s="1004">
        <v>10539</v>
      </c>
      <c r="T187" s="1004">
        <v>0</v>
      </c>
      <c r="U187" s="1003">
        <f>V187+W187</f>
        <v>0</v>
      </c>
      <c r="V187" s="1004">
        <v>0</v>
      </c>
      <c r="W187" s="1004">
        <v>0</v>
      </c>
    </row>
    <row r="188" spans="1:23" s="708" customFormat="1" ht="15" customHeight="1">
      <c r="A188" s="1006"/>
      <c r="B188" s="1007"/>
      <c r="C188" s="1008"/>
      <c r="D188" s="1009"/>
      <c r="E188" s="1006"/>
      <c r="F188" s="1006"/>
      <c r="G188" s="1007"/>
      <c r="H188" s="707">
        <v>1261944</v>
      </c>
      <c r="I188" s="707">
        <v>1082781</v>
      </c>
      <c r="J188" s="1003"/>
      <c r="K188" s="1003"/>
      <c r="L188" s="1004"/>
      <c r="M188" s="1004"/>
      <c r="N188" s="1003"/>
      <c r="O188" s="1003"/>
      <c r="P188" s="1004"/>
      <c r="Q188" s="1004"/>
      <c r="R188" s="1003"/>
      <c r="S188" s="1004"/>
      <c r="T188" s="1004"/>
      <c r="U188" s="1003"/>
      <c r="V188" s="1004"/>
      <c r="W188" s="1004"/>
    </row>
    <row r="189" spans="1:23" s="708" customFormat="1" ht="15" customHeight="1">
      <c r="A189" s="1006"/>
      <c r="B189" s="1007"/>
      <c r="C189" s="1008"/>
      <c r="D189" s="1009"/>
      <c r="E189" s="1006"/>
      <c r="F189" s="1006"/>
      <c r="G189" s="1007"/>
      <c r="H189" s="707">
        <v>148464</v>
      </c>
      <c r="I189" s="707">
        <v>127386</v>
      </c>
      <c r="J189" s="1003"/>
      <c r="K189" s="1003"/>
      <c r="L189" s="1004"/>
      <c r="M189" s="1004"/>
      <c r="N189" s="1003"/>
      <c r="O189" s="1003"/>
      <c r="P189" s="1004"/>
      <c r="Q189" s="1004"/>
      <c r="R189" s="1003"/>
      <c r="S189" s="1004"/>
      <c r="T189" s="1004"/>
      <c r="U189" s="1003"/>
      <c r="V189" s="1004"/>
      <c r="W189" s="1004"/>
    </row>
    <row r="190" spans="1:23" s="708" customFormat="1" ht="15" customHeight="1">
      <c r="A190" s="1006"/>
      <c r="B190" s="1007"/>
      <c r="C190" s="1008"/>
      <c r="D190" s="1009"/>
      <c r="E190" s="1006"/>
      <c r="F190" s="1006"/>
      <c r="G190" s="1007"/>
      <c r="H190" s="707">
        <v>74232</v>
      </c>
      <c r="I190" s="707">
        <v>63693</v>
      </c>
      <c r="J190" s="1003"/>
      <c r="K190" s="1003"/>
      <c r="L190" s="1004"/>
      <c r="M190" s="1004"/>
      <c r="N190" s="1003"/>
      <c r="O190" s="1003"/>
      <c r="P190" s="1004"/>
      <c r="Q190" s="1004"/>
      <c r="R190" s="1003"/>
      <c r="S190" s="1004"/>
      <c r="T190" s="1004"/>
      <c r="U190" s="1003"/>
      <c r="V190" s="1004"/>
      <c r="W190" s="1004"/>
    </row>
    <row r="191" spans="1:23" s="708" customFormat="1" ht="15" customHeight="1">
      <c r="A191" s="1006"/>
      <c r="B191" s="1007"/>
      <c r="C191" s="1008"/>
      <c r="D191" s="1009"/>
      <c r="E191" s="1006"/>
      <c r="F191" s="1006"/>
      <c r="G191" s="1007"/>
      <c r="H191" s="707">
        <v>0</v>
      </c>
      <c r="I191" s="707">
        <v>0</v>
      </c>
      <c r="J191" s="1003"/>
      <c r="K191" s="1003"/>
      <c r="L191" s="1004"/>
      <c r="M191" s="1004"/>
      <c r="N191" s="1003"/>
      <c r="O191" s="1003"/>
      <c r="P191" s="1004"/>
      <c r="Q191" s="1004"/>
      <c r="R191" s="1003"/>
      <c r="S191" s="1004"/>
      <c r="T191" s="1004"/>
      <c r="U191" s="1003"/>
      <c r="V191" s="1004"/>
      <c r="W191" s="1004"/>
    </row>
    <row r="192" spans="1:23" s="708" customFormat="1" ht="15" customHeight="1">
      <c r="A192" s="1006">
        <v>36</v>
      </c>
      <c r="B192" s="1016" t="s">
        <v>900</v>
      </c>
      <c r="C192" s="1008" t="s">
        <v>901</v>
      </c>
      <c r="D192" s="1022" t="s">
        <v>902</v>
      </c>
      <c r="E192" s="1006" t="s">
        <v>903</v>
      </c>
      <c r="F192" s="1025" t="s">
        <v>904</v>
      </c>
      <c r="G192" s="1016" t="s">
        <v>828</v>
      </c>
      <c r="H192" s="707">
        <f>H193+H194+H195+H196</f>
        <v>4909018</v>
      </c>
      <c r="I192" s="707">
        <f>I193+I194+I195+I196</f>
        <v>3542749</v>
      </c>
      <c r="J192" s="1010">
        <f>K192+N192</f>
        <v>1366269</v>
      </c>
      <c r="K192" s="1010">
        <f>L192+M192</f>
        <v>1222451</v>
      </c>
      <c r="L192" s="1013">
        <v>1222451</v>
      </c>
      <c r="M192" s="1013">
        <v>0</v>
      </c>
      <c r="N192" s="1010">
        <f>O192+R192+U192</f>
        <v>143818</v>
      </c>
      <c r="O192" s="1010">
        <f>P192+Q192</f>
        <v>143818</v>
      </c>
      <c r="P192" s="1013">
        <v>143818</v>
      </c>
      <c r="Q192" s="1013">
        <v>0</v>
      </c>
      <c r="R192" s="1010">
        <f>S192+T192</f>
        <v>0</v>
      </c>
      <c r="S192" s="1013">
        <v>0</v>
      </c>
      <c r="T192" s="1013">
        <v>0</v>
      </c>
      <c r="U192" s="1010">
        <f>V192+W192</f>
        <v>0</v>
      </c>
      <c r="V192" s="1013">
        <v>0</v>
      </c>
      <c r="W192" s="1013">
        <v>0</v>
      </c>
    </row>
    <row r="193" spans="1:23" s="708" customFormat="1" ht="15" customHeight="1">
      <c r="A193" s="1006"/>
      <c r="B193" s="1017"/>
      <c r="C193" s="1008"/>
      <c r="D193" s="1023"/>
      <c r="E193" s="1006"/>
      <c r="F193" s="1026"/>
      <c r="G193" s="1017"/>
      <c r="H193" s="707">
        <v>4392279</v>
      </c>
      <c r="I193" s="707">
        <v>3169828</v>
      </c>
      <c r="J193" s="1011"/>
      <c r="K193" s="1011"/>
      <c r="L193" s="1014"/>
      <c r="M193" s="1014"/>
      <c r="N193" s="1011"/>
      <c r="O193" s="1011"/>
      <c r="P193" s="1014"/>
      <c r="Q193" s="1014"/>
      <c r="R193" s="1011"/>
      <c r="S193" s="1014"/>
      <c r="T193" s="1014"/>
      <c r="U193" s="1011"/>
      <c r="V193" s="1014"/>
      <c r="W193" s="1014"/>
    </row>
    <row r="194" spans="1:23" s="708" customFormat="1" ht="15" customHeight="1">
      <c r="A194" s="1006"/>
      <c r="B194" s="1017"/>
      <c r="C194" s="1008"/>
      <c r="D194" s="1023"/>
      <c r="E194" s="1006"/>
      <c r="F194" s="1026"/>
      <c r="G194" s="1017"/>
      <c r="H194" s="707">
        <v>516739</v>
      </c>
      <c r="I194" s="707">
        <v>372921</v>
      </c>
      <c r="J194" s="1011"/>
      <c r="K194" s="1011"/>
      <c r="L194" s="1014"/>
      <c r="M194" s="1014"/>
      <c r="N194" s="1011"/>
      <c r="O194" s="1011"/>
      <c r="P194" s="1014"/>
      <c r="Q194" s="1014"/>
      <c r="R194" s="1011"/>
      <c r="S194" s="1014"/>
      <c r="T194" s="1014"/>
      <c r="U194" s="1011"/>
      <c r="V194" s="1014"/>
      <c r="W194" s="1014"/>
    </row>
    <row r="195" spans="1:23" s="708" customFormat="1" ht="15" customHeight="1">
      <c r="A195" s="1006"/>
      <c r="B195" s="1017"/>
      <c r="C195" s="1008"/>
      <c r="D195" s="1023"/>
      <c r="E195" s="1006"/>
      <c r="F195" s="1026"/>
      <c r="G195" s="1017"/>
      <c r="H195" s="707">
        <v>0</v>
      </c>
      <c r="I195" s="707">
        <v>0</v>
      </c>
      <c r="J195" s="1011"/>
      <c r="K195" s="1011"/>
      <c r="L195" s="1014"/>
      <c r="M195" s="1014"/>
      <c r="N195" s="1011"/>
      <c r="O195" s="1011"/>
      <c r="P195" s="1014"/>
      <c r="Q195" s="1014"/>
      <c r="R195" s="1011"/>
      <c r="S195" s="1014"/>
      <c r="T195" s="1014"/>
      <c r="U195" s="1011"/>
      <c r="V195" s="1014"/>
      <c r="W195" s="1014"/>
    </row>
    <row r="196" spans="1:23" s="708" customFormat="1" ht="15" customHeight="1">
      <c r="A196" s="1006"/>
      <c r="B196" s="1018"/>
      <c r="C196" s="1008"/>
      <c r="D196" s="1024"/>
      <c r="E196" s="1006"/>
      <c r="F196" s="1027"/>
      <c r="G196" s="1018"/>
      <c r="H196" s="707">
        <v>0</v>
      </c>
      <c r="I196" s="707">
        <v>0</v>
      </c>
      <c r="J196" s="1012"/>
      <c r="K196" s="1012"/>
      <c r="L196" s="1015"/>
      <c r="M196" s="1015"/>
      <c r="N196" s="1012"/>
      <c r="O196" s="1012"/>
      <c r="P196" s="1015"/>
      <c r="Q196" s="1015"/>
      <c r="R196" s="1012"/>
      <c r="S196" s="1015"/>
      <c r="T196" s="1015"/>
      <c r="U196" s="1012"/>
      <c r="V196" s="1015"/>
      <c r="W196" s="1015"/>
    </row>
    <row r="197" spans="1:23" s="708" customFormat="1" ht="16.5" customHeight="1">
      <c r="A197" s="1006">
        <v>37</v>
      </c>
      <c r="B197" s="1028" t="s">
        <v>905</v>
      </c>
      <c r="C197" s="1008" t="s">
        <v>906</v>
      </c>
      <c r="D197" s="1022" t="s">
        <v>907</v>
      </c>
      <c r="E197" s="1006" t="s">
        <v>818</v>
      </c>
      <c r="F197" s="1025" t="s">
        <v>908</v>
      </c>
      <c r="G197" s="1016" t="s">
        <v>859</v>
      </c>
      <c r="H197" s="707">
        <f>H198+H199+H200+H201</f>
        <v>12861200</v>
      </c>
      <c r="I197" s="707">
        <f>I198+I199+I200+I201</f>
        <v>12188200</v>
      </c>
      <c r="J197" s="1010">
        <f>K197+N197</f>
        <v>673000</v>
      </c>
      <c r="K197" s="1010">
        <f>L197+M197</f>
        <v>572050</v>
      </c>
      <c r="L197" s="1013">
        <v>572050</v>
      </c>
      <c r="M197" s="1013">
        <v>0</v>
      </c>
      <c r="N197" s="1010">
        <f>O197+R197+U197</f>
        <v>100950</v>
      </c>
      <c r="O197" s="1010">
        <f>P197+Q197</f>
        <v>67300</v>
      </c>
      <c r="P197" s="1013">
        <v>67300</v>
      </c>
      <c r="Q197" s="1013">
        <v>0</v>
      </c>
      <c r="R197" s="1010">
        <f>S197+T197</f>
        <v>33650</v>
      </c>
      <c r="S197" s="1013">
        <v>33650</v>
      </c>
      <c r="T197" s="1013">
        <v>0</v>
      </c>
      <c r="U197" s="1010">
        <f>V197+W197</f>
        <v>0</v>
      </c>
      <c r="V197" s="1013">
        <v>0</v>
      </c>
      <c r="W197" s="1013">
        <v>0</v>
      </c>
    </row>
    <row r="198" spans="1:23" s="708" customFormat="1" ht="16.5" customHeight="1">
      <c r="A198" s="1006"/>
      <c r="B198" s="1020"/>
      <c r="C198" s="1008"/>
      <c r="D198" s="1023"/>
      <c r="E198" s="1006"/>
      <c r="F198" s="1026"/>
      <c r="G198" s="1017"/>
      <c r="H198" s="709">
        <v>10932020</v>
      </c>
      <c r="I198" s="707">
        <v>10359970</v>
      </c>
      <c r="J198" s="1011"/>
      <c r="K198" s="1011"/>
      <c r="L198" s="1014"/>
      <c r="M198" s="1014"/>
      <c r="N198" s="1011"/>
      <c r="O198" s="1011"/>
      <c r="P198" s="1014"/>
      <c r="Q198" s="1014"/>
      <c r="R198" s="1011"/>
      <c r="S198" s="1014"/>
      <c r="T198" s="1014"/>
      <c r="U198" s="1011"/>
      <c r="V198" s="1014"/>
      <c r="W198" s="1014"/>
    </row>
    <row r="199" spans="1:23" s="708" customFormat="1" ht="16.5" customHeight="1">
      <c r="A199" s="1006"/>
      <c r="B199" s="1020"/>
      <c r="C199" s="1008"/>
      <c r="D199" s="1023"/>
      <c r="E199" s="1006"/>
      <c r="F199" s="1026"/>
      <c r="G199" s="1017"/>
      <c r="H199" s="709">
        <v>1286120</v>
      </c>
      <c r="I199" s="707">
        <v>1218820</v>
      </c>
      <c r="J199" s="1011"/>
      <c r="K199" s="1011"/>
      <c r="L199" s="1014"/>
      <c r="M199" s="1014"/>
      <c r="N199" s="1011"/>
      <c r="O199" s="1011"/>
      <c r="P199" s="1014"/>
      <c r="Q199" s="1014"/>
      <c r="R199" s="1011"/>
      <c r="S199" s="1014"/>
      <c r="T199" s="1014"/>
      <c r="U199" s="1011"/>
      <c r="V199" s="1014"/>
      <c r="W199" s="1014"/>
    </row>
    <row r="200" spans="1:23" s="708" customFormat="1" ht="16.5" customHeight="1">
      <c r="A200" s="1006"/>
      <c r="B200" s="1020"/>
      <c r="C200" s="1008"/>
      <c r="D200" s="1023"/>
      <c r="E200" s="1006"/>
      <c r="F200" s="1026"/>
      <c r="G200" s="1017"/>
      <c r="H200" s="709">
        <v>643060</v>
      </c>
      <c r="I200" s="707">
        <v>609410</v>
      </c>
      <c r="J200" s="1011"/>
      <c r="K200" s="1011"/>
      <c r="L200" s="1014"/>
      <c r="M200" s="1014"/>
      <c r="N200" s="1011"/>
      <c r="O200" s="1011"/>
      <c r="P200" s="1014"/>
      <c r="Q200" s="1014"/>
      <c r="R200" s="1011"/>
      <c r="S200" s="1014"/>
      <c r="T200" s="1014"/>
      <c r="U200" s="1011"/>
      <c r="V200" s="1014"/>
      <c r="W200" s="1014"/>
    </row>
    <row r="201" spans="1:23" s="708" customFormat="1" ht="16.5" customHeight="1">
      <c r="A201" s="1006"/>
      <c r="B201" s="1021"/>
      <c r="C201" s="1008"/>
      <c r="D201" s="1024"/>
      <c r="E201" s="1006"/>
      <c r="F201" s="1027"/>
      <c r="G201" s="1018"/>
      <c r="H201" s="707">
        <v>0</v>
      </c>
      <c r="I201" s="707">
        <v>0</v>
      </c>
      <c r="J201" s="1012"/>
      <c r="K201" s="1012"/>
      <c r="L201" s="1015"/>
      <c r="M201" s="1015"/>
      <c r="N201" s="1012"/>
      <c r="O201" s="1012"/>
      <c r="P201" s="1015"/>
      <c r="Q201" s="1015"/>
      <c r="R201" s="1012"/>
      <c r="S201" s="1015"/>
      <c r="T201" s="1015"/>
      <c r="U201" s="1012"/>
      <c r="V201" s="1015"/>
      <c r="W201" s="1015"/>
    </row>
    <row r="202" spans="1:23" s="708" customFormat="1" ht="16.5" customHeight="1">
      <c r="A202" s="1006">
        <v>38</v>
      </c>
      <c r="B202" s="1016" t="s">
        <v>909</v>
      </c>
      <c r="C202" s="1008" t="s">
        <v>906</v>
      </c>
      <c r="D202" s="1022" t="s">
        <v>910</v>
      </c>
      <c r="E202" s="1006" t="s">
        <v>903</v>
      </c>
      <c r="F202" s="1025" t="s">
        <v>911</v>
      </c>
      <c r="G202" s="1016" t="s">
        <v>828</v>
      </c>
      <c r="H202" s="707">
        <f>H203+H204+H205+H206</f>
        <v>17397543</v>
      </c>
      <c r="I202" s="707">
        <f>I203+I204+I205+I206</f>
        <v>11558342</v>
      </c>
      <c r="J202" s="1010">
        <f>K202+N202</f>
        <v>5839201</v>
      </c>
      <c r="K202" s="1010">
        <f>L202+M202</f>
        <v>5514801</v>
      </c>
      <c r="L202" s="1013">
        <v>5514801</v>
      </c>
      <c r="M202" s="1013">
        <v>0</v>
      </c>
      <c r="N202" s="1010">
        <f>O202+R202+U202</f>
        <v>324400</v>
      </c>
      <c r="O202" s="1010">
        <f>P202+Q202</f>
        <v>324400</v>
      </c>
      <c r="P202" s="1013">
        <v>324400</v>
      </c>
      <c r="Q202" s="1013">
        <v>0</v>
      </c>
      <c r="R202" s="1010">
        <f>S202+T202</f>
        <v>0</v>
      </c>
      <c r="S202" s="1013">
        <v>0</v>
      </c>
      <c r="T202" s="1013">
        <v>0</v>
      </c>
      <c r="U202" s="1010">
        <f>V202+W202</f>
        <v>0</v>
      </c>
      <c r="V202" s="1013">
        <v>0</v>
      </c>
      <c r="W202" s="1013">
        <v>0</v>
      </c>
    </row>
    <row r="203" spans="1:23" s="708" customFormat="1" ht="16.5" customHeight="1">
      <c r="A203" s="1006"/>
      <c r="B203" s="1017"/>
      <c r="C203" s="1008"/>
      <c r="D203" s="1023"/>
      <c r="E203" s="1006"/>
      <c r="F203" s="1026"/>
      <c r="G203" s="1017"/>
      <c r="H203" s="707">
        <v>16431013</v>
      </c>
      <c r="I203" s="707">
        <v>10916212</v>
      </c>
      <c r="J203" s="1011"/>
      <c r="K203" s="1011"/>
      <c r="L203" s="1014"/>
      <c r="M203" s="1014"/>
      <c r="N203" s="1011"/>
      <c r="O203" s="1011"/>
      <c r="P203" s="1014"/>
      <c r="Q203" s="1014"/>
      <c r="R203" s="1011"/>
      <c r="S203" s="1014"/>
      <c r="T203" s="1014"/>
      <c r="U203" s="1011"/>
      <c r="V203" s="1014"/>
      <c r="W203" s="1014"/>
    </row>
    <row r="204" spans="1:23" s="708" customFormat="1" ht="16.5" customHeight="1">
      <c r="A204" s="1006"/>
      <c r="B204" s="1017"/>
      <c r="C204" s="1008"/>
      <c r="D204" s="1023"/>
      <c r="E204" s="1006"/>
      <c r="F204" s="1026"/>
      <c r="G204" s="1017"/>
      <c r="H204" s="707">
        <v>966530</v>
      </c>
      <c r="I204" s="707">
        <v>642130</v>
      </c>
      <c r="J204" s="1011"/>
      <c r="K204" s="1011"/>
      <c r="L204" s="1014"/>
      <c r="M204" s="1014"/>
      <c r="N204" s="1011"/>
      <c r="O204" s="1011"/>
      <c r="P204" s="1014"/>
      <c r="Q204" s="1014"/>
      <c r="R204" s="1011"/>
      <c r="S204" s="1014"/>
      <c r="T204" s="1014"/>
      <c r="U204" s="1011"/>
      <c r="V204" s="1014"/>
      <c r="W204" s="1014"/>
    </row>
    <row r="205" spans="1:23" s="708" customFormat="1" ht="16.5" customHeight="1">
      <c r="A205" s="1006"/>
      <c r="B205" s="1017"/>
      <c r="C205" s="1008"/>
      <c r="D205" s="1023"/>
      <c r="E205" s="1006"/>
      <c r="F205" s="1026"/>
      <c r="G205" s="1017"/>
      <c r="H205" s="707">
        <v>0</v>
      </c>
      <c r="I205" s="707">
        <v>0</v>
      </c>
      <c r="J205" s="1011"/>
      <c r="K205" s="1011"/>
      <c r="L205" s="1014"/>
      <c r="M205" s="1014"/>
      <c r="N205" s="1011"/>
      <c r="O205" s="1011"/>
      <c r="P205" s="1014"/>
      <c r="Q205" s="1014"/>
      <c r="R205" s="1011"/>
      <c r="S205" s="1014"/>
      <c r="T205" s="1014"/>
      <c r="U205" s="1011"/>
      <c r="V205" s="1014"/>
      <c r="W205" s="1014"/>
    </row>
    <row r="206" spans="1:23" s="708" customFormat="1" ht="16.5" customHeight="1">
      <c r="A206" s="1006"/>
      <c r="B206" s="1018"/>
      <c r="C206" s="1008"/>
      <c r="D206" s="1024"/>
      <c r="E206" s="1006"/>
      <c r="F206" s="1027"/>
      <c r="G206" s="1018"/>
      <c r="H206" s="707">
        <v>0</v>
      </c>
      <c r="I206" s="707">
        <v>0</v>
      </c>
      <c r="J206" s="1012"/>
      <c r="K206" s="1012"/>
      <c r="L206" s="1015"/>
      <c r="M206" s="1015"/>
      <c r="N206" s="1012"/>
      <c r="O206" s="1012"/>
      <c r="P206" s="1015"/>
      <c r="Q206" s="1015"/>
      <c r="R206" s="1012"/>
      <c r="S206" s="1015"/>
      <c r="T206" s="1015"/>
      <c r="U206" s="1012"/>
      <c r="V206" s="1015"/>
      <c r="W206" s="1015"/>
    </row>
    <row r="207" spans="1:23" s="708" customFormat="1" ht="16.5" customHeight="1">
      <c r="A207" s="1006">
        <v>39</v>
      </c>
      <c r="B207" s="1016" t="s">
        <v>909</v>
      </c>
      <c r="C207" s="1008" t="s">
        <v>906</v>
      </c>
      <c r="D207" s="1022" t="s">
        <v>912</v>
      </c>
      <c r="E207" s="1006" t="s">
        <v>903</v>
      </c>
      <c r="F207" s="1025" t="s">
        <v>904</v>
      </c>
      <c r="G207" s="1016" t="s">
        <v>859</v>
      </c>
      <c r="H207" s="707">
        <f>H208+H209+H210+H211</f>
        <v>19801420</v>
      </c>
      <c r="I207" s="707">
        <f>I208+I209+I210+I211</f>
        <v>9308017</v>
      </c>
      <c r="J207" s="1010">
        <f>K207+N207</f>
        <v>10493403</v>
      </c>
      <c r="K207" s="1010">
        <f>L207+M207</f>
        <v>10493403</v>
      </c>
      <c r="L207" s="1013">
        <v>10493403</v>
      </c>
      <c r="M207" s="1013">
        <v>0</v>
      </c>
      <c r="N207" s="1010">
        <f>O207+R207+U207</f>
        <v>0</v>
      </c>
      <c r="O207" s="1010">
        <f>P207+Q207</f>
        <v>0</v>
      </c>
      <c r="P207" s="1013">
        <v>0</v>
      </c>
      <c r="Q207" s="1013">
        <v>0</v>
      </c>
      <c r="R207" s="1010">
        <f>S207+T207</f>
        <v>0</v>
      </c>
      <c r="S207" s="1013">
        <v>0</v>
      </c>
      <c r="T207" s="1013">
        <v>0</v>
      </c>
      <c r="U207" s="1010">
        <f>V207+W207</f>
        <v>0</v>
      </c>
      <c r="V207" s="1013">
        <v>0</v>
      </c>
      <c r="W207" s="1013">
        <v>0</v>
      </c>
    </row>
    <row r="208" spans="1:23" s="708" customFormat="1" ht="16.5" customHeight="1">
      <c r="A208" s="1006"/>
      <c r="B208" s="1017"/>
      <c r="C208" s="1008"/>
      <c r="D208" s="1023"/>
      <c r="E208" s="1006"/>
      <c r="F208" s="1026"/>
      <c r="G208" s="1017"/>
      <c r="H208" s="707">
        <v>19624949</v>
      </c>
      <c r="I208" s="707">
        <v>9131546</v>
      </c>
      <c r="J208" s="1011"/>
      <c r="K208" s="1011"/>
      <c r="L208" s="1014"/>
      <c r="M208" s="1014"/>
      <c r="N208" s="1011"/>
      <c r="O208" s="1011"/>
      <c r="P208" s="1014"/>
      <c r="Q208" s="1014"/>
      <c r="R208" s="1011"/>
      <c r="S208" s="1014"/>
      <c r="T208" s="1014"/>
      <c r="U208" s="1011"/>
      <c r="V208" s="1014"/>
      <c r="W208" s="1014"/>
    </row>
    <row r="209" spans="1:23" s="708" customFormat="1" ht="16.5" customHeight="1">
      <c r="A209" s="1006"/>
      <c r="B209" s="1017"/>
      <c r="C209" s="1008"/>
      <c r="D209" s="1023"/>
      <c r="E209" s="1006"/>
      <c r="F209" s="1026"/>
      <c r="G209" s="1017"/>
      <c r="H209" s="707">
        <v>0</v>
      </c>
      <c r="I209" s="707">
        <v>0</v>
      </c>
      <c r="J209" s="1011"/>
      <c r="K209" s="1011"/>
      <c r="L209" s="1014"/>
      <c r="M209" s="1014"/>
      <c r="N209" s="1011"/>
      <c r="O209" s="1011"/>
      <c r="P209" s="1014"/>
      <c r="Q209" s="1014"/>
      <c r="R209" s="1011"/>
      <c r="S209" s="1014"/>
      <c r="T209" s="1014"/>
      <c r="U209" s="1011"/>
      <c r="V209" s="1014"/>
      <c r="W209" s="1014"/>
    </row>
    <row r="210" spans="1:23" s="708" customFormat="1" ht="16.5" customHeight="1">
      <c r="A210" s="1006"/>
      <c r="B210" s="1017"/>
      <c r="C210" s="1008"/>
      <c r="D210" s="1023"/>
      <c r="E210" s="1006"/>
      <c r="F210" s="1026"/>
      <c r="G210" s="1017"/>
      <c r="H210" s="707">
        <v>176471</v>
      </c>
      <c r="I210" s="707">
        <v>176471</v>
      </c>
      <c r="J210" s="1011"/>
      <c r="K210" s="1011"/>
      <c r="L210" s="1014"/>
      <c r="M210" s="1014"/>
      <c r="N210" s="1011"/>
      <c r="O210" s="1011"/>
      <c r="P210" s="1014"/>
      <c r="Q210" s="1014"/>
      <c r="R210" s="1011"/>
      <c r="S210" s="1014"/>
      <c r="T210" s="1014"/>
      <c r="U210" s="1011"/>
      <c r="V210" s="1014"/>
      <c r="W210" s="1014"/>
    </row>
    <row r="211" spans="1:23" s="708" customFormat="1" ht="16.5" customHeight="1">
      <c r="A211" s="1006"/>
      <c r="B211" s="1018"/>
      <c r="C211" s="1008"/>
      <c r="D211" s="1024"/>
      <c r="E211" s="1006"/>
      <c r="F211" s="1027"/>
      <c r="G211" s="1018"/>
      <c r="H211" s="707">
        <v>0</v>
      </c>
      <c r="I211" s="707">
        <v>0</v>
      </c>
      <c r="J211" s="1012"/>
      <c r="K211" s="1012"/>
      <c r="L211" s="1015"/>
      <c r="M211" s="1015"/>
      <c r="N211" s="1012"/>
      <c r="O211" s="1012"/>
      <c r="P211" s="1015"/>
      <c r="Q211" s="1015"/>
      <c r="R211" s="1012"/>
      <c r="S211" s="1015"/>
      <c r="T211" s="1015"/>
      <c r="U211" s="1012"/>
      <c r="V211" s="1015"/>
      <c r="W211" s="1015"/>
    </row>
    <row r="212" spans="1:23" s="708" customFormat="1" ht="16.5" customHeight="1">
      <c r="A212" s="1006">
        <v>40</v>
      </c>
      <c r="B212" s="1046" t="s">
        <v>909</v>
      </c>
      <c r="C212" s="1030" t="s">
        <v>906</v>
      </c>
      <c r="D212" s="1049" t="s">
        <v>913</v>
      </c>
      <c r="E212" s="1032" t="s">
        <v>818</v>
      </c>
      <c r="F212" s="1040" t="s">
        <v>914</v>
      </c>
      <c r="G212" s="1046" t="s">
        <v>828</v>
      </c>
      <c r="H212" s="709">
        <f>H213+H214+H215+H216</f>
        <v>6157250</v>
      </c>
      <c r="I212" s="707">
        <f>I213+I214+I215+I216</f>
        <v>5769750</v>
      </c>
      <c r="J212" s="1010">
        <f>K212+N212</f>
        <v>387500</v>
      </c>
      <c r="K212" s="1010">
        <f>L212+M212</f>
        <v>329375</v>
      </c>
      <c r="L212" s="1013">
        <v>329375</v>
      </c>
      <c r="M212" s="1013">
        <v>0</v>
      </c>
      <c r="N212" s="1010">
        <f>O212+R212+U212</f>
        <v>58125</v>
      </c>
      <c r="O212" s="1010">
        <f>P212+Q212</f>
        <v>58125</v>
      </c>
      <c r="P212" s="1013">
        <v>58125</v>
      </c>
      <c r="Q212" s="1013">
        <v>0</v>
      </c>
      <c r="R212" s="1010">
        <f>S212+T212</f>
        <v>0</v>
      </c>
      <c r="S212" s="1013">
        <v>0</v>
      </c>
      <c r="T212" s="1013">
        <v>0</v>
      </c>
      <c r="U212" s="1010">
        <f>V212+W212</f>
        <v>0</v>
      </c>
      <c r="V212" s="1013">
        <v>0</v>
      </c>
      <c r="W212" s="1013">
        <v>0</v>
      </c>
    </row>
    <row r="213" spans="1:23" s="708" customFormat="1" ht="16.5" customHeight="1">
      <c r="A213" s="1006"/>
      <c r="B213" s="1047"/>
      <c r="C213" s="1030"/>
      <c r="D213" s="1050"/>
      <c r="E213" s="1032"/>
      <c r="F213" s="1041"/>
      <c r="G213" s="1047"/>
      <c r="H213" s="709">
        <v>5233662</v>
      </c>
      <c r="I213" s="707">
        <v>4904287</v>
      </c>
      <c r="J213" s="1011"/>
      <c r="K213" s="1011"/>
      <c r="L213" s="1014"/>
      <c r="M213" s="1014"/>
      <c r="N213" s="1011"/>
      <c r="O213" s="1011"/>
      <c r="P213" s="1014"/>
      <c r="Q213" s="1014"/>
      <c r="R213" s="1011"/>
      <c r="S213" s="1014"/>
      <c r="T213" s="1014"/>
      <c r="U213" s="1011"/>
      <c r="V213" s="1014"/>
      <c r="W213" s="1014"/>
    </row>
    <row r="214" spans="1:23" s="708" customFormat="1" ht="16.5" customHeight="1">
      <c r="A214" s="1006"/>
      <c r="B214" s="1047"/>
      <c r="C214" s="1030"/>
      <c r="D214" s="1050"/>
      <c r="E214" s="1032"/>
      <c r="F214" s="1041"/>
      <c r="G214" s="1047"/>
      <c r="H214" s="709">
        <v>923588</v>
      </c>
      <c r="I214" s="707">
        <v>865463</v>
      </c>
      <c r="J214" s="1011"/>
      <c r="K214" s="1011"/>
      <c r="L214" s="1014"/>
      <c r="M214" s="1014"/>
      <c r="N214" s="1011"/>
      <c r="O214" s="1011"/>
      <c r="P214" s="1014"/>
      <c r="Q214" s="1014"/>
      <c r="R214" s="1011"/>
      <c r="S214" s="1014"/>
      <c r="T214" s="1014"/>
      <c r="U214" s="1011"/>
      <c r="V214" s="1014"/>
      <c r="W214" s="1014"/>
    </row>
    <row r="215" spans="1:23" s="708" customFormat="1" ht="16.5" customHeight="1">
      <c r="A215" s="1006"/>
      <c r="B215" s="1047"/>
      <c r="C215" s="1030"/>
      <c r="D215" s="1050"/>
      <c r="E215" s="1032"/>
      <c r="F215" s="1041"/>
      <c r="G215" s="1047"/>
      <c r="H215" s="709">
        <v>0</v>
      </c>
      <c r="I215" s="707">
        <v>0</v>
      </c>
      <c r="J215" s="1011"/>
      <c r="K215" s="1011"/>
      <c r="L215" s="1014"/>
      <c r="M215" s="1014"/>
      <c r="N215" s="1011"/>
      <c r="O215" s="1011"/>
      <c r="P215" s="1014"/>
      <c r="Q215" s="1014"/>
      <c r="R215" s="1011"/>
      <c r="S215" s="1014"/>
      <c r="T215" s="1014"/>
      <c r="U215" s="1011"/>
      <c r="V215" s="1014"/>
      <c r="W215" s="1014"/>
    </row>
    <row r="216" spans="1:23" s="708" customFormat="1" ht="16.5" customHeight="1">
      <c r="A216" s="1006"/>
      <c r="B216" s="1048"/>
      <c r="C216" s="1030"/>
      <c r="D216" s="1051"/>
      <c r="E216" s="1032"/>
      <c r="F216" s="1042"/>
      <c r="G216" s="1048"/>
      <c r="H216" s="709">
        <v>0</v>
      </c>
      <c r="I216" s="707">
        <v>0</v>
      </c>
      <c r="J216" s="1012"/>
      <c r="K216" s="1012"/>
      <c r="L216" s="1015"/>
      <c r="M216" s="1015"/>
      <c r="N216" s="1012"/>
      <c r="O216" s="1012"/>
      <c r="P216" s="1015"/>
      <c r="Q216" s="1015"/>
      <c r="R216" s="1012"/>
      <c r="S216" s="1015"/>
      <c r="T216" s="1015"/>
      <c r="U216" s="1012"/>
      <c r="V216" s="1015"/>
      <c r="W216" s="1015"/>
    </row>
    <row r="217" spans="1:23" s="708" customFormat="1" ht="16.5" customHeight="1">
      <c r="A217" s="1006">
        <v>41</v>
      </c>
      <c r="B217" s="1046" t="s">
        <v>909</v>
      </c>
      <c r="C217" s="1030" t="s">
        <v>906</v>
      </c>
      <c r="D217" s="1049" t="s">
        <v>915</v>
      </c>
      <c r="E217" s="1032" t="s">
        <v>903</v>
      </c>
      <c r="F217" s="1040" t="s">
        <v>914</v>
      </c>
      <c r="G217" s="1046" t="s">
        <v>859</v>
      </c>
      <c r="H217" s="709">
        <f>H218+H219+H220+H221</f>
        <v>37166414</v>
      </c>
      <c r="I217" s="709">
        <f>I218+I219+I220+I221</f>
        <v>36241442</v>
      </c>
      <c r="J217" s="1010">
        <f>K217+N217</f>
        <v>924972</v>
      </c>
      <c r="K217" s="1010">
        <f>L217+M217</f>
        <v>827606</v>
      </c>
      <c r="L217" s="1013">
        <v>827606</v>
      </c>
      <c r="M217" s="1013">
        <v>0</v>
      </c>
      <c r="N217" s="1010">
        <f>O217+R217+U217</f>
        <v>97366</v>
      </c>
      <c r="O217" s="1010">
        <f>P217+Q217</f>
        <v>97366</v>
      </c>
      <c r="P217" s="1013">
        <v>97366</v>
      </c>
      <c r="Q217" s="1013">
        <v>0</v>
      </c>
      <c r="R217" s="1010">
        <f>S217+T217</f>
        <v>0</v>
      </c>
      <c r="S217" s="1013">
        <v>0</v>
      </c>
      <c r="T217" s="1013">
        <v>0</v>
      </c>
      <c r="U217" s="1010">
        <f>V217+W217</f>
        <v>0</v>
      </c>
      <c r="V217" s="1013">
        <v>0</v>
      </c>
      <c r="W217" s="1013">
        <v>0</v>
      </c>
    </row>
    <row r="218" spans="1:23" s="708" customFormat="1" ht="16.5" customHeight="1">
      <c r="A218" s="1006"/>
      <c r="B218" s="1047"/>
      <c r="C218" s="1030"/>
      <c r="D218" s="1050"/>
      <c r="E218" s="1032"/>
      <c r="F218" s="1041"/>
      <c r="G218" s="1047"/>
      <c r="H218" s="709">
        <v>33254160</v>
      </c>
      <c r="I218" s="709">
        <v>32426554</v>
      </c>
      <c r="J218" s="1011"/>
      <c r="K218" s="1011"/>
      <c r="L218" s="1014"/>
      <c r="M218" s="1014"/>
      <c r="N218" s="1011"/>
      <c r="O218" s="1011"/>
      <c r="P218" s="1014"/>
      <c r="Q218" s="1014"/>
      <c r="R218" s="1011"/>
      <c r="S218" s="1014"/>
      <c r="T218" s="1014"/>
      <c r="U218" s="1011"/>
      <c r="V218" s="1014"/>
      <c r="W218" s="1014"/>
    </row>
    <row r="219" spans="1:23" s="708" customFormat="1" ht="16.5" customHeight="1">
      <c r="A219" s="1006"/>
      <c r="B219" s="1047"/>
      <c r="C219" s="1030"/>
      <c r="D219" s="1050"/>
      <c r="E219" s="1032"/>
      <c r="F219" s="1041"/>
      <c r="G219" s="1047"/>
      <c r="H219" s="709">
        <v>3912254</v>
      </c>
      <c r="I219" s="709">
        <v>3814888</v>
      </c>
      <c r="J219" s="1011"/>
      <c r="K219" s="1011"/>
      <c r="L219" s="1014"/>
      <c r="M219" s="1014"/>
      <c r="N219" s="1011"/>
      <c r="O219" s="1011"/>
      <c r="P219" s="1014"/>
      <c r="Q219" s="1014"/>
      <c r="R219" s="1011"/>
      <c r="S219" s="1014"/>
      <c r="T219" s="1014"/>
      <c r="U219" s="1011"/>
      <c r="V219" s="1014"/>
      <c r="W219" s="1014"/>
    </row>
    <row r="220" spans="1:23" s="708" customFormat="1" ht="16.5" customHeight="1">
      <c r="A220" s="1006"/>
      <c r="B220" s="1047"/>
      <c r="C220" s="1030"/>
      <c r="D220" s="1050"/>
      <c r="E220" s="1032"/>
      <c r="F220" s="1041"/>
      <c r="G220" s="1047"/>
      <c r="H220" s="709">
        <v>0</v>
      </c>
      <c r="I220" s="709">
        <v>0</v>
      </c>
      <c r="J220" s="1011"/>
      <c r="K220" s="1011"/>
      <c r="L220" s="1014"/>
      <c r="M220" s="1014"/>
      <c r="N220" s="1011"/>
      <c r="O220" s="1011"/>
      <c r="P220" s="1014"/>
      <c r="Q220" s="1014"/>
      <c r="R220" s="1011"/>
      <c r="S220" s="1014"/>
      <c r="T220" s="1014"/>
      <c r="U220" s="1011"/>
      <c r="V220" s="1014"/>
      <c r="W220" s="1014"/>
    </row>
    <row r="221" spans="1:23" s="708" customFormat="1" ht="16.5" customHeight="1">
      <c r="A221" s="1006"/>
      <c r="B221" s="1048"/>
      <c r="C221" s="1030"/>
      <c r="D221" s="1051"/>
      <c r="E221" s="1032"/>
      <c r="F221" s="1042"/>
      <c r="G221" s="1048"/>
      <c r="H221" s="709">
        <v>0</v>
      </c>
      <c r="I221" s="709">
        <v>0</v>
      </c>
      <c r="J221" s="1012"/>
      <c r="K221" s="1012"/>
      <c r="L221" s="1015"/>
      <c r="M221" s="1015"/>
      <c r="N221" s="1012"/>
      <c r="O221" s="1012"/>
      <c r="P221" s="1015"/>
      <c r="Q221" s="1015"/>
      <c r="R221" s="1012"/>
      <c r="S221" s="1015"/>
      <c r="T221" s="1015"/>
      <c r="U221" s="1012"/>
      <c r="V221" s="1015"/>
      <c r="W221" s="1015"/>
    </row>
    <row r="222" spans="1:23" s="708" customFormat="1" ht="16.5" customHeight="1">
      <c r="A222" s="1006">
        <v>42</v>
      </c>
      <c r="B222" s="1016" t="s">
        <v>916</v>
      </c>
      <c r="C222" s="1008" t="s">
        <v>917</v>
      </c>
      <c r="D222" s="1022" t="s">
        <v>918</v>
      </c>
      <c r="E222" s="1006" t="s">
        <v>903</v>
      </c>
      <c r="F222" s="1025" t="s">
        <v>904</v>
      </c>
      <c r="G222" s="1016" t="s">
        <v>826</v>
      </c>
      <c r="H222" s="707">
        <f>H223+H224+H225+H226</f>
        <v>3240000</v>
      </c>
      <c r="I222" s="707">
        <f>I223+I224+I225+I226</f>
        <v>2790000</v>
      </c>
      <c r="J222" s="1010">
        <f>K222+N222</f>
        <v>450000</v>
      </c>
      <c r="K222" s="1010">
        <f>L222+M222</f>
        <v>382500</v>
      </c>
      <c r="L222" s="1013">
        <v>382500</v>
      </c>
      <c r="M222" s="1013">
        <v>0</v>
      </c>
      <c r="N222" s="1010">
        <f>O222+R222+U222</f>
        <v>67500</v>
      </c>
      <c r="O222" s="1010">
        <f>P222+Q222</f>
        <v>0</v>
      </c>
      <c r="P222" s="1013">
        <v>0</v>
      </c>
      <c r="Q222" s="1013">
        <v>0</v>
      </c>
      <c r="R222" s="1010">
        <f>S222+T222</f>
        <v>67500</v>
      </c>
      <c r="S222" s="1013">
        <v>67500</v>
      </c>
      <c r="T222" s="1013">
        <v>0</v>
      </c>
      <c r="U222" s="1010">
        <f>V222+W222</f>
        <v>0</v>
      </c>
      <c r="V222" s="1013">
        <v>0</v>
      </c>
      <c r="W222" s="1013">
        <v>0</v>
      </c>
    </row>
    <row r="223" spans="1:23" s="708" customFormat="1" ht="16.5" customHeight="1">
      <c r="A223" s="1006"/>
      <c r="B223" s="1017"/>
      <c r="C223" s="1008"/>
      <c r="D223" s="1023"/>
      <c r="E223" s="1006"/>
      <c r="F223" s="1026"/>
      <c r="G223" s="1017"/>
      <c r="H223" s="707">
        <v>2754000</v>
      </c>
      <c r="I223" s="707">
        <v>2371500</v>
      </c>
      <c r="J223" s="1011"/>
      <c r="K223" s="1011"/>
      <c r="L223" s="1014"/>
      <c r="M223" s="1014"/>
      <c r="N223" s="1011"/>
      <c r="O223" s="1011"/>
      <c r="P223" s="1014"/>
      <c r="Q223" s="1014"/>
      <c r="R223" s="1011"/>
      <c r="S223" s="1014"/>
      <c r="T223" s="1014"/>
      <c r="U223" s="1011"/>
      <c r="V223" s="1014"/>
      <c r="W223" s="1014"/>
    </row>
    <row r="224" spans="1:23" s="708" customFormat="1" ht="16.5" customHeight="1">
      <c r="A224" s="1006"/>
      <c r="B224" s="1017"/>
      <c r="C224" s="1008"/>
      <c r="D224" s="1023"/>
      <c r="E224" s="1006"/>
      <c r="F224" s="1026"/>
      <c r="G224" s="1017"/>
      <c r="H224" s="707">
        <v>0</v>
      </c>
      <c r="I224" s="707">
        <v>0</v>
      </c>
      <c r="J224" s="1011"/>
      <c r="K224" s="1011"/>
      <c r="L224" s="1014"/>
      <c r="M224" s="1014"/>
      <c r="N224" s="1011"/>
      <c r="O224" s="1011"/>
      <c r="P224" s="1014"/>
      <c r="Q224" s="1014"/>
      <c r="R224" s="1011"/>
      <c r="S224" s="1014"/>
      <c r="T224" s="1014"/>
      <c r="U224" s="1011"/>
      <c r="V224" s="1014"/>
      <c r="W224" s="1014"/>
    </row>
    <row r="225" spans="1:23" s="708" customFormat="1" ht="16.5" customHeight="1">
      <c r="A225" s="1006"/>
      <c r="B225" s="1017"/>
      <c r="C225" s="1008"/>
      <c r="D225" s="1023"/>
      <c r="E225" s="1006"/>
      <c r="F225" s="1026"/>
      <c r="G225" s="1017"/>
      <c r="H225" s="707">
        <v>486000</v>
      </c>
      <c r="I225" s="707">
        <v>418500</v>
      </c>
      <c r="J225" s="1011"/>
      <c r="K225" s="1011"/>
      <c r="L225" s="1014"/>
      <c r="M225" s="1014"/>
      <c r="N225" s="1011"/>
      <c r="O225" s="1011"/>
      <c r="P225" s="1014"/>
      <c r="Q225" s="1014"/>
      <c r="R225" s="1011"/>
      <c r="S225" s="1014"/>
      <c r="T225" s="1014"/>
      <c r="U225" s="1011"/>
      <c r="V225" s="1014"/>
      <c r="W225" s="1014"/>
    </row>
    <row r="226" spans="1:23" s="708" customFormat="1" ht="16.5" customHeight="1">
      <c r="A226" s="1006"/>
      <c r="B226" s="1018"/>
      <c r="C226" s="1008"/>
      <c r="D226" s="1024"/>
      <c r="E226" s="1006"/>
      <c r="F226" s="1027"/>
      <c r="G226" s="1018"/>
      <c r="H226" s="707">
        <v>0</v>
      </c>
      <c r="I226" s="707">
        <v>0</v>
      </c>
      <c r="J226" s="1012"/>
      <c r="K226" s="1012"/>
      <c r="L226" s="1015"/>
      <c r="M226" s="1015"/>
      <c r="N226" s="1012"/>
      <c r="O226" s="1012"/>
      <c r="P226" s="1015"/>
      <c r="Q226" s="1015"/>
      <c r="R226" s="1012"/>
      <c r="S226" s="1015"/>
      <c r="T226" s="1015"/>
      <c r="U226" s="1012"/>
      <c r="V226" s="1015"/>
      <c r="W226" s="1015"/>
    </row>
    <row r="227" spans="1:23" s="708" customFormat="1" ht="16.5" customHeight="1">
      <c r="A227" s="1006">
        <v>43</v>
      </c>
      <c r="B227" s="1016" t="s">
        <v>919</v>
      </c>
      <c r="C227" s="1008" t="s">
        <v>920</v>
      </c>
      <c r="D227" s="1022" t="s">
        <v>921</v>
      </c>
      <c r="E227" s="1006" t="s">
        <v>922</v>
      </c>
      <c r="F227" s="1025" t="s">
        <v>923</v>
      </c>
      <c r="G227" s="1016" t="s">
        <v>859</v>
      </c>
      <c r="H227" s="707">
        <f>H228+H229+H230+H231</f>
        <v>3091940</v>
      </c>
      <c r="I227" s="707">
        <f>I228+I229+I230+I231</f>
        <v>609495</v>
      </c>
      <c r="J227" s="1010">
        <f>K227+N227</f>
        <v>2482445</v>
      </c>
      <c r="K227" s="1010">
        <f>L227+M227</f>
        <v>2110078</v>
      </c>
      <c r="L227" s="1013">
        <v>2110078</v>
      </c>
      <c r="M227" s="1013">
        <v>0</v>
      </c>
      <c r="N227" s="1010">
        <f>O227+R227+U227</f>
        <v>372367</v>
      </c>
      <c r="O227" s="1010">
        <f>P227+Q227</f>
        <v>0</v>
      </c>
      <c r="P227" s="1013">
        <v>0</v>
      </c>
      <c r="Q227" s="1013">
        <v>0</v>
      </c>
      <c r="R227" s="1010">
        <f>S227+T227</f>
        <v>372367</v>
      </c>
      <c r="S227" s="1013">
        <v>372367</v>
      </c>
      <c r="T227" s="1013">
        <v>0</v>
      </c>
      <c r="U227" s="1010">
        <f>V227+W227</f>
        <v>0</v>
      </c>
      <c r="V227" s="1013">
        <v>0</v>
      </c>
      <c r="W227" s="1013">
        <v>0</v>
      </c>
    </row>
    <row r="228" spans="1:23" s="708" customFormat="1" ht="16.5" customHeight="1">
      <c r="A228" s="1006"/>
      <c r="B228" s="1017"/>
      <c r="C228" s="1008"/>
      <c r="D228" s="1023"/>
      <c r="E228" s="1006"/>
      <c r="F228" s="1026"/>
      <c r="G228" s="1017"/>
      <c r="H228" s="707">
        <v>2628149</v>
      </c>
      <c r="I228" s="707">
        <v>518071</v>
      </c>
      <c r="J228" s="1011"/>
      <c r="K228" s="1011"/>
      <c r="L228" s="1014"/>
      <c r="M228" s="1014"/>
      <c r="N228" s="1011"/>
      <c r="O228" s="1011"/>
      <c r="P228" s="1014"/>
      <c r="Q228" s="1014"/>
      <c r="R228" s="1011"/>
      <c r="S228" s="1014"/>
      <c r="T228" s="1014"/>
      <c r="U228" s="1011"/>
      <c r="V228" s="1014"/>
      <c r="W228" s="1014"/>
    </row>
    <row r="229" spans="1:23" s="708" customFormat="1" ht="16.5" customHeight="1">
      <c r="A229" s="1006"/>
      <c r="B229" s="1017"/>
      <c r="C229" s="1008"/>
      <c r="D229" s="1023"/>
      <c r="E229" s="1006"/>
      <c r="F229" s="1026"/>
      <c r="G229" s="1017"/>
      <c r="H229" s="707">
        <v>0</v>
      </c>
      <c r="I229" s="707">
        <v>0</v>
      </c>
      <c r="J229" s="1011"/>
      <c r="K229" s="1011"/>
      <c r="L229" s="1014"/>
      <c r="M229" s="1014"/>
      <c r="N229" s="1011"/>
      <c r="O229" s="1011"/>
      <c r="P229" s="1014"/>
      <c r="Q229" s="1014"/>
      <c r="R229" s="1011"/>
      <c r="S229" s="1014"/>
      <c r="T229" s="1014"/>
      <c r="U229" s="1011"/>
      <c r="V229" s="1014"/>
      <c r="W229" s="1014"/>
    </row>
    <row r="230" spans="1:23" s="708" customFormat="1" ht="16.5" customHeight="1">
      <c r="A230" s="1006"/>
      <c r="B230" s="1017"/>
      <c r="C230" s="1008"/>
      <c r="D230" s="1023"/>
      <c r="E230" s="1006"/>
      <c r="F230" s="1026"/>
      <c r="G230" s="1017"/>
      <c r="H230" s="707">
        <v>463791</v>
      </c>
      <c r="I230" s="707">
        <v>91424</v>
      </c>
      <c r="J230" s="1011"/>
      <c r="K230" s="1011"/>
      <c r="L230" s="1014"/>
      <c r="M230" s="1014"/>
      <c r="N230" s="1011"/>
      <c r="O230" s="1011"/>
      <c r="P230" s="1014"/>
      <c r="Q230" s="1014"/>
      <c r="R230" s="1011"/>
      <c r="S230" s="1014"/>
      <c r="T230" s="1014"/>
      <c r="U230" s="1011"/>
      <c r="V230" s="1014"/>
      <c r="W230" s="1014"/>
    </row>
    <row r="231" spans="1:23" s="708" customFormat="1" ht="16.5" customHeight="1">
      <c r="A231" s="1006"/>
      <c r="B231" s="1018"/>
      <c r="C231" s="1008"/>
      <c r="D231" s="1024"/>
      <c r="E231" s="1006"/>
      <c r="F231" s="1027"/>
      <c r="G231" s="1018"/>
      <c r="H231" s="707">
        <v>0</v>
      </c>
      <c r="I231" s="707">
        <v>0</v>
      </c>
      <c r="J231" s="1012"/>
      <c r="K231" s="1012"/>
      <c r="L231" s="1015"/>
      <c r="M231" s="1015"/>
      <c r="N231" s="1012"/>
      <c r="O231" s="1012"/>
      <c r="P231" s="1015"/>
      <c r="Q231" s="1015"/>
      <c r="R231" s="1012"/>
      <c r="S231" s="1015"/>
      <c r="T231" s="1015"/>
      <c r="U231" s="1012"/>
      <c r="V231" s="1015"/>
      <c r="W231" s="1015"/>
    </row>
    <row r="232" spans="1:23" s="708" customFormat="1" ht="16.5" customHeight="1">
      <c r="A232" s="1006">
        <v>44</v>
      </c>
      <c r="B232" s="1016" t="s">
        <v>924</v>
      </c>
      <c r="C232" s="1008" t="s">
        <v>920</v>
      </c>
      <c r="D232" s="1022" t="s">
        <v>925</v>
      </c>
      <c r="E232" s="1006" t="s">
        <v>818</v>
      </c>
      <c r="F232" s="1025" t="s">
        <v>926</v>
      </c>
      <c r="G232" s="1016" t="s">
        <v>823</v>
      </c>
      <c r="H232" s="707">
        <f>H233+H234+H235+H236</f>
        <v>2764483</v>
      </c>
      <c r="I232" s="707">
        <f>I233+I234+I235+I236</f>
        <v>2296376</v>
      </c>
      <c r="J232" s="1010">
        <f>K232+N232</f>
        <v>468107</v>
      </c>
      <c r="K232" s="1010">
        <f>L232+M232</f>
        <v>418835</v>
      </c>
      <c r="L232" s="1013">
        <v>418835</v>
      </c>
      <c r="M232" s="1013">
        <v>0</v>
      </c>
      <c r="N232" s="1010">
        <f>O232+R232+U232</f>
        <v>49272</v>
      </c>
      <c r="O232" s="1010">
        <f>P232+Q232</f>
        <v>49272</v>
      </c>
      <c r="P232" s="1013">
        <v>49272</v>
      </c>
      <c r="Q232" s="1013">
        <v>0</v>
      </c>
      <c r="R232" s="1010">
        <f>S232+T232</f>
        <v>0</v>
      </c>
      <c r="S232" s="1013">
        <v>0</v>
      </c>
      <c r="T232" s="1013">
        <v>0</v>
      </c>
      <c r="U232" s="1010">
        <f>V232+W232</f>
        <v>0</v>
      </c>
      <c r="V232" s="1013">
        <v>0</v>
      </c>
      <c r="W232" s="1013">
        <v>0</v>
      </c>
    </row>
    <row r="233" spans="1:23" s="708" customFormat="1" ht="16.5" customHeight="1">
      <c r="A233" s="1006"/>
      <c r="B233" s="1017"/>
      <c r="C233" s="1008"/>
      <c r="D233" s="1023"/>
      <c r="E233" s="1006"/>
      <c r="F233" s="1026"/>
      <c r="G233" s="1017"/>
      <c r="H233" s="707">
        <v>2473485</v>
      </c>
      <c r="I233" s="707">
        <v>2054650</v>
      </c>
      <c r="J233" s="1011"/>
      <c r="K233" s="1011"/>
      <c r="L233" s="1014"/>
      <c r="M233" s="1014"/>
      <c r="N233" s="1011"/>
      <c r="O233" s="1011"/>
      <c r="P233" s="1014"/>
      <c r="Q233" s="1014"/>
      <c r="R233" s="1011"/>
      <c r="S233" s="1014"/>
      <c r="T233" s="1014"/>
      <c r="U233" s="1011"/>
      <c r="V233" s="1014"/>
      <c r="W233" s="1014"/>
    </row>
    <row r="234" spans="1:23" s="708" customFormat="1" ht="16.5" customHeight="1">
      <c r="A234" s="1006"/>
      <c r="B234" s="1017"/>
      <c r="C234" s="1008"/>
      <c r="D234" s="1023"/>
      <c r="E234" s="1006"/>
      <c r="F234" s="1026"/>
      <c r="G234" s="1017"/>
      <c r="H234" s="707">
        <v>290998</v>
      </c>
      <c r="I234" s="707">
        <v>241726</v>
      </c>
      <c r="J234" s="1011"/>
      <c r="K234" s="1011"/>
      <c r="L234" s="1014"/>
      <c r="M234" s="1014"/>
      <c r="N234" s="1011"/>
      <c r="O234" s="1011"/>
      <c r="P234" s="1014"/>
      <c r="Q234" s="1014"/>
      <c r="R234" s="1011"/>
      <c r="S234" s="1014"/>
      <c r="T234" s="1014"/>
      <c r="U234" s="1011"/>
      <c r="V234" s="1014"/>
      <c r="W234" s="1014"/>
    </row>
    <row r="235" spans="1:23" s="708" customFormat="1" ht="16.5" customHeight="1">
      <c r="A235" s="1006"/>
      <c r="B235" s="1017"/>
      <c r="C235" s="1008"/>
      <c r="D235" s="1023"/>
      <c r="E235" s="1006"/>
      <c r="F235" s="1026"/>
      <c r="G235" s="1017"/>
      <c r="H235" s="707">
        <v>0</v>
      </c>
      <c r="I235" s="707">
        <v>0</v>
      </c>
      <c r="J235" s="1011"/>
      <c r="K235" s="1011"/>
      <c r="L235" s="1014"/>
      <c r="M235" s="1014"/>
      <c r="N235" s="1011"/>
      <c r="O235" s="1011"/>
      <c r="P235" s="1014"/>
      <c r="Q235" s="1014"/>
      <c r="R235" s="1011"/>
      <c r="S235" s="1014"/>
      <c r="T235" s="1014"/>
      <c r="U235" s="1011"/>
      <c r="V235" s="1014"/>
      <c r="W235" s="1014"/>
    </row>
    <row r="236" spans="1:23" s="708" customFormat="1" ht="16.5" customHeight="1">
      <c r="A236" s="1006"/>
      <c r="B236" s="1018"/>
      <c r="C236" s="1008"/>
      <c r="D236" s="1024"/>
      <c r="E236" s="1006"/>
      <c r="F236" s="1027"/>
      <c r="G236" s="1018"/>
      <c r="H236" s="707">
        <v>0</v>
      </c>
      <c r="I236" s="707">
        <v>0</v>
      </c>
      <c r="J236" s="1012"/>
      <c r="K236" s="1012"/>
      <c r="L236" s="1015"/>
      <c r="M236" s="1015"/>
      <c r="N236" s="1012"/>
      <c r="O236" s="1012"/>
      <c r="P236" s="1015"/>
      <c r="Q236" s="1015"/>
      <c r="R236" s="1012"/>
      <c r="S236" s="1015"/>
      <c r="T236" s="1015"/>
      <c r="U236" s="1012"/>
      <c r="V236" s="1015"/>
      <c r="W236" s="1015"/>
    </row>
    <row r="237" spans="1:23" s="708" customFormat="1" ht="16.5" customHeight="1">
      <c r="A237" s="1006">
        <v>45</v>
      </c>
      <c r="B237" s="1016" t="s">
        <v>924</v>
      </c>
      <c r="C237" s="1008" t="s">
        <v>920</v>
      </c>
      <c r="D237" s="1022" t="s">
        <v>927</v>
      </c>
      <c r="E237" s="1006" t="s">
        <v>818</v>
      </c>
      <c r="F237" s="1025" t="s">
        <v>926</v>
      </c>
      <c r="G237" s="1016" t="s">
        <v>826</v>
      </c>
      <c r="H237" s="707">
        <f>H238+H239+H240+H241</f>
        <v>3517126</v>
      </c>
      <c r="I237" s="707">
        <f>I238+I239+I240+I241</f>
        <v>3042490</v>
      </c>
      <c r="J237" s="1010">
        <f>K237+N237</f>
        <v>474636</v>
      </c>
      <c r="K237" s="1010">
        <f>L237+M237</f>
        <v>474636</v>
      </c>
      <c r="L237" s="1013">
        <v>474636</v>
      </c>
      <c r="M237" s="1013">
        <v>0</v>
      </c>
      <c r="N237" s="1010">
        <f>O237+R237+U237</f>
        <v>0</v>
      </c>
      <c r="O237" s="1010">
        <f>P237+Q237</f>
        <v>0</v>
      </c>
      <c r="P237" s="1013">
        <v>0</v>
      </c>
      <c r="Q237" s="1013">
        <v>0</v>
      </c>
      <c r="R237" s="1010">
        <f>S237+T237</f>
        <v>0</v>
      </c>
      <c r="S237" s="1013">
        <v>0</v>
      </c>
      <c r="T237" s="1013">
        <v>0</v>
      </c>
      <c r="U237" s="1010">
        <f>V237+W237</f>
        <v>0</v>
      </c>
      <c r="V237" s="1013">
        <v>0</v>
      </c>
      <c r="W237" s="1013">
        <v>0</v>
      </c>
    </row>
    <row r="238" spans="1:23" s="708" customFormat="1" ht="16.5" customHeight="1">
      <c r="A238" s="1006"/>
      <c r="B238" s="1017"/>
      <c r="C238" s="1008"/>
      <c r="D238" s="1023"/>
      <c r="E238" s="1006"/>
      <c r="F238" s="1026"/>
      <c r="G238" s="1017"/>
      <c r="H238" s="707">
        <v>3517126</v>
      </c>
      <c r="I238" s="707">
        <v>3042490</v>
      </c>
      <c r="J238" s="1011"/>
      <c r="K238" s="1011"/>
      <c r="L238" s="1014"/>
      <c r="M238" s="1014"/>
      <c r="N238" s="1011"/>
      <c r="O238" s="1011"/>
      <c r="P238" s="1014"/>
      <c r="Q238" s="1014"/>
      <c r="R238" s="1011"/>
      <c r="S238" s="1014"/>
      <c r="T238" s="1014"/>
      <c r="U238" s="1011"/>
      <c r="V238" s="1014"/>
      <c r="W238" s="1014"/>
    </row>
    <row r="239" spans="1:23" s="708" customFormat="1" ht="16.5" customHeight="1">
      <c r="A239" s="1006"/>
      <c r="B239" s="1017"/>
      <c r="C239" s="1008"/>
      <c r="D239" s="1023"/>
      <c r="E239" s="1006"/>
      <c r="F239" s="1026"/>
      <c r="G239" s="1017"/>
      <c r="H239" s="707">
        <v>0</v>
      </c>
      <c r="I239" s="707">
        <v>0</v>
      </c>
      <c r="J239" s="1011"/>
      <c r="K239" s="1011"/>
      <c r="L239" s="1014"/>
      <c r="M239" s="1014"/>
      <c r="N239" s="1011"/>
      <c r="O239" s="1011"/>
      <c r="P239" s="1014"/>
      <c r="Q239" s="1014"/>
      <c r="R239" s="1011"/>
      <c r="S239" s="1014"/>
      <c r="T239" s="1014"/>
      <c r="U239" s="1011"/>
      <c r="V239" s="1014"/>
      <c r="W239" s="1014"/>
    </row>
    <row r="240" spans="1:23" s="708" customFormat="1" ht="16.5" customHeight="1">
      <c r="A240" s="1006"/>
      <c r="B240" s="1017"/>
      <c r="C240" s="1008"/>
      <c r="D240" s="1023"/>
      <c r="E240" s="1006"/>
      <c r="F240" s="1026"/>
      <c r="G240" s="1017"/>
      <c r="H240" s="707">
        <v>0</v>
      </c>
      <c r="I240" s="707">
        <v>0</v>
      </c>
      <c r="J240" s="1011"/>
      <c r="K240" s="1011"/>
      <c r="L240" s="1014"/>
      <c r="M240" s="1014"/>
      <c r="N240" s="1011"/>
      <c r="O240" s="1011"/>
      <c r="P240" s="1014"/>
      <c r="Q240" s="1014"/>
      <c r="R240" s="1011"/>
      <c r="S240" s="1014"/>
      <c r="T240" s="1014"/>
      <c r="U240" s="1011"/>
      <c r="V240" s="1014"/>
      <c r="W240" s="1014"/>
    </row>
    <row r="241" spans="1:23" s="708" customFormat="1" ht="16.5" customHeight="1">
      <c r="A241" s="1006"/>
      <c r="B241" s="1018"/>
      <c r="C241" s="1008"/>
      <c r="D241" s="1024"/>
      <c r="E241" s="1006"/>
      <c r="F241" s="1027"/>
      <c r="G241" s="1018"/>
      <c r="H241" s="707">
        <v>0</v>
      </c>
      <c r="I241" s="707">
        <v>0</v>
      </c>
      <c r="J241" s="1012"/>
      <c r="K241" s="1012"/>
      <c r="L241" s="1015"/>
      <c r="M241" s="1015"/>
      <c r="N241" s="1012"/>
      <c r="O241" s="1012"/>
      <c r="P241" s="1015"/>
      <c r="Q241" s="1015"/>
      <c r="R241" s="1012"/>
      <c r="S241" s="1015"/>
      <c r="T241" s="1015"/>
      <c r="U241" s="1012"/>
      <c r="V241" s="1015"/>
      <c r="W241" s="1015"/>
    </row>
    <row r="242" spans="1:23" s="708" customFormat="1" ht="16.5" customHeight="1">
      <c r="A242" s="1006">
        <v>46</v>
      </c>
      <c r="B242" s="1046" t="s">
        <v>928</v>
      </c>
      <c r="C242" s="1030" t="s">
        <v>929</v>
      </c>
      <c r="D242" s="1049" t="s">
        <v>930</v>
      </c>
      <c r="E242" s="1032" t="s">
        <v>931</v>
      </c>
      <c r="F242" s="1040" t="s">
        <v>932</v>
      </c>
      <c r="G242" s="1046" t="s">
        <v>828</v>
      </c>
      <c r="H242" s="709">
        <f>H243+H244+H245+H246</f>
        <v>1144706</v>
      </c>
      <c r="I242" s="707">
        <f>I243+I244+I245+I246</f>
        <v>707298</v>
      </c>
      <c r="J242" s="1010">
        <f>K242+N242</f>
        <v>437408</v>
      </c>
      <c r="K242" s="1010">
        <f>L242+M242</f>
        <v>395035</v>
      </c>
      <c r="L242" s="1013">
        <v>395035</v>
      </c>
      <c r="M242" s="1013">
        <v>0</v>
      </c>
      <c r="N242" s="1010">
        <f>O242+R242+U242</f>
        <v>42373</v>
      </c>
      <c r="O242" s="1010">
        <f>P242+Q242</f>
        <v>23238</v>
      </c>
      <c r="P242" s="1013">
        <v>23238</v>
      </c>
      <c r="Q242" s="1013">
        <v>0</v>
      </c>
      <c r="R242" s="1010">
        <f>S242+T242</f>
        <v>19135</v>
      </c>
      <c r="S242" s="1013">
        <v>19135</v>
      </c>
      <c r="T242" s="1013">
        <v>0</v>
      </c>
      <c r="U242" s="1010">
        <f>V242+W242</f>
        <v>0</v>
      </c>
      <c r="V242" s="1013">
        <v>0</v>
      </c>
      <c r="W242" s="1013">
        <v>0</v>
      </c>
    </row>
    <row r="243" spans="1:23" s="708" customFormat="1" ht="16.5" customHeight="1">
      <c r="A243" s="1006"/>
      <c r="B243" s="1047"/>
      <c r="C243" s="1030"/>
      <c r="D243" s="1050"/>
      <c r="E243" s="1032"/>
      <c r="F243" s="1041"/>
      <c r="G243" s="1047"/>
      <c r="H243" s="709">
        <v>1033817</v>
      </c>
      <c r="I243" s="707">
        <v>638782</v>
      </c>
      <c r="J243" s="1011"/>
      <c r="K243" s="1011"/>
      <c r="L243" s="1014"/>
      <c r="M243" s="1014"/>
      <c r="N243" s="1011"/>
      <c r="O243" s="1011"/>
      <c r="P243" s="1014"/>
      <c r="Q243" s="1014"/>
      <c r="R243" s="1011"/>
      <c r="S243" s="1014"/>
      <c r="T243" s="1014"/>
      <c r="U243" s="1011"/>
      <c r="V243" s="1014"/>
      <c r="W243" s="1014"/>
    </row>
    <row r="244" spans="1:23" s="708" customFormat="1" ht="16.5" customHeight="1">
      <c r="A244" s="1006"/>
      <c r="B244" s="1047"/>
      <c r="C244" s="1030"/>
      <c r="D244" s="1050"/>
      <c r="E244" s="1032"/>
      <c r="F244" s="1041"/>
      <c r="G244" s="1047"/>
      <c r="H244" s="709">
        <v>60813</v>
      </c>
      <c r="I244" s="707">
        <v>37575</v>
      </c>
      <c r="J244" s="1011"/>
      <c r="K244" s="1011"/>
      <c r="L244" s="1014"/>
      <c r="M244" s="1014"/>
      <c r="N244" s="1011"/>
      <c r="O244" s="1011"/>
      <c r="P244" s="1014"/>
      <c r="Q244" s="1014"/>
      <c r="R244" s="1011"/>
      <c r="S244" s="1014"/>
      <c r="T244" s="1014"/>
      <c r="U244" s="1011"/>
      <c r="V244" s="1014"/>
      <c r="W244" s="1014"/>
    </row>
    <row r="245" spans="1:23" s="708" customFormat="1" ht="16.5" customHeight="1">
      <c r="A245" s="1006"/>
      <c r="B245" s="1047"/>
      <c r="C245" s="1030"/>
      <c r="D245" s="1050"/>
      <c r="E245" s="1032"/>
      <c r="F245" s="1041"/>
      <c r="G245" s="1047"/>
      <c r="H245" s="709">
        <v>50076</v>
      </c>
      <c r="I245" s="707">
        <v>30941</v>
      </c>
      <c r="J245" s="1011"/>
      <c r="K245" s="1011"/>
      <c r="L245" s="1014"/>
      <c r="M245" s="1014"/>
      <c r="N245" s="1011"/>
      <c r="O245" s="1011"/>
      <c r="P245" s="1014"/>
      <c r="Q245" s="1014"/>
      <c r="R245" s="1011"/>
      <c r="S245" s="1014"/>
      <c r="T245" s="1014"/>
      <c r="U245" s="1011"/>
      <c r="V245" s="1014"/>
      <c r="W245" s="1014"/>
    </row>
    <row r="246" spans="1:23" s="708" customFormat="1" ht="16.5" customHeight="1">
      <c r="A246" s="1006"/>
      <c r="B246" s="1048"/>
      <c r="C246" s="1030"/>
      <c r="D246" s="1051"/>
      <c r="E246" s="1032"/>
      <c r="F246" s="1042"/>
      <c r="G246" s="1048"/>
      <c r="H246" s="709">
        <v>0</v>
      </c>
      <c r="I246" s="707">
        <v>0</v>
      </c>
      <c r="J246" s="1012"/>
      <c r="K246" s="1012"/>
      <c r="L246" s="1015"/>
      <c r="M246" s="1015"/>
      <c r="N246" s="1012"/>
      <c r="O246" s="1012"/>
      <c r="P246" s="1015"/>
      <c r="Q246" s="1015"/>
      <c r="R246" s="1012"/>
      <c r="S246" s="1015"/>
      <c r="T246" s="1015"/>
      <c r="U246" s="1012"/>
      <c r="V246" s="1015"/>
      <c r="W246" s="1015"/>
    </row>
    <row r="247" spans="1:23" s="708" customFormat="1" ht="15.75" customHeight="1">
      <c r="A247" s="1006">
        <v>47</v>
      </c>
      <c r="B247" s="1016" t="s">
        <v>928</v>
      </c>
      <c r="C247" s="1008" t="s">
        <v>929</v>
      </c>
      <c r="D247" s="1022" t="s">
        <v>933</v>
      </c>
      <c r="E247" s="1006" t="s">
        <v>922</v>
      </c>
      <c r="F247" s="1025" t="s">
        <v>932</v>
      </c>
      <c r="G247" s="1016" t="s">
        <v>881</v>
      </c>
      <c r="H247" s="707">
        <f>H248+H249+H250+H251</f>
        <v>687648</v>
      </c>
      <c r="I247" s="707">
        <f>I248+I249+I250+I251</f>
        <v>173758</v>
      </c>
      <c r="J247" s="1010">
        <f>K247+N247</f>
        <v>513890</v>
      </c>
      <c r="K247" s="1010">
        <f>L247+M247</f>
        <v>436806</v>
      </c>
      <c r="L247" s="1013">
        <v>436806</v>
      </c>
      <c r="M247" s="1013">
        <v>0</v>
      </c>
      <c r="N247" s="1010">
        <f>O247+R247+U247</f>
        <v>77084</v>
      </c>
      <c r="O247" s="1010">
        <f>P247+Q247</f>
        <v>25696</v>
      </c>
      <c r="P247" s="1013">
        <v>25696</v>
      </c>
      <c r="Q247" s="1013">
        <v>0</v>
      </c>
      <c r="R247" s="1010">
        <f>S247+T247</f>
        <v>51388</v>
      </c>
      <c r="S247" s="1013">
        <v>51388</v>
      </c>
      <c r="T247" s="1013">
        <v>0</v>
      </c>
      <c r="U247" s="1010">
        <f>V247+W247</f>
        <v>0</v>
      </c>
      <c r="V247" s="1013">
        <v>0</v>
      </c>
      <c r="W247" s="1013">
        <v>0</v>
      </c>
    </row>
    <row r="248" spans="1:23" s="708" customFormat="1" ht="15.75" customHeight="1">
      <c r="A248" s="1006"/>
      <c r="B248" s="1017"/>
      <c r="C248" s="1008"/>
      <c r="D248" s="1023"/>
      <c r="E248" s="1006"/>
      <c r="F248" s="1026"/>
      <c r="G248" s="1017"/>
      <c r="H248" s="707">
        <v>584500</v>
      </c>
      <c r="I248" s="707">
        <v>147694</v>
      </c>
      <c r="J248" s="1011"/>
      <c r="K248" s="1011"/>
      <c r="L248" s="1014"/>
      <c r="M248" s="1014"/>
      <c r="N248" s="1011"/>
      <c r="O248" s="1011"/>
      <c r="P248" s="1014"/>
      <c r="Q248" s="1014"/>
      <c r="R248" s="1011"/>
      <c r="S248" s="1014"/>
      <c r="T248" s="1014"/>
      <c r="U248" s="1011"/>
      <c r="V248" s="1014"/>
      <c r="W248" s="1014"/>
    </row>
    <row r="249" spans="1:23" s="708" customFormat="1" ht="15.75" customHeight="1">
      <c r="A249" s="1006"/>
      <c r="B249" s="1017"/>
      <c r="C249" s="1008"/>
      <c r="D249" s="1023"/>
      <c r="E249" s="1006"/>
      <c r="F249" s="1026"/>
      <c r="G249" s="1017"/>
      <c r="H249" s="707">
        <v>34383</v>
      </c>
      <c r="I249" s="707">
        <v>8687</v>
      </c>
      <c r="J249" s="1011"/>
      <c r="K249" s="1011"/>
      <c r="L249" s="1014"/>
      <c r="M249" s="1014"/>
      <c r="N249" s="1011"/>
      <c r="O249" s="1011"/>
      <c r="P249" s="1014"/>
      <c r="Q249" s="1014"/>
      <c r="R249" s="1011"/>
      <c r="S249" s="1014"/>
      <c r="T249" s="1014"/>
      <c r="U249" s="1011"/>
      <c r="V249" s="1014"/>
      <c r="W249" s="1014"/>
    </row>
    <row r="250" spans="1:23" s="708" customFormat="1" ht="15.75" customHeight="1">
      <c r="A250" s="1006"/>
      <c r="B250" s="1017"/>
      <c r="C250" s="1008"/>
      <c r="D250" s="1023"/>
      <c r="E250" s="1006"/>
      <c r="F250" s="1026"/>
      <c r="G250" s="1017"/>
      <c r="H250" s="707">
        <v>68765</v>
      </c>
      <c r="I250" s="707">
        <v>17377</v>
      </c>
      <c r="J250" s="1011"/>
      <c r="K250" s="1011"/>
      <c r="L250" s="1014"/>
      <c r="M250" s="1014"/>
      <c r="N250" s="1011"/>
      <c r="O250" s="1011"/>
      <c r="P250" s="1014"/>
      <c r="Q250" s="1014"/>
      <c r="R250" s="1011"/>
      <c r="S250" s="1014"/>
      <c r="T250" s="1014"/>
      <c r="U250" s="1011"/>
      <c r="V250" s="1014"/>
      <c r="W250" s="1014"/>
    </row>
    <row r="251" spans="1:23" s="708" customFormat="1" ht="15.75" customHeight="1">
      <c r="A251" s="1006"/>
      <c r="B251" s="1018"/>
      <c r="C251" s="1008"/>
      <c r="D251" s="1024"/>
      <c r="E251" s="1006"/>
      <c r="F251" s="1027"/>
      <c r="G251" s="1018"/>
      <c r="H251" s="707">
        <v>0</v>
      </c>
      <c r="I251" s="707">
        <v>0</v>
      </c>
      <c r="J251" s="1012"/>
      <c r="K251" s="1012"/>
      <c r="L251" s="1015"/>
      <c r="M251" s="1015"/>
      <c r="N251" s="1012"/>
      <c r="O251" s="1012"/>
      <c r="P251" s="1015"/>
      <c r="Q251" s="1015"/>
      <c r="R251" s="1012"/>
      <c r="S251" s="1015"/>
      <c r="T251" s="1015"/>
      <c r="U251" s="1012"/>
      <c r="V251" s="1015"/>
      <c r="W251" s="1015"/>
    </row>
    <row r="252" spans="1:23" s="708" customFormat="1" ht="16.5" customHeight="1">
      <c r="A252" s="1006">
        <v>48</v>
      </c>
      <c r="B252" s="1016" t="s">
        <v>934</v>
      </c>
      <c r="C252" s="1008" t="s">
        <v>920</v>
      </c>
      <c r="D252" s="1022" t="s">
        <v>935</v>
      </c>
      <c r="E252" s="1006" t="s">
        <v>818</v>
      </c>
      <c r="F252" s="1025" t="s">
        <v>936</v>
      </c>
      <c r="G252" s="1016" t="s">
        <v>820</v>
      </c>
      <c r="H252" s="707">
        <f>H253+H254+H255+H256</f>
        <v>19999350</v>
      </c>
      <c r="I252" s="707">
        <f>I253+I254+I255+I256</f>
        <v>18521808</v>
      </c>
      <c r="J252" s="1010">
        <f>K252+N252</f>
        <v>1477542</v>
      </c>
      <c r="K252" s="1010">
        <f>L252+M252</f>
        <v>1255910</v>
      </c>
      <c r="L252" s="1013">
        <v>1255910</v>
      </c>
      <c r="M252" s="1013">
        <v>0</v>
      </c>
      <c r="N252" s="1010">
        <f>O252+R252+U252</f>
        <v>221632</v>
      </c>
      <c r="O252" s="1010">
        <f>P252+Q252</f>
        <v>221632</v>
      </c>
      <c r="P252" s="1013">
        <v>221632</v>
      </c>
      <c r="Q252" s="1013">
        <v>0</v>
      </c>
      <c r="R252" s="1010">
        <f>S252+T252</f>
        <v>0</v>
      </c>
      <c r="S252" s="1013">
        <v>0</v>
      </c>
      <c r="T252" s="1013">
        <v>0</v>
      </c>
      <c r="U252" s="1010">
        <f>V252+W252</f>
        <v>0</v>
      </c>
      <c r="V252" s="1013">
        <v>0</v>
      </c>
      <c r="W252" s="1013">
        <v>0</v>
      </c>
    </row>
    <row r="253" spans="1:23" s="708" customFormat="1" ht="16.5" customHeight="1">
      <c r="A253" s="1006"/>
      <c r="B253" s="1017"/>
      <c r="C253" s="1008"/>
      <c r="D253" s="1023"/>
      <c r="E253" s="1006"/>
      <c r="F253" s="1026"/>
      <c r="G253" s="1017"/>
      <c r="H253" s="707">
        <v>16999447</v>
      </c>
      <c r="I253" s="707">
        <v>15743537</v>
      </c>
      <c r="J253" s="1011"/>
      <c r="K253" s="1011"/>
      <c r="L253" s="1014"/>
      <c r="M253" s="1014"/>
      <c r="N253" s="1011"/>
      <c r="O253" s="1011"/>
      <c r="P253" s="1014"/>
      <c r="Q253" s="1014"/>
      <c r="R253" s="1011"/>
      <c r="S253" s="1014"/>
      <c r="T253" s="1014"/>
      <c r="U253" s="1011"/>
      <c r="V253" s="1014"/>
      <c r="W253" s="1014"/>
    </row>
    <row r="254" spans="1:23" s="708" customFormat="1" ht="16.5" customHeight="1">
      <c r="A254" s="1006"/>
      <c r="B254" s="1017"/>
      <c r="C254" s="1008"/>
      <c r="D254" s="1023"/>
      <c r="E254" s="1006"/>
      <c r="F254" s="1026"/>
      <c r="G254" s="1017"/>
      <c r="H254" s="707">
        <v>2999903</v>
      </c>
      <c r="I254" s="707">
        <v>2778271</v>
      </c>
      <c r="J254" s="1011"/>
      <c r="K254" s="1011"/>
      <c r="L254" s="1014"/>
      <c r="M254" s="1014"/>
      <c r="N254" s="1011"/>
      <c r="O254" s="1011"/>
      <c r="P254" s="1014"/>
      <c r="Q254" s="1014"/>
      <c r="R254" s="1011"/>
      <c r="S254" s="1014"/>
      <c r="T254" s="1014"/>
      <c r="U254" s="1011"/>
      <c r="V254" s="1014"/>
      <c r="W254" s="1014"/>
    </row>
    <row r="255" spans="1:23" s="708" customFormat="1" ht="16.5" customHeight="1">
      <c r="A255" s="1006"/>
      <c r="B255" s="1017"/>
      <c r="C255" s="1008"/>
      <c r="D255" s="1023"/>
      <c r="E255" s="1006"/>
      <c r="F255" s="1026"/>
      <c r="G255" s="1017"/>
      <c r="H255" s="707">
        <v>0</v>
      </c>
      <c r="I255" s="707">
        <v>0</v>
      </c>
      <c r="J255" s="1011"/>
      <c r="K255" s="1011"/>
      <c r="L255" s="1014"/>
      <c r="M255" s="1014"/>
      <c r="N255" s="1011"/>
      <c r="O255" s="1011"/>
      <c r="P255" s="1014"/>
      <c r="Q255" s="1014"/>
      <c r="R255" s="1011"/>
      <c r="S255" s="1014"/>
      <c r="T255" s="1014"/>
      <c r="U255" s="1011"/>
      <c r="V255" s="1014"/>
      <c r="W255" s="1014"/>
    </row>
    <row r="256" spans="1:23" s="708" customFormat="1" ht="16.5" customHeight="1">
      <c r="A256" s="1006"/>
      <c r="B256" s="1018"/>
      <c r="C256" s="1008"/>
      <c r="D256" s="1024"/>
      <c r="E256" s="1006"/>
      <c r="F256" s="1027"/>
      <c r="G256" s="1018"/>
      <c r="H256" s="707">
        <v>0</v>
      </c>
      <c r="I256" s="707">
        <v>0</v>
      </c>
      <c r="J256" s="1012"/>
      <c r="K256" s="1012"/>
      <c r="L256" s="1015"/>
      <c r="M256" s="1015"/>
      <c r="N256" s="1012"/>
      <c r="O256" s="1012"/>
      <c r="P256" s="1015"/>
      <c r="Q256" s="1015"/>
      <c r="R256" s="1012"/>
      <c r="S256" s="1015"/>
      <c r="T256" s="1015"/>
      <c r="U256" s="1012"/>
      <c r="V256" s="1015"/>
      <c r="W256" s="1015"/>
    </row>
    <row r="257" spans="1:23" s="708" customFormat="1" ht="17.25" customHeight="1">
      <c r="A257" s="1006">
        <v>49</v>
      </c>
      <c r="B257" s="1016" t="s">
        <v>934</v>
      </c>
      <c r="C257" s="1008" t="s">
        <v>920</v>
      </c>
      <c r="D257" s="1022" t="s">
        <v>937</v>
      </c>
      <c r="E257" s="1006" t="s">
        <v>818</v>
      </c>
      <c r="F257" s="1025" t="s">
        <v>936</v>
      </c>
      <c r="G257" s="1016" t="s">
        <v>823</v>
      </c>
      <c r="H257" s="707">
        <f>H258+H259+H260+H261</f>
        <v>6100050</v>
      </c>
      <c r="I257" s="707">
        <f>I258+I259+I260+I261</f>
        <v>4934709</v>
      </c>
      <c r="J257" s="1010">
        <f>K257+N257</f>
        <v>1165341</v>
      </c>
      <c r="K257" s="1010">
        <f>L257+M257</f>
        <v>990540</v>
      </c>
      <c r="L257" s="1013">
        <v>990540</v>
      </c>
      <c r="M257" s="1013">
        <v>0</v>
      </c>
      <c r="N257" s="1010">
        <f>O257+R257+U257</f>
        <v>174801</v>
      </c>
      <c r="O257" s="1010">
        <f>P257+Q257</f>
        <v>174801</v>
      </c>
      <c r="P257" s="1013">
        <v>174801</v>
      </c>
      <c r="Q257" s="1013">
        <v>0</v>
      </c>
      <c r="R257" s="1010">
        <f>S257+T257</f>
        <v>0</v>
      </c>
      <c r="S257" s="1013">
        <v>0</v>
      </c>
      <c r="T257" s="1013">
        <v>0</v>
      </c>
      <c r="U257" s="1010">
        <f>V257+W257</f>
        <v>0</v>
      </c>
      <c r="V257" s="1013">
        <v>0</v>
      </c>
      <c r="W257" s="1013">
        <v>0</v>
      </c>
    </row>
    <row r="258" spans="1:23" s="708" customFormat="1" ht="17.25" customHeight="1">
      <c r="A258" s="1006"/>
      <c r="B258" s="1017"/>
      <c r="C258" s="1008"/>
      <c r="D258" s="1023"/>
      <c r="E258" s="1006"/>
      <c r="F258" s="1026"/>
      <c r="G258" s="1017"/>
      <c r="H258" s="707">
        <v>5185043</v>
      </c>
      <c r="I258" s="707">
        <v>4194503</v>
      </c>
      <c r="J258" s="1011"/>
      <c r="K258" s="1011"/>
      <c r="L258" s="1014"/>
      <c r="M258" s="1014"/>
      <c r="N258" s="1011"/>
      <c r="O258" s="1011"/>
      <c r="P258" s="1014"/>
      <c r="Q258" s="1014"/>
      <c r="R258" s="1011"/>
      <c r="S258" s="1014"/>
      <c r="T258" s="1014"/>
      <c r="U258" s="1011"/>
      <c r="V258" s="1014"/>
      <c r="W258" s="1014"/>
    </row>
    <row r="259" spans="1:23" s="708" customFormat="1" ht="17.25" customHeight="1">
      <c r="A259" s="1006"/>
      <c r="B259" s="1017"/>
      <c r="C259" s="1008"/>
      <c r="D259" s="1023"/>
      <c r="E259" s="1006"/>
      <c r="F259" s="1026"/>
      <c r="G259" s="1017"/>
      <c r="H259" s="707">
        <v>915007</v>
      </c>
      <c r="I259" s="707">
        <v>740206</v>
      </c>
      <c r="J259" s="1011"/>
      <c r="K259" s="1011"/>
      <c r="L259" s="1014"/>
      <c r="M259" s="1014"/>
      <c r="N259" s="1011"/>
      <c r="O259" s="1011"/>
      <c r="P259" s="1014"/>
      <c r="Q259" s="1014"/>
      <c r="R259" s="1011"/>
      <c r="S259" s="1014"/>
      <c r="T259" s="1014"/>
      <c r="U259" s="1011"/>
      <c r="V259" s="1014"/>
      <c r="W259" s="1014"/>
    </row>
    <row r="260" spans="1:23" s="708" customFormat="1" ht="17.25" customHeight="1">
      <c r="A260" s="1006"/>
      <c r="B260" s="1017"/>
      <c r="C260" s="1008"/>
      <c r="D260" s="1023"/>
      <c r="E260" s="1006"/>
      <c r="F260" s="1026"/>
      <c r="G260" s="1017"/>
      <c r="H260" s="707">
        <v>0</v>
      </c>
      <c r="I260" s="707">
        <v>0</v>
      </c>
      <c r="J260" s="1011"/>
      <c r="K260" s="1011"/>
      <c r="L260" s="1014"/>
      <c r="M260" s="1014"/>
      <c r="N260" s="1011"/>
      <c r="O260" s="1011"/>
      <c r="P260" s="1014"/>
      <c r="Q260" s="1014"/>
      <c r="R260" s="1011"/>
      <c r="S260" s="1014"/>
      <c r="T260" s="1014"/>
      <c r="U260" s="1011"/>
      <c r="V260" s="1014"/>
      <c r="W260" s="1014"/>
    </row>
    <row r="261" spans="1:23" s="708" customFormat="1" ht="17.25" customHeight="1">
      <c r="A261" s="1006"/>
      <c r="B261" s="1018"/>
      <c r="C261" s="1008"/>
      <c r="D261" s="1024"/>
      <c r="E261" s="1006"/>
      <c r="F261" s="1027"/>
      <c r="G261" s="1018"/>
      <c r="H261" s="707">
        <v>0</v>
      </c>
      <c r="I261" s="707">
        <v>0</v>
      </c>
      <c r="J261" s="1012"/>
      <c r="K261" s="1012"/>
      <c r="L261" s="1015"/>
      <c r="M261" s="1015"/>
      <c r="N261" s="1012"/>
      <c r="O261" s="1012"/>
      <c r="P261" s="1015"/>
      <c r="Q261" s="1015"/>
      <c r="R261" s="1012"/>
      <c r="S261" s="1015"/>
      <c r="T261" s="1015"/>
      <c r="U261" s="1012"/>
      <c r="V261" s="1015"/>
      <c r="W261" s="1015"/>
    </row>
    <row r="262" spans="1:23" s="708" customFormat="1" ht="15.75" customHeight="1">
      <c r="A262" s="1006">
        <v>50</v>
      </c>
      <c r="B262" s="1016" t="s">
        <v>938</v>
      </c>
      <c r="C262" s="1008" t="s">
        <v>929</v>
      </c>
      <c r="D262" s="1022" t="s">
        <v>939</v>
      </c>
      <c r="E262" s="1006" t="s">
        <v>818</v>
      </c>
      <c r="F262" s="1025" t="s">
        <v>936</v>
      </c>
      <c r="G262" s="1016" t="s">
        <v>826</v>
      </c>
      <c r="H262" s="707">
        <f>H263+H264+H265+H266</f>
        <v>7914500</v>
      </c>
      <c r="I262" s="707">
        <f>I263+I264+I265+I266</f>
        <v>6096255</v>
      </c>
      <c r="J262" s="1010">
        <f>K262+N262</f>
        <v>1818245</v>
      </c>
      <c r="K262" s="1010">
        <f>L262+M262</f>
        <v>1545509</v>
      </c>
      <c r="L262" s="1013">
        <v>1545509</v>
      </c>
      <c r="M262" s="1013">
        <v>0</v>
      </c>
      <c r="N262" s="1010">
        <f>O262+R262+U262</f>
        <v>272736</v>
      </c>
      <c r="O262" s="1010">
        <f>P262+Q262</f>
        <v>272736</v>
      </c>
      <c r="P262" s="1013">
        <v>272736</v>
      </c>
      <c r="Q262" s="1013">
        <v>0</v>
      </c>
      <c r="R262" s="1010">
        <f>S262+T262</f>
        <v>0</v>
      </c>
      <c r="S262" s="1013">
        <v>0</v>
      </c>
      <c r="T262" s="1013">
        <v>0</v>
      </c>
      <c r="U262" s="1010">
        <f>V262+W262</f>
        <v>0</v>
      </c>
      <c r="V262" s="1013">
        <v>0</v>
      </c>
      <c r="W262" s="1013">
        <v>0</v>
      </c>
    </row>
    <row r="263" spans="1:23" s="708" customFormat="1" ht="15.75" customHeight="1">
      <c r="A263" s="1006"/>
      <c r="B263" s="1017"/>
      <c r="C263" s="1008"/>
      <c r="D263" s="1023"/>
      <c r="E263" s="1006"/>
      <c r="F263" s="1026"/>
      <c r="G263" s="1017"/>
      <c r="H263" s="707">
        <v>6727325</v>
      </c>
      <c r="I263" s="707">
        <v>5181816</v>
      </c>
      <c r="J263" s="1011"/>
      <c r="K263" s="1011"/>
      <c r="L263" s="1014"/>
      <c r="M263" s="1014"/>
      <c r="N263" s="1011"/>
      <c r="O263" s="1011"/>
      <c r="P263" s="1014"/>
      <c r="Q263" s="1014"/>
      <c r="R263" s="1011"/>
      <c r="S263" s="1014"/>
      <c r="T263" s="1014"/>
      <c r="U263" s="1011"/>
      <c r="V263" s="1014"/>
      <c r="W263" s="1014"/>
    </row>
    <row r="264" spans="1:23" s="708" customFormat="1" ht="15.75" customHeight="1">
      <c r="A264" s="1006"/>
      <c r="B264" s="1017"/>
      <c r="C264" s="1008"/>
      <c r="D264" s="1023"/>
      <c r="E264" s="1006"/>
      <c r="F264" s="1026"/>
      <c r="G264" s="1017"/>
      <c r="H264" s="707">
        <v>1187175</v>
      </c>
      <c r="I264" s="707">
        <v>914439</v>
      </c>
      <c r="J264" s="1011"/>
      <c r="K264" s="1011"/>
      <c r="L264" s="1014"/>
      <c r="M264" s="1014"/>
      <c r="N264" s="1011"/>
      <c r="O264" s="1011"/>
      <c r="P264" s="1014"/>
      <c r="Q264" s="1014"/>
      <c r="R264" s="1011"/>
      <c r="S264" s="1014"/>
      <c r="T264" s="1014"/>
      <c r="U264" s="1011"/>
      <c r="V264" s="1014"/>
      <c r="W264" s="1014"/>
    </row>
    <row r="265" spans="1:23" s="708" customFormat="1" ht="15.75" customHeight="1">
      <c r="A265" s="1006"/>
      <c r="B265" s="1017"/>
      <c r="C265" s="1008"/>
      <c r="D265" s="1023"/>
      <c r="E265" s="1006"/>
      <c r="F265" s="1026"/>
      <c r="G265" s="1017"/>
      <c r="H265" s="707">
        <v>0</v>
      </c>
      <c r="I265" s="707">
        <v>0</v>
      </c>
      <c r="J265" s="1011"/>
      <c r="K265" s="1011"/>
      <c r="L265" s="1014"/>
      <c r="M265" s="1014"/>
      <c r="N265" s="1011"/>
      <c r="O265" s="1011"/>
      <c r="P265" s="1014"/>
      <c r="Q265" s="1014"/>
      <c r="R265" s="1011"/>
      <c r="S265" s="1014"/>
      <c r="T265" s="1014"/>
      <c r="U265" s="1011"/>
      <c r="V265" s="1014"/>
      <c r="W265" s="1014"/>
    </row>
    <row r="266" spans="1:23" s="708" customFormat="1" ht="15.75" customHeight="1">
      <c r="A266" s="1006"/>
      <c r="B266" s="1018"/>
      <c r="C266" s="1008"/>
      <c r="D266" s="1024"/>
      <c r="E266" s="1006"/>
      <c r="F266" s="1027"/>
      <c r="G266" s="1018"/>
      <c r="H266" s="707">
        <v>0</v>
      </c>
      <c r="I266" s="707">
        <v>0</v>
      </c>
      <c r="J266" s="1012"/>
      <c r="K266" s="1012"/>
      <c r="L266" s="1015"/>
      <c r="M266" s="1015"/>
      <c r="N266" s="1012"/>
      <c r="O266" s="1012"/>
      <c r="P266" s="1015"/>
      <c r="Q266" s="1015"/>
      <c r="R266" s="1012"/>
      <c r="S266" s="1015"/>
      <c r="T266" s="1015"/>
      <c r="U266" s="1012"/>
      <c r="V266" s="1015"/>
      <c r="W266" s="1015"/>
    </row>
    <row r="267" spans="1:23" s="708" customFormat="1" ht="15.75" customHeight="1">
      <c r="A267" s="1006">
        <v>51</v>
      </c>
      <c r="B267" s="1016" t="s">
        <v>940</v>
      </c>
      <c r="C267" s="1008" t="s">
        <v>941</v>
      </c>
      <c r="D267" s="1022" t="s">
        <v>942</v>
      </c>
      <c r="E267" s="1006" t="s">
        <v>818</v>
      </c>
      <c r="F267" s="1025" t="s">
        <v>943</v>
      </c>
      <c r="G267" s="1016" t="s">
        <v>823</v>
      </c>
      <c r="H267" s="707">
        <f>H268+H269+H270+H271</f>
        <v>26644347</v>
      </c>
      <c r="I267" s="707">
        <f>I268+I269+I270+I271</f>
        <v>14147341</v>
      </c>
      <c r="J267" s="1010">
        <f>K267+N267</f>
        <v>12497006</v>
      </c>
      <c r="K267" s="1010">
        <f>L267+M267</f>
        <v>11802728</v>
      </c>
      <c r="L267" s="1013">
        <v>11802728</v>
      </c>
      <c r="M267" s="1013">
        <v>0</v>
      </c>
      <c r="N267" s="1010">
        <f>O267+R267+U267</f>
        <v>694278</v>
      </c>
      <c r="O267" s="1010">
        <f>P267+Q267</f>
        <v>694278</v>
      </c>
      <c r="P267" s="1013">
        <v>694278</v>
      </c>
      <c r="Q267" s="1013">
        <v>0</v>
      </c>
      <c r="R267" s="1010">
        <f>S267+T267</f>
        <v>0</v>
      </c>
      <c r="S267" s="1013">
        <v>0</v>
      </c>
      <c r="T267" s="1013">
        <v>0</v>
      </c>
      <c r="U267" s="1010">
        <f>V267+W267</f>
        <v>0</v>
      </c>
      <c r="V267" s="1013">
        <v>0</v>
      </c>
      <c r="W267" s="1013">
        <v>0</v>
      </c>
    </row>
    <row r="268" spans="1:23" s="708" customFormat="1" ht="15.75" customHeight="1">
      <c r="A268" s="1006"/>
      <c r="B268" s="1017"/>
      <c r="C268" s="1008"/>
      <c r="D268" s="1023"/>
      <c r="E268" s="1006"/>
      <c r="F268" s="1026"/>
      <c r="G268" s="1017"/>
      <c r="H268" s="707">
        <v>24793944</v>
      </c>
      <c r="I268" s="707">
        <v>12991216</v>
      </c>
      <c r="J268" s="1011"/>
      <c r="K268" s="1011"/>
      <c r="L268" s="1014"/>
      <c r="M268" s="1014"/>
      <c r="N268" s="1011"/>
      <c r="O268" s="1011"/>
      <c r="P268" s="1014"/>
      <c r="Q268" s="1014"/>
      <c r="R268" s="1011"/>
      <c r="S268" s="1014"/>
      <c r="T268" s="1014"/>
      <c r="U268" s="1011"/>
      <c r="V268" s="1014"/>
      <c r="W268" s="1014"/>
    </row>
    <row r="269" spans="1:23" s="708" customFormat="1" ht="15.75" customHeight="1">
      <c r="A269" s="1006"/>
      <c r="B269" s="1017"/>
      <c r="C269" s="1008"/>
      <c r="D269" s="1023"/>
      <c r="E269" s="1006"/>
      <c r="F269" s="1026"/>
      <c r="G269" s="1017"/>
      <c r="H269" s="707">
        <v>1458468</v>
      </c>
      <c r="I269" s="707">
        <v>764190</v>
      </c>
      <c r="J269" s="1011"/>
      <c r="K269" s="1011"/>
      <c r="L269" s="1014"/>
      <c r="M269" s="1014"/>
      <c r="N269" s="1011"/>
      <c r="O269" s="1011"/>
      <c r="P269" s="1014"/>
      <c r="Q269" s="1014"/>
      <c r="R269" s="1011"/>
      <c r="S269" s="1014"/>
      <c r="T269" s="1014"/>
      <c r="U269" s="1011"/>
      <c r="V269" s="1014"/>
      <c r="W269" s="1014"/>
    </row>
    <row r="270" spans="1:23" s="708" customFormat="1" ht="15.75" customHeight="1">
      <c r="A270" s="1006"/>
      <c r="B270" s="1017"/>
      <c r="C270" s="1008"/>
      <c r="D270" s="1023"/>
      <c r="E270" s="1006"/>
      <c r="F270" s="1026"/>
      <c r="G270" s="1017"/>
      <c r="H270" s="707">
        <v>391935</v>
      </c>
      <c r="I270" s="707">
        <v>391935</v>
      </c>
      <c r="J270" s="1011"/>
      <c r="K270" s="1011"/>
      <c r="L270" s="1014"/>
      <c r="M270" s="1014"/>
      <c r="N270" s="1011"/>
      <c r="O270" s="1011"/>
      <c r="P270" s="1014"/>
      <c r="Q270" s="1014"/>
      <c r="R270" s="1011"/>
      <c r="S270" s="1014"/>
      <c r="T270" s="1014"/>
      <c r="U270" s="1011"/>
      <c r="V270" s="1014"/>
      <c r="W270" s="1014"/>
    </row>
    <row r="271" spans="1:23" s="708" customFormat="1" ht="15.75" customHeight="1">
      <c r="A271" s="1006"/>
      <c r="B271" s="1018"/>
      <c r="C271" s="1008"/>
      <c r="D271" s="1024"/>
      <c r="E271" s="1006"/>
      <c r="F271" s="1027"/>
      <c r="G271" s="1018"/>
      <c r="H271" s="707">
        <v>0</v>
      </c>
      <c r="I271" s="707">
        <v>0</v>
      </c>
      <c r="J271" s="1012"/>
      <c r="K271" s="1012"/>
      <c r="L271" s="1015"/>
      <c r="M271" s="1015"/>
      <c r="N271" s="1012"/>
      <c r="O271" s="1012"/>
      <c r="P271" s="1015"/>
      <c r="Q271" s="1015"/>
      <c r="R271" s="1012"/>
      <c r="S271" s="1015"/>
      <c r="T271" s="1015"/>
      <c r="U271" s="1012"/>
      <c r="V271" s="1015"/>
      <c r="W271" s="1015"/>
    </row>
    <row r="272" spans="1:23" s="708" customFormat="1" ht="15.75" customHeight="1">
      <c r="A272" s="1006">
        <v>52</v>
      </c>
      <c r="B272" s="1030" t="s">
        <v>944</v>
      </c>
      <c r="C272" s="1030" t="s">
        <v>878</v>
      </c>
      <c r="D272" s="1031" t="s">
        <v>879</v>
      </c>
      <c r="E272" s="1032" t="s">
        <v>818</v>
      </c>
      <c r="F272" s="1032" t="s">
        <v>880</v>
      </c>
      <c r="G272" s="1029" t="s">
        <v>881</v>
      </c>
      <c r="H272" s="709">
        <f>H273+H274+H275+H276</f>
        <v>70499104</v>
      </c>
      <c r="I272" s="709">
        <f>I273+I274+I275+I276</f>
        <v>68850480</v>
      </c>
      <c r="J272" s="1010">
        <f>K272+N272</f>
        <v>1648624</v>
      </c>
      <c r="K272" s="1010">
        <f>L272+M272</f>
        <v>1648624</v>
      </c>
      <c r="L272" s="1013">
        <v>1648624</v>
      </c>
      <c r="M272" s="1013">
        <v>0</v>
      </c>
      <c r="N272" s="1010">
        <f>O272+R272+U272</f>
        <v>0</v>
      </c>
      <c r="O272" s="1010">
        <f>P272+Q272</f>
        <v>0</v>
      </c>
      <c r="P272" s="1013">
        <v>0</v>
      </c>
      <c r="Q272" s="1013">
        <v>0</v>
      </c>
      <c r="R272" s="1010">
        <f>S272+T272</f>
        <v>0</v>
      </c>
      <c r="S272" s="1013">
        <v>0</v>
      </c>
      <c r="T272" s="1013">
        <v>0</v>
      </c>
      <c r="U272" s="1010">
        <f>V272+W272</f>
        <v>0</v>
      </c>
      <c r="V272" s="1013">
        <v>0</v>
      </c>
      <c r="W272" s="1013">
        <v>0</v>
      </c>
    </row>
    <row r="273" spans="1:24" s="708" customFormat="1" ht="15.75" customHeight="1">
      <c r="A273" s="1006"/>
      <c r="B273" s="1030"/>
      <c r="C273" s="1030"/>
      <c r="D273" s="1031"/>
      <c r="E273" s="1032"/>
      <c r="F273" s="1032"/>
      <c r="G273" s="1029"/>
      <c r="H273" s="709">
        <v>70499104</v>
      </c>
      <c r="I273" s="709">
        <v>68850480</v>
      </c>
      <c r="J273" s="1011"/>
      <c r="K273" s="1011"/>
      <c r="L273" s="1014"/>
      <c r="M273" s="1014"/>
      <c r="N273" s="1011"/>
      <c r="O273" s="1011"/>
      <c r="P273" s="1014"/>
      <c r="Q273" s="1014"/>
      <c r="R273" s="1011"/>
      <c r="S273" s="1014"/>
      <c r="T273" s="1014"/>
      <c r="U273" s="1011"/>
      <c r="V273" s="1014"/>
      <c r="W273" s="1014"/>
    </row>
    <row r="274" spans="1:24" s="708" customFormat="1" ht="15.75" customHeight="1">
      <c r="A274" s="1006"/>
      <c r="B274" s="1030"/>
      <c r="C274" s="1030"/>
      <c r="D274" s="1031"/>
      <c r="E274" s="1032"/>
      <c r="F274" s="1032"/>
      <c r="G274" s="1029"/>
      <c r="H274" s="709">
        <v>0</v>
      </c>
      <c r="I274" s="709">
        <v>0</v>
      </c>
      <c r="J274" s="1011"/>
      <c r="K274" s="1011"/>
      <c r="L274" s="1014"/>
      <c r="M274" s="1014"/>
      <c r="N274" s="1011"/>
      <c r="O274" s="1011"/>
      <c r="P274" s="1014"/>
      <c r="Q274" s="1014"/>
      <c r="R274" s="1011"/>
      <c r="S274" s="1014"/>
      <c r="T274" s="1014"/>
      <c r="U274" s="1011"/>
      <c r="V274" s="1014"/>
      <c r="W274" s="1014"/>
    </row>
    <row r="275" spans="1:24" s="708" customFormat="1" ht="15.75" customHeight="1">
      <c r="A275" s="1006"/>
      <c r="B275" s="1030"/>
      <c r="C275" s="1030"/>
      <c r="D275" s="1031"/>
      <c r="E275" s="1032"/>
      <c r="F275" s="1032"/>
      <c r="G275" s="1029"/>
      <c r="H275" s="709">
        <v>0</v>
      </c>
      <c r="I275" s="709">
        <v>0</v>
      </c>
      <c r="J275" s="1011"/>
      <c r="K275" s="1011"/>
      <c r="L275" s="1014"/>
      <c r="M275" s="1014"/>
      <c r="N275" s="1011"/>
      <c r="O275" s="1011"/>
      <c r="P275" s="1014"/>
      <c r="Q275" s="1014"/>
      <c r="R275" s="1011"/>
      <c r="S275" s="1014"/>
      <c r="T275" s="1014"/>
      <c r="U275" s="1011"/>
      <c r="V275" s="1014"/>
      <c r="W275" s="1014"/>
    </row>
    <row r="276" spans="1:24" s="708" customFormat="1" ht="15.75" customHeight="1">
      <c r="A276" s="1006"/>
      <c r="B276" s="1030"/>
      <c r="C276" s="1030"/>
      <c r="D276" s="1031"/>
      <c r="E276" s="1032"/>
      <c r="F276" s="1032"/>
      <c r="G276" s="1029"/>
      <c r="H276" s="709">
        <v>0</v>
      </c>
      <c r="I276" s="709">
        <v>0</v>
      </c>
      <c r="J276" s="1012"/>
      <c r="K276" s="1012"/>
      <c r="L276" s="1015"/>
      <c r="M276" s="1015"/>
      <c r="N276" s="1012"/>
      <c r="O276" s="1012"/>
      <c r="P276" s="1015"/>
      <c r="Q276" s="1015"/>
      <c r="R276" s="1012"/>
      <c r="S276" s="1015"/>
      <c r="T276" s="1015"/>
      <c r="U276" s="1012"/>
      <c r="V276" s="1015"/>
      <c r="W276" s="1015"/>
    </row>
    <row r="277" spans="1:24" s="712" customFormat="1" ht="15.75" customHeight="1">
      <c r="A277" s="1001" t="s">
        <v>945</v>
      </c>
      <c r="B277" s="1001"/>
      <c r="C277" s="1001"/>
      <c r="D277" s="1001"/>
      <c r="E277" s="1001"/>
      <c r="F277" s="1001"/>
      <c r="G277" s="1001"/>
      <c r="H277" s="711">
        <f>H17+H22+H37+H32+H42+H47+H52+H57+H62+H67+H72+H82+H77+H87+H97+H112+H122+H132+H117+H127+H137+H147+H152+H167+H172+H177+H182+H187+H192+H197+H202+H207+H222+H227+H232+H237+H272+H252+H257+H262+H267+H242+H217+H212+H162+H157+H142+H27+H247+H107+H102+H92</f>
        <v>1439523823</v>
      </c>
      <c r="I277" s="711">
        <f>I17+I22+I37+I32+I42+I47+I52+I57+I62+I67+I72+I82+I77+I87+I97+I112+I122+I132+I117+I127+I137+I147+I152+I167+I172+I177+I182+I187+I192+I197+I202+I207+I222+I227+I232+I237+I272+I252+I257+I262+I267+I242+I217+I212+I162+I157+I142+I27+I247+I107+I102+I92</f>
        <v>956751827</v>
      </c>
      <c r="J277" s="1052">
        <f>SUM(J17:J276)</f>
        <v>482771996</v>
      </c>
      <c r="K277" s="1052">
        <f t="shared" ref="K277:W277" si="0">SUM(K17:K276)</f>
        <v>380138283</v>
      </c>
      <c r="L277" s="1052">
        <f t="shared" si="0"/>
        <v>84951686</v>
      </c>
      <c r="M277" s="1052">
        <f t="shared" si="0"/>
        <v>295186597</v>
      </c>
      <c r="N277" s="1052">
        <f t="shared" si="0"/>
        <v>102633713</v>
      </c>
      <c r="O277" s="1052">
        <f t="shared" si="0"/>
        <v>26286015</v>
      </c>
      <c r="P277" s="1052">
        <f t="shared" si="0"/>
        <v>5813390</v>
      </c>
      <c r="Q277" s="1052">
        <f t="shared" si="0"/>
        <v>20472625</v>
      </c>
      <c r="R277" s="1052">
        <f t="shared" si="0"/>
        <v>67939848</v>
      </c>
      <c r="S277" s="1052">
        <f t="shared" si="0"/>
        <v>3339127</v>
      </c>
      <c r="T277" s="1052">
        <f t="shared" si="0"/>
        <v>64600721</v>
      </c>
      <c r="U277" s="1052">
        <f t="shared" si="0"/>
        <v>8407850</v>
      </c>
      <c r="V277" s="1052">
        <f t="shared" si="0"/>
        <v>567919</v>
      </c>
      <c r="W277" s="1052">
        <f t="shared" si="0"/>
        <v>7839931</v>
      </c>
    </row>
    <row r="278" spans="1:24" s="712" customFormat="1" ht="15.75" customHeight="1">
      <c r="A278" s="1001"/>
      <c r="B278" s="1001"/>
      <c r="C278" s="1001"/>
      <c r="D278" s="1001"/>
      <c r="E278" s="1001"/>
      <c r="F278" s="1001"/>
      <c r="G278" s="1001"/>
      <c r="H278" s="711">
        <f t="shared" ref="H278:I281" si="1">H18+H23+H38+H33+H43+H48+H53+H58+H63+H68+H73+H83+H78+H88+H98+H113+H123+H133+H118+H128+H138+H148+H153+H168+H173+H178+H183+H188+H193+H198+H203+H208+H223+H228+H233+H238+H273+H253+H258+H263+H268+H243+H218+H213+H163+H158+H143+H28+H248+H108+H103+H93</f>
        <v>1206783097</v>
      </c>
      <c r="I278" s="711">
        <f t="shared" si="1"/>
        <v>826644814</v>
      </c>
      <c r="J278" s="1052"/>
      <c r="K278" s="1052"/>
      <c r="L278" s="1052"/>
      <c r="M278" s="1052"/>
      <c r="N278" s="1052"/>
      <c r="O278" s="1052"/>
      <c r="P278" s="1052"/>
      <c r="Q278" s="1052"/>
      <c r="R278" s="1052"/>
      <c r="S278" s="1052"/>
      <c r="T278" s="1052"/>
      <c r="U278" s="1052"/>
      <c r="V278" s="1052"/>
      <c r="W278" s="1052"/>
    </row>
    <row r="279" spans="1:24" s="712" customFormat="1" ht="15.75" customHeight="1">
      <c r="A279" s="1001"/>
      <c r="B279" s="1001"/>
      <c r="C279" s="1001"/>
      <c r="D279" s="1001"/>
      <c r="E279" s="1001"/>
      <c r="F279" s="1001"/>
      <c r="G279" s="1001"/>
      <c r="H279" s="711">
        <f t="shared" si="1"/>
        <v>55620693</v>
      </c>
      <c r="I279" s="711">
        <f t="shared" si="1"/>
        <v>29334678</v>
      </c>
      <c r="J279" s="1052"/>
      <c r="K279" s="1052"/>
      <c r="L279" s="1052"/>
      <c r="M279" s="1052"/>
      <c r="N279" s="1052"/>
      <c r="O279" s="1052"/>
      <c r="P279" s="1052"/>
      <c r="Q279" s="1052"/>
      <c r="R279" s="1052"/>
      <c r="S279" s="1052"/>
      <c r="T279" s="1052"/>
      <c r="U279" s="1052"/>
      <c r="V279" s="1052"/>
      <c r="W279" s="1052"/>
    </row>
    <row r="280" spans="1:24" s="712" customFormat="1" ht="15.75" customHeight="1">
      <c r="A280" s="1001"/>
      <c r="B280" s="1001"/>
      <c r="C280" s="1001"/>
      <c r="D280" s="1001"/>
      <c r="E280" s="1001"/>
      <c r="F280" s="1001"/>
      <c r="G280" s="1001"/>
      <c r="H280" s="711">
        <f t="shared" si="1"/>
        <v>147139623</v>
      </c>
      <c r="I280" s="711">
        <f t="shared" si="1"/>
        <v>79199775</v>
      </c>
      <c r="J280" s="1052"/>
      <c r="K280" s="1052"/>
      <c r="L280" s="1052"/>
      <c r="M280" s="1052"/>
      <c r="N280" s="1052"/>
      <c r="O280" s="1052"/>
      <c r="P280" s="1052"/>
      <c r="Q280" s="1052"/>
      <c r="R280" s="1052"/>
      <c r="S280" s="1052"/>
      <c r="T280" s="1052"/>
      <c r="U280" s="1052"/>
      <c r="V280" s="1052"/>
      <c r="W280" s="1052"/>
    </row>
    <row r="281" spans="1:24" s="712" customFormat="1" ht="15.75" customHeight="1">
      <c r="A281" s="1001"/>
      <c r="B281" s="1001"/>
      <c r="C281" s="1001"/>
      <c r="D281" s="1001"/>
      <c r="E281" s="1001"/>
      <c r="F281" s="1001"/>
      <c r="G281" s="1001"/>
      <c r="H281" s="711">
        <f t="shared" si="1"/>
        <v>29980410</v>
      </c>
      <c r="I281" s="711">
        <f t="shared" si="1"/>
        <v>21572560</v>
      </c>
      <c r="J281" s="1052"/>
      <c r="K281" s="1052"/>
      <c r="L281" s="1052"/>
      <c r="M281" s="1052"/>
      <c r="N281" s="1052"/>
      <c r="O281" s="1052"/>
      <c r="P281" s="1052"/>
      <c r="Q281" s="1052"/>
      <c r="R281" s="1052"/>
      <c r="S281" s="1052"/>
      <c r="T281" s="1052"/>
      <c r="U281" s="1052"/>
      <c r="V281" s="1052"/>
      <c r="W281" s="1052"/>
    </row>
    <row r="282" spans="1:24" ht="5.25" customHeight="1">
      <c r="A282" s="713"/>
      <c r="B282" s="714"/>
      <c r="C282" s="714"/>
      <c r="D282" s="714"/>
      <c r="E282" s="714"/>
      <c r="F282" s="714"/>
      <c r="G282" s="714"/>
      <c r="H282" s="714"/>
      <c r="I282" s="714"/>
      <c r="J282" s="714"/>
      <c r="K282" s="714"/>
      <c r="L282" s="714"/>
      <c r="M282" s="714"/>
      <c r="N282" s="714"/>
      <c r="O282" s="714"/>
      <c r="P282" s="714"/>
      <c r="Q282" s="714"/>
      <c r="R282" s="714"/>
      <c r="S282" s="714"/>
      <c r="T282" s="714"/>
      <c r="U282" s="714"/>
      <c r="V282" s="714"/>
      <c r="W282" s="715"/>
    </row>
    <row r="283" spans="1:24" s="704" customFormat="1" ht="19.5" customHeight="1">
      <c r="A283" s="1053" t="s">
        <v>946</v>
      </c>
      <c r="B283" s="1054"/>
      <c r="C283" s="1054"/>
      <c r="D283" s="1054"/>
      <c r="E283" s="1054"/>
      <c r="F283" s="1054"/>
      <c r="G283" s="1054"/>
      <c r="H283" s="1054"/>
      <c r="I283" s="1054"/>
      <c r="J283" s="1054"/>
      <c r="K283" s="1054"/>
      <c r="L283" s="1054"/>
      <c r="M283" s="1054"/>
      <c r="N283" s="1054"/>
      <c r="O283" s="1054"/>
      <c r="P283" s="1054"/>
      <c r="Q283" s="1054"/>
      <c r="R283" s="1054"/>
      <c r="S283" s="1054"/>
      <c r="T283" s="1054"/>
      <c r="U283" s="1054"/>
      <c r="V283" s="1054"/>
      <c r="W283" s="1055"/>
      <c r="X283" s="705"/>
    </row>
    <row r="284" spans="1:24" ht="4.5" customHeight="1">
      <c r="A284" s="1056"/>
      <c r="B284" s="1056"/>
      <c r="C284" s="1056"/>
      <c r="D284" s="1056"/>
      <c r="E284" s="1056"/>
      <c r="F284" s="1056"/>
      <c r="G284" s="1056"/>
      <c r="H284" s="1056"/>
      <c r="I284" s="1056"/>
      <c r="J284" s="1056"/>
      <c r="K284" s="1056"/>
      <c r="L284" s="1056"/>
      <c r="M284" s="1056"/>
      <c r="N284" s="1056"/>
      <c r="O284" s="1056"/>
      <c r="P284" s="1056"/>
      <c r="Q284" s="1056"/>
      <c r="R284" s="1056"/>
      <c r="S284" s="1056"/>
      <c r="T284" s="1056"/>
      <c r="U284" s="1056"/>
      <c r="V284" s="1056"/>
      <c r="W284" s="1056"/>
    </row>
    <row r="285" spans="1:24" ht="15" customHeight="1">
      <c r="A285" s="1007">
        <v>1</v>
      </c>
      <c r="B285" s="1038" t="s">
        <v>947</v>
      </c>
      <c r="C285" s="1007" t="s">
        <v>948</v>
      </c>
      <c r="D285" s="1039" t="s">
        <v>949</v>
      </c>
      <c r="E285" s="1006" t="s">
        <v>818</v>
      </c>
      <c r="F285" s="1006" t="s">
        <v>841</v>
      </c>
      <c r="G285" s="1006" t="s">
        <v>823</v>
      </c>
      <c r="H285" s="707">
        <f>H286+H288+H287+H289</f>
        <v>252847482</v>
      </c>
      <c r="I285" s="707">
        <f>I286+I288+I287+I289</f>
        <v>197495508</v>
      </c>
      <c r="J285" s="1003">
        <f>K285+N285</f>
        <v>55351974</v>
      </c>
      <c r="K285" s="1003">
        <f>L285+M285</f>
        <v>47049179</v>
      </c>
      <c r="L285" s="1004">
        <v>43470521</v>
      </c>
      <c r="M285" s="1004">
        <v>3578658</v>
      </c>
      <c r="N285" s="1003">
        <f>O285+R285+U285</f>
        <v>8302795</v>
      </c>
      <c r="O285" s="1003">
        <f>P285+Q285</f>
        <v>0</v>
      </c>
      <c r="P285" s="1004">
        <v>0</v>
      </c>
      <c r="Q285" s="1004">
        <v>0</v>
      </c>
      <c r="R285" s="1003">
        <f>S285+T285</f>
        <v>8302795</v>
      </c>
      <c r="S285" s="1004">
        <v>7671269</v>
      </c>
      <c r="T285" s="1004">
        <v>631526</v>
      </c>
      <c r="U285" s="1003">
        <f>V285+W285</f>
        <v>0</v>
      </c>
      <c r="V285" s="1004">
        <v>0</v>
      </c>
      <c r="W285" s="1004">
        <v>0</v>
      </c>
    </row>
    <row r="286" spans="1:24" ht="15" customHeight="1">
      <c r="A286" s="1007"/>
      <c r="B286" s="1038"/>
      <c r="C286" s="1007"/>
      <c r="D286" s="1039"/>
      <c r="E286" s="1006"/>
      <c r="F286" s="1006"/>
      <c r="G286" s="1006"/>
      <c r="H286" s="707">
        <v>214920360</v>
      </c>
      <c r="I286" s="707">
        <v>167871181</v>
      </c>
      <c r="J286" s="1003"/>
      <c r="K286" s="1003"/>
      <c r="L286" s="1004"/>
      <c r="M286" s="1004"/>
      <c r="N286" s="1003"/>
      <c r="O286" s="1003"/>
      <c r="P286" s="1004"/>
      <c r="Q286" s="1004"/>
      <c r="R286" s="1003"/>
      <c r="S286" s="1004"/>
      <c r="T286" s="1004"/>
      <c r="U286" s="1003"/>
      <c r="V286" s="1004"/>
      <c r="W286" s="1004"/>
    </row>
    <row r="287" spans="1:24" ht="15" customHeight="1">
      <c r="A287" s="1007"/>
      <c r="B287" s="1038"/>
      <c r="C287" s="1007"/>
      <c r="D287" s="1039"/>
      <c r="E287" s="1006"/>
      <c r="F287" s="1006"/>
      <c r="G287" s="1006"/>
      <c r="H287" s="707">
        <v>0</v>
      </c>
      <c r="I287" s="707">
        <v>0</v>
      </c>
      <c r="J287" s="1003"/>
      <c r="K287" s="1003"/>
      <c r="L287" s="1004"/>
      <c r="M287" s="1004"/>
      <c r="N287" s="1003"/>
      <c r="O287" s="1003"/>
      <c r="P287" s="1004"/>
      <c r="Q287" s="1004"/>
      <c r="R287" s="1003"/>
      <c r="S287" s="1004"/>
      <c r="T287" s="1004"/>
      <c r="U287" s="1003"/>
      <c r="V287" s="1004"/>
      <c r="W287" s="1004"/>
    </row>
    <row r="288" spans="1:24" ht="15" customHeight="1">
      <c r="A288" s="1007"/>
      <c r="B288" s="1038"/>
      <c r="C288" s="1007"/>
      <c r="D288" s="1039"/>
      <c r="E288" s="1006"/>
      <c r="F288" s="1006"/>
      <c r="G288" s="1006"/>
      <c r="H288" s="707">
        <v>37927122</v>
      </c>
      <c r="I288" s="707">
        <v>29624327</v>
      </c>
      <c r="J288" s="1003"/>
      <c r="K288" s="1003"/>
      <c r="L288" s="1004"/>
      <c r="M288" s="1004"/>
      <c r="N288" s="1003"/>
      <c r="O288" s="1003"/>
      <c r="P288" s="1004"/>
      <c r="Q288" s="1004"/>
      <c r="R288" s="1003"/>
      <c r="S288" s="1004"/>
      <c r="T288" s="1004"/>
      <c r="U288" s="1003"/>
      <c r="V288" s="1004"/>
      <c r="W288" s="1004"/>
    </row>
    <row r="289" spans="1:23" ht="15" customHeight="1">
      <c r="A289" s="1007"/>
      <c r="B289" s="1038"/>
      <c r="C289" s="1007"/>
      <c r="D289" s="1039"/>
      <c r="E289" s="1006"/>
      <c r="F289" s="1006"/>
      <c r="G289" s="1006"/>
      <c r="H289" s="707">
        <v>0</v>
      </c>
      <c r="I289" s="707">
        <v>0</v>
      </c>
      <c r="J289" s="1003"/>
      <c r="K289" s="1003"/>
      <c r="L289" s="1004"/>
      <c r="M289" s="1004"/>
      <c r="N289" s="1003"/>
      <c r="O289" s="1003"/>
      <c r="P289" s="1004"/>
      <c r="Q289" s="1004"/>
      <c r="R289" s="1003"/>
      <c r="S289" s="1004"/>
      <c r="T289" s="1004"/>
      <c r="U289" s="1003"/>
      <c r="V289" s="1004"/>
      <c r="W289" s="1004"/>
    </row>
    <row r="290" spans="1:23" ht="15" customHeight="1">
      <c r="A290" s="1007">
        <v>2</v>
      </c>
      <c r="B290" s="1038" t="s">
        <v>947</v>
      </c>
      <c r="C290" s="1007" t="s">
        <v>948</v>
      </c>
      <c r="D290" s="1039" t="s">
        <v>949</v>
      </c>
      <c r="E290" s="1025" t="s">
        <v>950</v>
      </c>
      <c r="F290" s="1025" t="s">
        <v>951</v>
      </c>
      <c r="G290" s="1006" t="s">
        <v>823</v>
      </c>
      <c r="H290" s="707">
        <f>H291+H293+H292+H294</f>
        <v>11998016</v>
      </c>
      <c r="I290" s="707">
        <f>I291+I293+I292+I294</f>
        <v>9844888</v>
      </c>
      <c r="J290" s="1003">
        <f>K290+N290</f>
        <v>2153128</v>
      </c>
      <c r="K290" s="1003">
        <f>L290+M290</f>
        <v>1830159</v>
      </c>
      <c r="L290" s="1004">
        <v>1830159</v>
      </c>
      <c r="M290" s="1004">
        <v>0</v>
      </c>
      <c r="N290" s="1003">
        <f>O290+R290+U290</f>
        <v>322969</v>
      </c>
      <c r="O290" s="1003">
        <f>P290+Q290</f>
        <v>0</v>
      </c>
      <c r="P290" s="1004">
        <v>0</v>
      </c>
      <c r="Q290" s="1004">
        <v>0</v>
      </c>
      <c r="R290" s="1003">
        <f>S290+T290</f>
        <v>322969</v>
      </c>
      <c r="S290" s="1004">
        <v>322969</v>
      </c>
      <c r="T290" s="1004">
        <v>0</v>
      </c>
      <c r="U290" s="1003">
        <f>V290+W290</f>
        <v>0</v>
      </c>
      <c r="V290" s="1004">
        <v>0</v>
      </c>
      <c r="W290" s="1004">
        <v>0</v>
      </c>
    </row>
    <row r="291" spans="1:23" ht="15" customHeight="1">
      <c r="A291" s="1007"/>
      <c r="B291" s="1038"/>
      <c r="C291" s="1007"/>
      <c r="D291" s="1039"/>
      <c r="E291" s="1026"/>
      <c r="F291" s="1026"/>
      <c r="G291" s="1006"/>
      <c r="H291" s="707">
        <v>10198314</v>
      </c>
      <c r="I291" s="707">
        <v>8368155</v>
      </c>
      <c r="J291" s="1003"/>
      <c r="K291" s="1003"/>
      <c r="L291" s="1004"/>
      <c r="M291" s="1004"/>
      <c r="N291" s="1003"/>
      <c r="O291" s="1003"/>
      <c r="P291" s="1004"/>
      <c r="Q291" s="1004"/>
      <c r="R291" s="1003"/>
      <c r="S291" s="1004"/>
      <c r="T291" s="1004"/>
      <c r="U291" s="1003"/>
      <c r="V291" s="1004"/>
      <c r="W291" s="1004"/>
    </row>
    <row r="292" spans="1:23" ht="15" customHeight="1">
      <c r="A292" s="1007"/>
      <c r="B292" s="1038"/>
      <c r="C292" s="1007"/>
      <c r="D292" s="1039"/>
      <c r="E292" s="1026"/>
      <c r="F292" s="1026"/>
      <c r="G292" s="1006"/>
      <c r="H292" s="707">
        <v>0</v>
      </c>
      <c r="I292" s="707">
        <v>0</v>
      </c>
      <c r="J292" s="1003"/>
      <c r="K292" s="1003"/>
      <c r="L292" s="1004"/>
      <c r="M292" s="1004"/>
      <c r="N292" s="1003"/>
      <c r="O292" s="1003"/>
      <c r="P292" s="1004"/>
      <c r="Q292" s="1004"/>
      <c r="R292" s="1003"/>
      <c r="S292" s="1004"/>
      <c r="T292" s="1004"/>
      <c r="U292" s="1003"/>
      <c r="V292" s="1004"/>
      <c r="W292" s="1004"/>
    </row>
    <row r="293" spans="1:23" ht="15" customHeight="1">
      <c r="A293" s="1007"/>
      <c r="B293" s="1038"/>
      <c r="C293" s="1007"/>
      <c r="D293" s="1039"/>
      <c r="E293" s="1026"/>
      <c r="F293" s="1026"/>
      <c r="G293" s="1006"/>
      <c r="H293" s="707">
        <v>1799702</v>
      </c>
      <c r="I293" s="707">
        <v>1476733</v>
      </c>
      <c r="J293" s="1003"/>
      <c r="K293" s="1003"/>
      <c r="L293" s="1004"/>
      <c r="M293" s="1004"/>
      <c r="N293" s="1003"/>
      <c r="O293" s="1003"/>
      <c r="P293" s="1004"/>
      <c r="Q293" s="1004"/>
      <c r="R293" s="1003"/>
      <c r="S293" s="1004"/>
      <c r="T293" s="1004"/>
      <c r="U293" s="1003"/>
      <c r="V293" s="1004"/>
      <c r="W293" s="1004"/>
    </row>
    <row r="294" spans="1:23" ht="15" customHeight="1">
      <c r="A294" s="1007"/>
      <c r="B294" s="1038"/>
      <c r="C294" s="1007"/>
      <c r="D294" s="1039"/>
      <c r="E294" s="1027"/>
      <c r="F294" s="1027"/>
      <c r="G294" s="1006"/>
      <c r="H294" s="707">
        <v>0</v>
      </c>
      <c r="I294" s="707">
        <v>0</v>
      </c>
      <c r="J294" s="1003"/>
      <c r="K294" s="1003"/>
      <c r="L294" s="1004"/>
      <c r="M294" s="1004"/>
      <c r="N294" s="1003"/>
      <c r="O294" s="1003"/>
      <c r="P294" s="1004"/>
      <c r="Q294" s="1004"/>
      <c r="R294" s="1003"/>
      <c r="S294" s="1004"/>
      <c r="T294" s="1004"/>
      <c r="U294" s="1003"/>
      <c r="V294" s="1004"/>
      <c r="W294" s="1004"/>
    </row>
    <row r="295" spans="1:23" ht="15" customHeight="1">
      <c r="A295" s="1007">
        <v>3</v>
      </c>
      <c r="B295" s="1038" t="s">
        <v>947</v>
      </c>
      <c r="C295" s="1007">
        <v>121</v>
      </c>
      <c r="D295" s="1039" t="s">
        <v>952</v>
      </c>
      <c r="E295" s="1006" t="s">
        <v>818</v>
      </c>
      <c r="F295" s="1006" t="s">
        <v>953</v>
      </c>
      <c r="G295" s="1006" t="s">
        <v>859</v>
      </c>
      <c r="H295" s="707">
        <f>H296+H298+H297+H299</f>
        <v>11496397</v>
      </c>
      <c r="I295" s="707">
        <f>I296+I298+I297+I299</f>
        <v>3706581</v>
      </c>
      <c r="J295" s="1003">
        <f>K295+N295</f>
        <v>7789816</v>
      </c>
      <c r="K295" s="1003">
        <f>L295+M295</f>
        <v>6621342</v>
      </c>
      <c r="L295" s="1004">
        <v>0</v>
      </c>
      <c r="M295" s="1004">
        <v>6621342</v>
      </c>
      <c r="N295" s="1003">
        <f>O295+R295+U295</f>
        <v>1168474</v>
      </c>
      <c r="O295" s="1003">
        <f>P295+Q295</f>
        <v>0</v>
      </c>
      <c r="P295" s="1004">
        <v>0</v>
      </c>
      <c r="Q295" s="1004">
        <v>0</v>
      </c>
      <c r="R295" s="1003">
        <f>S295+T295</f>
        <v>1168474</v>
      </c>
      <c r="S295" s="1004">
        <v>0</v>
      </c>
      <c r="T295" s="1004">
        <v>1168474</v>
      </c>
      <c r="U295" s="1003">
        <f>V295+W295</f>
        <v>0</v>
      </c>
      <c r="V295" s="1004">
        <v>0</v>
      </c>
      <c r="W295" s="1004">
        <v>0</v>
      </c>
    </row>
    <row r="296" spans="1:23" ht="15" customHeight="1">
      <c r="A296" s="1007"/>
      <c r="B296" s="1038"/>
      <c r="C296" s="1007"/>
      <c r="D296" s="1039"/>
      <c r="E296" s="1006"/>
      <c r="F296" s="1006"/>
      <c r="G296" s="1006"/>
      <c r="H296" s="707">
        <v>9771936</v>
      </c>
      <c r="I296" s="707">
        <v>3150594</v>
      </c>
      <c r="J296" s="1003"/>
      <c r="K296" s="1003"/>
      <c r="L296" s="1004"/>
      <c r="M296" s="1004"/>
      <c r="N296" s="1003"/>
      <c r="O296" s="1003"/>
      <c r="P296" s="1004"/>
      <c r="Q296" s="1004"/>
      <c r="R296" s="1003"/>
      <c r="S296" s="1004"/>
      <c r="T296" s="1004"/>
      <c r="U296" s="1003"/>
      <c r="V296" s="1004"/>
      <c r="W296" s="1004"/>
    </row>
    <row r="297" spans="1:23" ht="15" customHeight="1">
      <c r="A297" s="1007"/>
      <c r="B297" s="1038"/>
      <c r="C297" s="1007"/>
      <c r="D297" s="1039"/>
      <c r="E297" s="1006"/>
      <c r="F297" s="1006"/>
      <c r="G297" s="1006"/>
      <c r="H297" s="707">
        <v>0</v>
      </c>
      <c r="I297" s="707">
        <v>0</v>
      </c>
      <c r="J297" s="1003"/>
      <c r="K297" s="1003"/>
      <c r="L297" s="1004"/>
      <c r="M297" s="1004"/>
      <c r="N297" s="1003"/>
      <c r="O297" s="1003"/>
      <c r="P297" s="1004"/>
      <c r="Q297" s="1004"/>
      <c r="R297" s="1003"/>
      <c r="S297" s="1004"/>
      <c r="T297" s="1004"/>
      <c r="U297" s="1003"/>
      <c r="V297" s="1004"/>
      <c r="W297" s="1004"/>
    </row>
    <row r="298" spans="1:23" ht="15" customHeight="1">
      <c r="A298" s="1007"/>
      <c r="B298" s="1038"/>
      <c r="C298" s="1007"/>
      <c r="D298" s="1039"/>
      <c r="E298" s="1006"/>
      <c r="F298" s="1006"/>
      <c r="G298" s="1006"/>
      <c r="H298" s="707">
        <v>1724461</v>
      </c>
      <c r="I298" s="707">
        <v>555987</v>
      </c>
      <c r="J298" s="1003"/>
      <c r="K298" s="1003"/>
      <c r="L298" s="1004"/>
      <c r="M298" s="1004"/>
      <c r="N298" s="1003"/>
      <c r="O298" s="1003"/>
      <c r="P298" s="1004"/>
      <c r="Q298" s="1004"/>
      <c r="R298" s="1003"/>
      <c r="S298" s="1004"/>
      <c r="T298" s="1004"/>
      <c r="U298" s="1003"/>
      <c r="V298" s="1004"/>
      <c r="W298" s="1004"/>
    </row>
    <row r="299" spans="1:23" ht="15" customHeight="1">
      <c r="A299" s="1007"/>
      <c r="B299" s="1038"/>
      <c r="C299" s="1007"/>
      <c r="D299" s="1039"/>
      <c r="E299" s="1006"/>
      <c r="F299" s="1006"/>
      <c r="G299" s="1006"/>
      <c r="H299" s="707">
        <v>0</v>
      </c>
      <c r="I299" s="707">
        <v>0</v>
      </c>
      <c r="J299" s="1003"/>
      <c r="K299" s="1003"/>
      <c r="L299" s="1004"/>
      <c r="M299" s="1004"/>
      <c r="N299" s="1003"/>
      <c r="O299" s="1003"/>
      <c r="P299" s="1004"/>
      <c r="Q299" s="1004"/>
      <c r="R299" s="1003"/>
      <c r="S299" s="1004"/>
      <c r="T299" s="1004"/>
      <c r="U299" s="1003"/>
      <c r="V299" s="1004"/>
      <c r="W299" s="1004"/>
    </row>
    <row r="300" spans="1:23" ht="15" customHeight="1">
      <c r="A300" s="1007">
        <v>4</v>
      </c>
      <c r="B300" s="1038" t="s">
        <v>947</v>
      </c>
      <c r="C300" s="1007" t="s">
        <v>948</v>
      </c>
      <c r="D300" s="1039" t="s">
        <v>954</v>
      </c>
      <c r="E300" s="1006" t="s">
        <v>818</v>
      </c>
      <c r="F300" s="1006" t="s">
        <v>841</v>
      </c>
      <c r="G300" s="1006">
        <v>2023</v>
      </c>
      <c r="H300" s="707">
        <f>H301+H303+H302+H304</f>
        <v>4632941</v>
      </c>
      <c r="I300" s="707">
        <f>I301+I303+I302+I304</f>
        <v>0</v>
      </c>
      <c r="J300" s="1003">
        <f>K300+N300</f>
        <v>4632941</v>
      </c>
      <c r="K300" s="1003">
        <f>L300+M300</f>
        <v>3938000</v>
      </c>
      <c r="L300" s="1004">
        <v>3938000</v>
      </c>
      <c r="M300" s="1004">
        <v>0</v>
      </c>
      <c r="N300" s="1003">
        <f>O300+R300+U300</f>
        <v>694941</v>
      </c>
      <c r="O300" s="1003">
        <f>P300+Q300</f>
        <v>0</v>
      </c>
      <c r="P300" s="1004">
        <v>0</v>
      </c>
      <c r="Q300" s="1004">
        <v>0</v>
      </c>
      <c r="R300" s="1003">
        <f>S300+T300</f>
        <v>694941</v>
      </c>
      <c r="S300" s="1004">
        <v>694941</v>
      </c>
      <c r="T300" s="1004">
        <v>0</v>
      </c>
      <c r="U300" s="1003">
        <f>V300+W300</f>
        <v>0</v>
      </c>
      <c r="V300" s="1004">
        <v>0</v>
      </c>
      <c r="W300" s="1004">
        <v>0</v>
      </c>
    </row>
    <row r="301" spans="1:23" ht="15" customHeight="1">
      <c r="A301" s="1007"/>
      <c r="B301" s="1038"/>
      <c r="C301" s="1007"/>
      <c r="D301" s="1039"/>
      <c r="E301" s="1006"/>
      <c r="F301" s="1006"/>
      <c r="G301" s="1006"/>
      <c r="H301" s="707">
        <v>3938000</v>
      </c>
      <c r="I301" s="707">
        <v>0</v>
      </c>
      <c r="J301" s="1003"/>
      <c r="K301" s="1003"/>
      <c r="L301" s="1004"/>
      <c r="M301" s="1004"/>
      <c r="N301" s="1003"/>
      <c r="O301" s="1003"/>
      <c r="P301" s="1004"/>
      <c r="Q301" s="1004"/>
      <c r="R301" s="1003"/>
      <c r="S301" s="1004"/>
      <c r="T301" s="1004"/>
      <c r="U301" s="1003"/>
      <c r="V301" s="1004"/>
      <c r="W301" s="1004"/>
    </row>
    <row r="302" spans="1:23" ht="15" customHeight="1">
      <c r="A302" s="1007"/>
      <c r="B302" s="1038"/>
      <c r="C302" s="1007"/>
      <c r="D302" s="1039"/>
      <c r="E302" s="1006"/>
      <c r="F302" s="1006"/>
      <c r="G302" s="1006"/>
      <c r="H302" s="707">
        <v>0</v>
      </c>
      <c r="I302" s="707">
        <v>0</v>
      </c>
      <c r="J302" s="1003"/>
      <c r="K302" s="1003"/>
      <c r="L302" s="1004"/>
      <c r="M302" s="1004"/>
      <c r="N302" s="1003"/>
      <c r="O302" s="1003"/>
      <c r="P302" s="1004"/>
      <c r="Q302" s="1004"/>
      <c r="R302" s="1003"/>
      <c r="S302" s="1004"/>
      <c r="T302" s="1004"/>
      <c r="U302" s="1003"/>
      <c r="V302" s="1004"/>
      <c r="W302" s="1004"/>
    </row>
    <row r="303" spans="1:23" ht="15" customHeight="1">
      <c r="A303" s="1007"/>
      <c r="B303" s="1038"/>
      <c r="C303" s="1007"/>
      <c r="D303" s="1039"/>
      <c r="E303" s="1006"/>
      <c r="F303" s="1006"/>
      <c r="G303" s="1006"/>
      <c r="H303" s="707">
        <v>694941</v>
      </c>
      <c r="I303" s="707">
        <v>0</v>
      </c>
      <c r="J303" s="1003"/>
      <c r="K303" s="1003"/>
      <c r="L303" s="1004"/>
      <c r="M303" s="1004"/>
      <c r="N303" s="1003"/>
      <c r="O303" s="1003"/>
      <c r="P303" s="1004"/>
      <c r="Q303" s="1004"/>
      <c r="R303" s="1003"/>
      <c r="S303" s="1004"/>
      <c r="T303" s="1004"/>
      <c r="U303" s="1003"/>
      <c r="V303" s="1004"/>
      <c r="W303" s="1004"/>
    </row>
    <row r="304" spans="1:23" ht="15" customHeight="1">
      <c r="A304" s="1007"/>
      <c r="B304" s="1038"/>
      <c r="C304" s="1007"/>
      <c r="D304" s="1039"/>
      <c r="E304" s="1006"/>
      <c r="F304" s="1006"/>
      <c r="G304" s="1006"/>
      <c r="H304" s="707">
        <v>0</v>
      </c>
      <c r="I304" s="707">
        <v>0</v>
      </c>
      <c r="J304" s="1003"/>
      <c r="K304" s="1003"/>
      <c r="L304" s="1004"/>
      <c r="M304" s="1004"/>
      <c r="N304" s="1003"/>
      <c r="O304" s="1003"/>
      <c r="P304" s="1004"/>
      <c r="Q304" s="1004"/>
      <c r="R304" s="1003"/>
      <c r="S304" s="1004"/>
      <c r="T304" s="1004"/>
      <c r="U304" s="1003"/>
      <c r="V304" s="1004"/>
      <c r="W304" s="1004"/>
    </row>
    <row r="305" spans="1:24" ht="15" customHeight="1">
      <c r="A305" s="1016">
        <v>5</v>
      </c>
      <c r="B305" s="1057" t="s">
        <v>955</v>
      </c>
      <c r="C305" s="1016">
        <v>123</v>
      </c>
      <c r="D305" s="1060" t="s">
        <v>956</v>
      </c>
      <c r="E305" s="1006" t="s">
        <v>818</v>
      </c>
      <c r="F305" s="1025" t="s">
        <v>841</v>
      </c>
      <c r="G305" s="1025">
        <v>2023</v>
      </c>
      <c r="H305" s="707">
        <f>H306+H308+H307+H309</f>
        <v>4203008</v>
      </c>
      <c r="I305" s="707">
        <f>I306+I308+I307+I309</f>
        <v>0</v>
      </c>
      <c r="J305" s="1010">
        <f>K305+N305</f>
        <v>4203008</v>
      </c>
      <c r="K305" s="1010">
        <f>L305+M305</f>
        <v>3572557</v>
      </c>
      <c r="L305" s="1013">
        <v>3572557</v>
      </c>
      <c r="M305" s="1013">
        <v>0</v>
      </c>
      <c r="N305" s="1010">
        <f>O305+R305+U305</f>
        <v>630451</v>
      </c>
      <c r="O305" s="1010">
        <f>P305+Q305</f>
        <v>0</v>
      </c>
      <c r="P305" s="1013">
        <v>0</v>
      </c>
      <c r="Q305" s="1013">
        <v>0</v>
      </c>
      <c r="R305" s="1010">
        <f>S305+T305</f>
        <v>630451</v>
      </c>
      <c r="S305" s="1013">
        <v>630451</v>
      </c>
      <c r="T305" s="1013">
        <v>0</v>
      </c>
      <c r="U305" s="1010">
        <f>V305+W305</f>
        <v>0</v>
      </c>
      <c r="V305" s="1013">
        <v>0</v>
      </c>
      <c r="W305" s="1013">
        <v>0</v>
      </c>
    </row>
    <row r="306" spans="1:24" ht="15" customHeight="1">
      <c r="A306" s="1017"/>
      <c r="B306" s="1058"/>
      <c r="C306" s="1017"/>
      <c r="D306" s="1061"/>
      <c r="E306" s="1006"/>
      <c r="F306" s="1026"/>
      <c r="G306" s="1026"/>
      <c r="H306" s="707">
        <v>3572557</v>
      </c>
      <c r="I306" s="707">
        <v>0</v>
      </c>
      <c r="J306" s="1011"/>
      <c r="K306" s="1011"/>
      <c r="L306" s="1014"/>
      <c r="M306" s="1014"/>
      <c r="N306" s="1011"/>
      <c r="O306" s="1011"/>
      <c r="P306" s="1014"/>
      <c r="Q306" s="1014"/>
      <c r="R306" s="1011"/>
      <c r="S306" s="1014"/>
      <c r="T306" s="1014"/>
      <c r="U306" s="1011"/>
      <c r="V306" s="1014"/>
      <c r="W306" s="1014"/>
    </row>
    <row r="307" spans="1:24" ht="15" customHeight="1">
      <c r="A307" s="1017"/>
      <c r="B307" s="1058"/>
      <c r="C307" s="1017"/>
      <c r="D307" s="1061"/>
      <c r="E307" s="1006"/>
      <c r="F307" s="1026"/>
      <c r="G307" s="1026"/>
      <c r="H307" s="707">
        <v>0</v>
      </c>
      <c r="I307" s="707">
        <v>0</v>
      </c>
      <c r="J307" s="1011"/>
      <c r="K307" s="1011"/>
      <c r="L307" s="1014"/>
      <c r="M307" s="1014"/>
      <c r="N307" s="1011"/>
      <c r="O307" s="1011"/>
      <c r="P307" s="1014"/>
      <c r="Q307" s="1014"/>
      <c r="R307" s="1011"/>
      <c r="S307" s="1014"/>
      <c r="T307" s="1014"/>
      <c r="U307" s="1011"/>
      <c r="V307" s="1014"/>
      <c r="W307" s="1014"/>
    </row>
    <row r="308" spans="1:24" ht="15" customHeight="1">
      <c r="A308" s="1017"/>
      <c r="B308" s="1058"/>
      <c r="C308" s="1017"/>
      <c r="D308" s="1061"/>
      <c r="E308" s="1006"/>
      <c r="F308" s="1026"/>
      <c r="G308" s="1026"/>
      <c r="H308" s="707">
        <v>630451</v>
      </c>
      <c r="I308" s="707">
        <v>0</v>
      </c>
      <c r="J308" s="1011"/>
      <c r="K308" s="1011"/>
      <c r="L308" s="1014"/>
      <c r="M308" s="1014"/>
      <c r="N308" s="1011"/>
      <c r="O308" s="1011"/>
      <c r="P308" s="1014"/>
      <c r="Q308" s="1014"/>
      <c r="R308" s="1011"/>
      <c r="S308" s="1014"/>
      <c r="T308" s="1014"/>
      <c r="U308" s="1011"/>
      <c r="V308" s="1014"/>
      <c r="W308" s="1014"/>
    </row>
    <row r="309" spans="1:24" ht="15" customHeight="1">
      <c r="A309" s="1018"/>
      <c r="B309" s="1059"/>
      <c r="C309" s="1018"/>
      <c r="D309" s="1062"/>
      <c r="E309" s="1006"/>
      <c r="F309" s="1027"/>
      <c r="G309" s="1027"/>
      <c r="H309" s="707">
        <v>0</v>
      </c>
      <c r="I309" s="707">
        <v>0</v>
      </c>
      <c r="J309" s="1012"/>
      <c r="K309" s="1012"/>
      <c r="L309" s="1015"/>
      <c r="M309" s="1015"/>
      <c r="N309" s="1012"/>
      <c r="O309" s="1012"/>
      <c r="P309" s="1015"/>
      <c r="Q309" s="1015"/>
      <c r="R309" s="1012"/>
      <c r="S309" s="1015"/>
      <c r="T309" s="1015"/>
      <c r="U309" s="1012"/>
      <c r="V309" s="1015"/>
      <c r="W309" s="1015"/>
    </row>
    <row r="310" spans="1:24" ht="15.6" customHeight="1">
      <c r="A310" s="1016">
        <v>6</v>
      </c>
      <c r="B310" s="1057" t="s">
        <v>955</v>
      </c>
      <c r="C310" s="1016">
        <v>123</v>
      </c>
      <c r="D310" s="1060" t="s">
        <v>956</v>
      </c>
      <c r="E310" s="1025" t="s">
        <v>950</v>
      </c>
      <c r="F310" s="1025" t="s">
        <v>951</v>
      </c>
      <c r="G310" s="1025">
        <v>2023</v>
      </c>
      <c r="H310" s="707">
        <f>H311+H313+H312+H314</f>
        <v>12662</v>
      </c>
      <c r="I310" s="707">
        <f>I311+I313+I312+I314</f>
        <v>0</v>
      </c>
      <c r="J310" s="1010">
        <f>K310+N310</f>
        <v>12662</v>
      </c>
      <c r="K310" s="1010">
        <f>L310+M310</f>
        <v>10763</v>
      </c>
      <c r="L310" s="1013">
        <v>10763</v>
      </c>
      <c r="M310" s="1013">
        <v>0</v>
      </c>
      <c r="N310" s="1010">
        <f>O310+R310+U310</f>
        <v>1899</v>
      </c>
      <c r="O310" s="1010">
        <f>P310+Q310</f>
        <v>0</v>
      </c>
      <c r="P310" s="1013">
        <v>0</v>
      </c>
      <c r="Q310" s="1013">
        <v>0</v>
      </c>
      <c r="R310" s="1010">
        <f>S310+T310</f>
        <v>1899</v>
      </c>
      <c r="S310" s="1013">
        <v>1899</v>
      </c>
      <c r="T310" s="1013">
        <v>0</v>
      </c>
      <c r="U310" s="1010">
        <f>V310+W310</f>
        <v>0</v>
      </c>
      <c r="V310" s="1013">
        <v>0</v>
      </c>
      <c r="W310" s="1013">
        <v>0</v>
      </c>
    </row>
    <row r="311" spans="1:24" ht="15.6" customHeight="1">
      <c r="A311" s="1017"/>
      <c r="B311" s="1058"/>
      <c r="C311" s="1017"/>
      <c r="D311" s="1061"/>
      <c r="E311" s="1026"/>
      <c r="F311" s="1026"/>
      <c r="G311" s="1026"/>
      <c r="H311" s="707">
        <v>10763</v>
      </c>
      <c r="I311" s="707">
        <v>0</v>
      </c>
      <c r="J311" s="1011"/>
      <c r="K311" s="1011"/>
      <c r="L311" s="1014"/>
      <c r="M311" s="1014"/>
      <c r="N311" s="1011"/>
      <c r="O311" s="1011"/>
      <c r="P311" s="1014"/>
      <c r="Q311" s="1014"/>
      <c r="R311" s="1011"/>
      <c r="S311" s="1014"/>
      <c r="T311" s="1014"/>
      <c r="U311" s="1011"/>
      <c r="V311" s="1014"/>
      <c r="W311" s="1014"/>
    </row>
    <row r="312" spans="1:24" ht="15.6" customHeight="1">
      <c r="A312" s="1017"/>
      <c r="B312" s="1058"/>
      <c r="C312" s="1017"/>
      <c r="D312" s="1061"/>
      <c r="E312" s="1026"/>
      <c r="F312" s="1026"/>
      <c r="G312" s="1026"/>
      <c r="H312" s="707">
        <v>0</v>
      </c>
      <c r="I312" s="707">
        <v>0</v>
      </c>
      <c r="J312" s="1011"/>
      <c r="K312" s="1011"/>
      <c r="L312" s="1014"/>
      <c r="M312" s="1014"/>
      <c r="N312" s="1011"/>
      <c r="O312" s="1011"/>
      <c r="P312" s="1014"/>
      <c r="Q312" s="1014"/>
      <c r="R312" s="1011"/>
      <c r="S312" s="1014"/>
      <c r="T312" s="1014"/>
      <c r="U312" s="1011"/>
      <c r="V312" s="1014"/>
      <c r="W312" s="1014"/>
    </row>
    <row r="313" spans="1:24" ht="15.6" customHeight="1">
      <c r="A313" s="1017"/>
      <c r="B313" s="1058"/>
      <c r="C313" s="1017"/>
      <c r="D313" s="1061"/>
      <c r="E313" s="1026"/>
      <c r="F313" s="1026"/>
      <c r="G313" s="1026"/>
      <c r="H313" s="707">
        <v>1899</v>
      </c>
      <c r="I313" s="707">
        <v>0</v>
      </c>
      <c r="J313" s="1011"/>
      <c r="K313" s="1011"/>
      <c r="L313" s="1014"/>
      <c r="M313" s="1014"/>
      <c r="N313" s="1011"/>
      <c r="O313" s="1011"/>
      <c r="P313" s="1014"/>
      <c r="Q313" s="1014"/>
      <c r="R313" s="1011"/>
      <c r="S313" s="1014"/>
      <c r="T313" s="1014"/>
      <c r="U313" s="1011"/>
      <c r="V313" s="1014"/>
      <c r="W313" s="1014"/>
    </row>
    <row r="314" spans="1:24" ht="15.6" customHeight="1">
      <c r="A314" s="1018"/>
      <c r="B314" s="1059"/>
      <c r="C314" s="1018"/>
      <c r="D314" s="1062"/>
      <c r="E314" s="1027"/>
      <c r="F314" s="1027"/>
      <c r="G314" s="1027"/>
      <c r="H314" s="707">
        <v>0</v>
      </c>
      <c r="I314" s="707">
        <v>0</v>
      </c>
      <c r="J314" s="1012"/>
      <c r="K314" s="1012"/>
      <c r="L314" s="1015"/>
      <c r="M314" s="1015"/>
      <c r="N314" s="1012"/>
      <c r="O314" s="1012"/>
      <c r="P314" s="1015"/>
      <c r="Q314" s="1015"/>
      <c r="R314" s="1012"/>
      <c r="S314" s="1015"/>
      <c r="T314" s="1015"/>
      <c r="U314" s="1012"/>
      <c r="V314" s="1015"/>
      <c r="W314" s="1015"/>
    </row>
    <row r="315" spans="1:24" ht="15" customHeight="1">
      <c r="A315" s="1001" t="s">
        <v>957</v>
      </c>
      <c r="B315" s="1001"/>
      <c r="C315" s="1001"/>
      <c r="D315" s="1001"/>
      <c r="E315" s="1001"/>
      <c r="F315" s="1001"/>
      <c r="G315" s="1001"/>
      <c r="H315" s="717">
        <f>H285+H290+H295+H300+H305+H310</f>
        <v>285190506</v>
      </c>
      <c r="I315" s="717">
        <f>I285+I290+I295+I300+I305+I310</f>
        <v>211046977</v>
      </c>
      <c r="J315" s="1063">
        <f>SUM(J285:J314)</f>
        <v>74143529</v>
      </c>
      <c r="K315" s="1063">
        <f t="shared" ref="K315:W315" si="2">SUM(K285:K314)</f>
        <v>63022000</v>
      </c>
      <c r="L315" s="1063">
        <f t="shared" si="2"/>
        <v>52822000</v>
      </c>
      <c r="M315" s="1063">
        <f t="shared" si="2"/>
        <v>10200000</v>
      </c>
      <c r="N315" s="1063">
        <f t="shared" si="2"/>
        <v>11121529</v>
      </c>
      <c r="O315" s="1063">
        <f t="shared" si="2"/>
        <v>0</v>
      </c>
      <c r="P315" s="1063">
        <f t="shared" si="2"/>
        <v>0</v>
      </c>
      <c r="Q315" s="1063">
        <f t="shared" si="2"/>
        <v>0</v>
      </c>
      <c r="R315" s="1063">
        <f t="shared" si="2"/>
        <v>11121529</v>
      </c>
      <c r="S315" s="1063">
        <f t="shared" si="2"/>
        <v>9321529</v>
      </c>
      <c r="T315" s="1063">
        <f t="shared" si="2"/>
        <v>1800000</v>
      </c>
      <c r="U315" s="1063">
        <f t="shared" si="2"/>
        <v>0</v>
      </c>
      <c r="V315" s="1063">
        <f t="shared" si="2"/>
        <v>0</v>
      </c>
      <c r="W315" s="1063">
        <f t="shared" si="2"/>
        <v>0</v>
      </c>
    </row>
    <row r="316" spans="1:24" ht="15" customHeight="1">
      <c r="A316" s="1001"/>
      <c r="B316" s="1001"/>
      <c r="C316" s="1001"/>
      <c r="D316" s="1001"/>
      <c r="E316" s="1001"/>
      <c r="F316" s="1001"/>
      <c r="G316" s="1001"/>
      <c r="H316" s="717">
        <f t="shared" ref="H316:I319" si="3">H286+H291+H296+H301+H306+H311</f>
        <v>242411930</v>
      </c>
      <c r="I316" s="717">
        <f t="shared" si="3"/>
        <v>179389930</v>
      </c>
      <c r="J316" s="1064"/>
      <c r="K316" s="1064"/>
      <c r="L316" s="1064"/>
      <c r="M316" s="1064"/>
      <c r="N316" s="1064"/>
      <c r="O316" s="1064"/>
      <c r="P316" s="1064"/>
      <c r="Q316" s="1064"/>
      <c r="R316" s="1064"/>
      <c r="S316" s="1064"/>
      <c r="T316" s="1064"/>
      <c r="U316" s="1064"/>
      <c r="V316" s="1064"/>
      <c r="W316" s="1064"/>
    </row>
    <row r="317" spans="1:24" ht="15" customHeight="1">
      <c r="A317" s="1001"/>
      <c r="B317" s="1001"/>
      <c r="C317" s="1001"/>
      <c r="D317" s="1001"/>
      <c r="E317" s="1001"/>
      <c r="F317" s="1001"/>
      <c r="G317" s="1001"/>
      <c r="H317" s="717">
        <f t="shared" si="3"/>
        <v>0</v>
      </c>
      <c r="I317" s="717">
        <f t="shared" si="3"/>
        <v>0</v>
      </c>
      <c r="J317" s="1064"/>
      <c r="K317" s="1064"/>
      <c r="L317" s="1064"/>
      <c r="M317" s="1064"/>
      <c r="N317" s="1064"/>
      <c r="O317" s="1064"/>
      <c r="P317" s="1064"/>
      <c r="Q317" s="1064"/>
      <c r="R317" s="1064"/>
      <c r="S317" s="1064"/>
      <c r="T317" s="1064"/>
      <c r="U317" s="1064"/>
      <c r="V317" s="1064"/>
      <c r="W317" s="1064"/>
    </row>
    <row r="318" spans="1:24" ht="15" customHeight="1">
      <c r="A318" s="1001"/>
      <c r="B318" s="1001"/>
      <c r="C318" s="1001"/>
      <c r="D318" s="1001"/>
      <c r="E318" s="1001"/>
      <c r="F318" s="1001"/>
      <c r="G318" s="1001"/>
      <c r="H318" s="717">
        <f t="shared" si="3"/>
        <v>42778576</v>
      </c>
      <c r="I318" s="717">
        <f t="shared" si="3"/>
        <v>31657047</v>
      </c>
      <c r="J318" s="1064"/>
      <c r="K318" s="1064"/>
      <c r="L318" s="1064"/>
      <c r="M318" s="1064"/>
      <c r="N318" s="1064"/>
      <c r="O318" s="1064"/>
      <c r="P318" s="1064"/>
      <c r="Q318" s="1064"/>
      <c r="R318" s="1064"/>
      <c r="S318" s="1064"/>
      <c r="T318" s="1064"/>
      <c r="U318" s="1064"/>
      <c r="V318" s="1064"/>
      <c r="W318" s="1064"/>
    </row>
    <row r="319" spans="1:24" ht="15" customHeight="1">
      <c r="A319" s="1001"/>
      <c r="B319" s="1001"/>
      <c r="C319" s="1001"/>
      <c r="D319" s="1001"/>
      <c r="E319" s="1001"/>
      <c r="F319" s="1001"/>
      <c r="G319" s="1001"/>
      <c r="H319" s="717">
        <f t="shared" si="3"/>
        <v>0</v>
      </c>
      <c r="I319" s="717">
        <f t="shared" si="3"/>
        <v>0</v>
      </c>
      <c r="J319" s="1064"/>
      <c r="K319" s="1064"/>
      <c r="L319" s="1064"/>
      <c r="M319" s="1064"/>
      <c r="N319" s="1064"/>
      <c r="O319" s="1064"/>
      <c r="P319" s="1064"/>
      <c r="Q319" s="1064"/>
      <c r="R319" s="1064"/>
      <c r="S319" s="1064"/>
      <c r="T319" s="1064"/>
      <c r="U319" s="1064"/>
      <c r="V319" s="1064"/>
      <c r="W319" s="1064"/>
    </row>
    <row r="320" spans="1:24" s="719" customFormat="1" ht="8.25" customHeight="1">
      <c r="A320" s="1007"/>
      <c r="B320" s="1007"/>
      <c r="C320" s="1007"/>
      <c r="D320" s="1007"/>
      <c r="E320" s="1007"/>
      <c r="F320" s="1007"/>
      <c r="G320" s="1007"/>
      <c r="H320" s="1007"/>
      <c r="I320" s="1007"/>
      <c r="J320" s="1007"/>
      <c r="K320" s="1007"/>
      <c r="L320" s="1007"/>
      <c r="M320" s="1007"/>
      <c r="N320" s="1007"/>
      <c r="O320" s="1007"/>
      <c r="P320" s="1007"/>
      <c r="Q320" s="1007"/>
      <c r="R320" s="1007"/>
      <c r="S320" s="1007"/>
      <c r="T320" s="1007"/>
      <c r="U320" s="1007"/>
      <c r="V320" s="1007"/>
      <c r="W320" s="1007"/>
      <c r="X320" s="718"/>
    </row>
    <row r="321" spans="1:24" s="704" customFormat="1" ht="21.75" customHeight="1">
      <c r="A321" s="1053" t="s">
        <v>958</v>
      </c>
      <c r="B321" s="1054"/>
      <c r="C321" s="1054"/>
      <c r="D321" s="1054"/>
      <c r="E321" s="1054"/>
      <c r="F321" s="1054"/>
      <c r="G321" s="1054"/>
      <c r="H321" s="1054"/>
      <c r="I321" s="1054"/>
      <c r="J321" s="1054"/>
      <c r="K321" s="1054"/>
      <c r="L321" s="1054"/>
      <c r="M321" s="1054"/>
      <c r="N321" s="1054"/>
      <c r="O321" s="1054"/>
      <c r="P321" s="1054"/>
      <c r="Q321" s="1054"/>
      <c r="R321" s="1054"/>
      <c r="S321" s="1054"/>
      <c r="T321" s="1054"/>
      <c r="U321" s="1054"/>
      <c r="V321" s="1054"/>
      <c r="W321" s="1055"/>
      <c r="X321" s="705"/>
    </row>
    <row r="322" spans="1:24" s="719" customFormat="1" ht="9.75" customHeight="1">
      <c r="A322" s="1007"/>
      <c r="B322" s="1007"/>
      <c r="C322" s="1007"/>
      <c r="D322" s="1007"/>
      <c r="E322" s="1007"/>
      <c r="F322" s="1007"/>
      <c r="G322" s="1007"/>
      <c r="H322" s="1007"/>
      <c r="I322" s="1007"/>
      <c r="J322" s="1007"/>
      <c r="K322" s="1007"/>
      <c r="L322" s="1007"/>
      <c r="M322" s="1007"/>
      <c r="N322" s="1007"/>
      <c r="O322" s="1007"/>
      <c r="P322" s="1007"/>
      <c r="Q322" s="1007"/>
      <c r="R322" s="1007"/>
      <c r="S322" s="1007"/>
      <c r="T322" s="1007"/>
      <c r="U322" s="1007"/>
      <c r="V322" s="1007"/>
      <c r="W322" s="1007"/>
      <c r="X322" s="718"/>
    </row>
    <row r="323" spans="1:24" ht="15.6" customHeight="1">
      <c r="A323" s="1007">
        <v>1</v>
      </c>
      <c r="B323" s="1068" t="s">
        <v>838</v>
      </c>
      <c r="C323" s="1069" t="s">
        <v>959</v>
      </c>
      <c r="D323" s="1072" t="s">
        <v>960</v>
      </c>
      <c r="E323" s="1032" t="s">
        <v>818</v>
      </c>
      <c r="F323" s="1006" t="s">
        <v>961</v>
      </c>
      <c r="G323" s="1006" t="s">
        <v>962</v>
      </c>
      <c r="H323" s="707" t="s">
        <v>488</v>
      </c>
      <c r="I323" s="707" t="s">
        <v>488</v>
      </c>
      <c r="J323" s="1003">
        <f>K323+N323</f>
        <v>274800</v>
      </c>
      <c r="K323" s="1003">
        <f>L323+M323</f>
        <v>0</v>
      </c>
      <c r="L323" s="1004">
        <v>0</v>
      </c>
      <c r="M323" s="1004">
        <v>0</v>
      </c>
      <c r="N323" s="1003">
        <f>O323+R323+U323</f>
        <v>274800</v>
      </c>
      <c r="O323" s="1003">
        <f>P323+Q323</f>
        <v>274800</v>
      </c>
      <c r="P323" s="1004">
        <v>2800</v>
      </c>
      <c r="Q323" s="1004">
        <v>272000</v>
      </c>
      <c r="R323" s="1003">
        <f>S323+T323</f>
        <v>0</v>
      </c>
      <c r="S323" s="1004">
        <v>0</v>
      </c>
      <c r="T323" s="1004">
        <v>0</v>
      </c>
      <c r="U323" s="1003">
        <f>V323+W323</f>
        <v>0</v>
      </c>
      <c r="V323" s="1004">
        <v>0</v>
      </c>
      <c r="W323" s="1004">
        <v>0</v>
      </c>
    </row>
    <row r="324" spans="1:24" ht="15.6" customHeight="1">
      <c r="A324" s="1007"/>
      <c r="B324" s="1068"/>
      <c r="C324" s="1070"/>
      <c r="D324" s="1072"/>
      <c r="E324" s="1032"/>
      <c r="F324" s="1006"/>
      <c r="G324" s="1006"/>
      <c r="H324" s="707" t="s">
        <v>488</v>
      </c>
      <c r="I324" s="707" t="s">
        <v>488</v>
      </c>
      <c r="J324" s="1003"/>
      <c r="K324" s="1003"/>
      <c r="L324" s="1004"/>
      <c r="M324" s="1004"/>
      <c r="N324" s="1003"/>
      <c r="O324" s="1003"/>
      <c r="P324" s="1004"/>
      <c r="Q324" s="1004"/>
      <c r="R324" s="1003"/>
      <c r="S324" s="1004"/>
      <c r="T324" s="1004"/>
      <c r="U324" s="1003"/>
      <c r="V324" s="1004"/>
      <c r="W324" s="1004"/>
    </row>
    <row r="325" spans="1:24" ht="15.6" customHeight="1">
      <c r="A325" s="1007"/>
      <c r="B325" s="1068"/>
      <c r="C325" s="1070"/>
      <c r="D325" s="1072"/>
      <c r="E325" s="1032"/>
      <c r="F325" s="1006"/>
      <c r="G325" s="1006"/>
      <c r="H325" s="707" t="s">
        <v>488</v>
      </c>
      <c r="I325" s="707" t="s">
        <v>488</v>
      </c>
      <c r="J325" s="1003"/>
      <c r="K325" s="1003"/>
      <c r="L325" s="1004"/>
      <c r="M325" s="1004"/>
      <c r="N325" s="1003"/>
      <c r="O325" s="1003"/>
      <c r="P325" s="1004"/>
      <c r="Q325" s="1004"/>
      <c r="R325" s="1003"/>
      <c r="S325" s="1004"/>
      <c r="T325" s="1004"/>
      <c r="U325" s="1003"/>
      <c r="V325" s="1004"/>
      <c r="W325" s="1004"/>
    </row>
    <row r="326" spans="1:24" ht="15.6" customHeight="1">
      <c r="A326" s="1007"/>
      <c r="B326" s="1068"/>
      <c r="C326" s="1070"/>
      <c r="D326" s="1072"/>
      <c r="E326" s="1032"/>
      <c r="F326" s="1006"/>
      <c r="G326" s="1006"/>
      <c r="H326" s="707" t="s">
        <v>488</v>
      </c>
      <c r="I326" s="707" t="s">
        <v>488</v>
      </c>
      <c r="J326" s="1003"/>
      <c r="K326" s="1003"/>
      <c r="L326" s="1004"/>
      <c r="M326" s="1004"/>
      <c r="N326" s="1003"/>
      <c r="O326" s="1003"/>
      <c r="P326" s="1004"/>
      <c r="Q326" s="1004"/>
      <c r="R326" s="1003"/>
      <c r="S326" s="1004"/>
      <c r="T326" s="1004"/>
      <c r="U326" s="1003"/>
      <c r="V326" s="1004"/>
      <c r="W326" s="1004"/>
    </row>
    <row r="327" spans="1:24" ht="15.6" customHeight="1">
      <c r="A327" s="1007"/>
      <c r="B327" s="1068"/>
      <c r="C327" s="1071"/>
      <c r="D327" s="1072"/>
      <c r="E327" s="1032"/>
      <c r="F327" s="1006"/>
      <c r="G327" s="1006"/>
      <c r="H327" s="707" t="s">
        <v>488</v>
      </c>
      <c r="I327" s="707" t="s">
        <v>488</v>
      </c>
      <c r="J327" s="1003"/>
      <c r="K327" s="1003"/>
      <c r="L327" s="1004"/>
      <c r="M327" s="1004"/>
      <c r="N327" s="1003"/>
      <c r="O327" s="1003"/>
      <c r="P327" s="1004"/>
      <c r="Q327" s="1004"/>
      <c r="R327" s="1003"/>
      <c r="S327" s="1004"/>
      <c r="T327" s="1004"/>
      <c r="U327" s="1003"/>
      <c r="V327" s="1004"/>
      <c r="W327" s="1004"/>
    </row>
    <row r="328" spans="1:24" ht="15.6" customHeight="1">
      <c r="A328" s="1007">
        <v>2</v>
      </c>
      <c r="B328" s="1065" t="s">
        <v>842</v>
      </c>
      <c r="C328" s="1019" t="s">
        <v>963</v>
      </c>
      <c r="D328" s="1039" t="s">
        <v>964</v>
      </c>
      <c r="E328" s="1006" t="s">
        <v>818</v>
      </c>
      <c r="F328" s="1006" t="s">
        <v>965</v>
      </c>
      <c r="G328" s="1006" t="s">
        <v>962</v>
      </c>
      <c r="H328" s="707" t="s">
        <v>488</v>
      </c>
      <c r="I328" s="707" t="s">
        <v>488</v>
      </c>
      <c r="J328" s="1003">
        <f>K328+N328</f>
        <v>140200</v>
      </c>
      <c r="K328" s="1003">
        <f>L328+M328</f>
        <v>0</v>
      </c>
      <c r="L328" s="1004">
        <v>0</v>
      </c>
      <c r="M328" s="1004">
        <v>0</v>
      </c>
      <c r="N328" s="1003">
        <f>O328+R328+U328</f>
        <v>140200</v>
      </c>
      <c r="O328" s="1003">
        <f>P328+Q328</f>
        <v>140200</v>
      </c>
      <c r="P328" s="1004">
        <v>200</v>
      </c>
      <c r="Q328" s="1004">
        <v>140000</v>
      </c>
      <c r="R328" s="1003">
        <f>S328+T328</f>
        <v>0</v>
      </c>
      <c r="S328" s="1004">
        <v>0</v>
      </c>
      <c r="T328" s="1004">
        <v>0</v>
      </c>
      <c r="U328" s="1003">
        <f>V328+W328</f>
        <v>0</v>
      </c>
      <c r="V328" s="1004">
        <v>0</v>
      </c>
      <c r="W328" s="1004">
        <v>0</v>
      </c>
    </row>
    <row r="329" spans="1:24" ht="15.6" customHeight="1">
      <c r="A329" s="1007"/>
      <c r="B329" s="1065"/>
      <c r="C329" s="1066"/>
      <c r="D329" s="1039"/>
      <c r="E329" s="1006"/>
      <c r="F329" s="1006"/>
      <c r="G329" s="1006"/>
      <c r="H329" s="707" t="s">
        <v>488</v>
      </c>
      <c r="I329" s="707" t="s">
        <v>488</v>
      </c>
      <c r="J329" s="1003"/>
      <c r="K329" s="1003"/>
      <c r="L329" s="1004"/>
      <c r="M329" s="1004"/>
      <c r="N329" s="1003"/>
      <c r="O329" s="1003"/>
      <c r="P329" s="1004"/>
      <c r="Q329" s="1004"/>
      <c r="R329" s="1003"/>
      <c r="S329" s="1004"/>
      <c r="T329" s="1004"/>
      <c r="U329" s="1003"/>
      <c r="V329" s="1004"/>
      <c r="W329" s="1004"/>
    </row>
    <row r="330" spans="1:24" ht="15.6" customHeight="1">
      <c r="A330" s="1007"/>
      <c r="B330" s="1065"/>
      <c r="C330" s="1066"/>
      <c r="D330" s="1039"/>
      <c r="E330" s="1006"/>
      <c r="F330" s="1006"/>
      <c r="G330" s="1006"/>
      <c r="H330" s="707" t="s">
        <v>488</v>
      </c>
      <c r="I330" s="707" t="s">
        <v>488</v>
      </c>
      <c r="J330" s="1003"/>
      <c r="K330" s="1003"/>
      <c r="L330" s="1004"/>
      <c r="M330" s="1004"/>
      <c r="N330" s="1003"/>
      <c r="O330" s="1003"/>
      <c r="P330" s="1004"/>
      <c r="Q330" s="1004"/>
      <c r="R330" s="1003"/>
      <c r="S330" s="1004"/>
      <c r="T330" s="1004"/>
      <c r="U330" s="1003"/>
      <c r="V330" s="1004"/>
      <c r="W330" s="1004"/>
    </row>
    <row r="331" spans="1:24" ht="15.6" customHeight="1">
      <c r="A331" s="1007"/>
      <c r="B331" s="1065"/>
      <c r="C331" s="1066"/>
      <c r="D331" s="1039"/>
      <c r="E331" s="1006"/>
      <c r="F331" s="1006"/>
      <c r="G331" s="1006"/>
      <c r="H331" s="707" t="s">
        <v>488</v>
      </c>
      <c r="I331" s="707" t="s">
        <v>488</v>
      </c>
      <c r="J331" s="1003"/>
      <c r="K331" s="1003"/>
      <c r="L331" s="1004"/>
      <c r="M331" s="1004"/>
      <c r="N331" s="1003"/>
      <c r="O331" s="1003"/>
      <c r="P331" s="1004"/>
      <c r="Q331" s="1004"/>
      <c r="R331" s="1003"/>
      <c r="S331" s="1004"/>
      <c r="T331" s="1004"/>
      <c r="U331" s="1003"/>
      <c r="V331" s="1004"/>
      <c r="W331" s="1004"/>
    </row>
    <row r="332" spans="1:24" ht="15.6" customHeight="1">
      <c r="A332" s="1007"/>
      <c r="B332" s="1065"/>
      <c r="C332" s="1067"/>
      <c r="D332" s="1039"/>
      <c r="E332" s="1006"/>
      <c r="F332" s="1006"/>
      <c r="G332" s="1006"/>
      <c r="H332" s="707" t="s">
        <v>488</v>
      </c>
      <c r="I332" s="707" t="s">
        <v>488</v>
      </c>
      <c r="J332" s="1003"/>
      <c r="K332" s="1003"/>
      <c r="L332" s="1004"/>
      <c r="M332" s="1004"/>
      <c r="N332" s="1003"/>
      <c r="O332" s="1003"/>
      <c r="P332" s="1004"/>
      <c r="Q332" s="1004"/>
      <c r="R332" s="1003"/>
      <c r="S332" s="1004"/>
      <c r="T332" s="1004"/>
      <c r="U332" s="1003"/>
      <c r="V332" s="1004"/>
      <c r="W332" s="1004"/>
    </row>
    <row r="333" spans="1:24" ht="15.6" customHeight="1">
      <c r="A333" s="1007">
        <v>3</v>
      </c>
      <c r="B333" s="1038" t="s">
        <v>966</v>
      </c>
      <c r="C333" s="1019" t="s">
        <v>959</v>
      </c>
      <c r="D333" s="1039" t="s">
        <v>967</v>
      </c>
      <c r="E333" s="1006" t="s">
        <v>818</v>
      </c>
      <c r="F333" s="1006" t="s">
        <v>926</v>
      </c>
      <c r="G333" s="1006" t="s">
        <v>962</v>
      </c>
      <c r="H333" s="707" t="s">
        <v>488</v>
      </c>
      <c r="I333" s="707" t="s">
        <v>488</v>
      </c>
      <c r="J333" s="1003">
        <f>K333+N333</f>
        <v>40200</v>
      </c>
      <c r="K333" s="1003">
        <f>L333+M333</f>
        <v>0</v>
      </c>
      <c r="L333" s="1004">
        <v>0</v>
      </c>
      <c r="M333" s="1004">
        <v>0</v>
      </c>
      <c r="N333" s="1003">
        <f>O333+R333+U333</f>
        <v>40200</v>
      </c>
      <c r="O333" s="1003">
        <f>P333+Q333</f>
        <v>40200</v>
      </c>
      <c r="P333" s="1004">
        <v>200</v>
      </c>
      <c r="Q333" s="1004">
        <v>40000</v>
      </c>
      <c r="R333" s="1003">
        <f>S333+T333</f>
        <v>0</v>
      </c>
      <c r="S333" s="1004">
        <v>0</v>
      </c>
      <c r="T333" s="1004">
        <v>0</v>
      </c>
      <c r="U333" s="1003">
        <f>V333+W333</f>
        <v>0</v>
      </c>
      <c r="V333" s="1004">
        <v>0</v>
      </c>
      <c r="W333" s="1004">
        <v>0</v>
      </c>
    </row>
    <row r="334" spans="1:24" ht="15.6" customHeight="1">
      <c r="A334" s="1007"/>
      <c r="B334" s="1038"/>
      <c r="C334" s="1066"/>
      <c r="D334" s="1039"/>
      <c r="E334" s="1006"/>
      <c r="F334" s="1006"/>
      <c r="G334" s="1006"/>
      <c r="H334" s="707" t="s">
        <v>488</v>
      </c>
      <c r="I334" s="707" t="s">
        <v>488</v>
      </c>
      <c r="J334" s="1003"/>
      <c r="K334" s="1003"/>
      <c r="L334" s="1004"/>
      <c r="M334" s="1004"/>
      <c r="N334" s="1003"/>
      <c r="O334" s="1003"/>
      <c r="P334" s="1004"/>
      <c r="Q334" s="1004"/>
      <c r="R334" s="1003"/>
      <c r="S334" s="1004"/>
      <c r="T334" s="1004"/>
      <c r="U334" s="1003"/>
      <c r="V334" s="1004"/>
      <c r="W334" s="1004"/>
    </row>
    <row r="335" spans="1:24" ht="15.6" customHeight="1">
      <c r="A335" s="1007"/>
      <c r="B335" s="1038"/>
      <c r="C335" s="1066"/>
      <c r="D335" s="1039"/>
      <c r="E335" s="1006"/>
      <c r="F335" s="1006"/>
      <c r="G335" s="1006"/>
      <c r="H335" s="707" t="s">
        <v>488</v>
      </c>
      <c r="I335" s="707" t="s">
        <v>488</v>
      </c>
      <c r="J335" s="1003"/>
      <c r="K335" s="1003"/>
      <c r="L335" s="1004"/>
      <c r="M335" s="1004"/>
      <c r="N335" s="1003"/>
      <c r="O335" s="1003"/>
      <c r="P335" s="1004"/>
      <c r="Q335" s="1004"/>
      <c r="R335" s="1003"/>
      <c r="S335" s="1004"/>
      <c r="T335" s="1004"/>
      <c r="U335" s="1003"/>
      <c r="V335" s="1004"/>
      <c r="W335" s="1004"/>
    </row>
    <row r="336" spans="1:24" ht="15.6" customHeight="1">
      <c r="A336" s="1007"/>
      <c r="B336" s="1038"/>
      <c r="C336" s="1066"/>
      <c r="D336" s="1039"/>
      <c r="E336" s="1006"/>
      <c r="F336" s="1006"/>
      <c r="G336" s="1006"/>
      <c r="H336" s="707" t="s">
        <v>488</v>
      </c>
      <c r="I336" s="707" t="s">
        <v>488</v>
      </c>
      <c r="J336" s="1003"/>
      <c r="K336" s="1003"/>
      <c r="L336" s="1004"/>
      <c r="M336" s="1004"/>
      <c r="N336" s="1003"/>
      <c r="O336" s="1003"/>
      <c r="P336" s="1004"/>
      <c r="Q336" s="1004"/>
      <c r="R336" s="1003"/>
      <c r="S336" s="1004"/>
      <c r="T336" s="1004"/>
      <c r="U336" s="1003"/>
      <c r="V336" s="1004"/>
      <c r="W336" s="1004"/>
    </row>
    <row r="337" spans="1:23" ht="15.6" customHeight="1">
      <c r="A337" s="1007"/>
      <c r="B337" s="1038"/>
      <c r="C337" s="1067"/>
      <c r="D337" s="1039"/>
      <c r="E337" s="1006"/>
      <c r="F337" s="1006"/>
      <c r="G337" s="1006"/>
      <c r="H337" s="707" t="s">
        <v>488</v>
      </c>
      <c r="I337" s="707" t="s">
        <v>488</v>
      </c>
      <c r="J337" s="1003"/>
      <c r="K337" s="1003"/>
      <c r="L337" s="1004"/>
      <c r="M337" s="1004"/>
      <c r="N337" s="1003"/>
      <c r="O337" s="1003"/>
      <c r="P337" s="1004"/>
      <c r="Q337" s="1004"/>
      <c r="R337" s="1003"/>
      <c r="S337" s="1004"/>
      <c r="T337" s="1004"/>
      <c r="U337" s="1003"/>
      <c r="V337" s="1004"/>
      <c r="W337" s="1004"/>
    </row>
    <row r="338" spans="1:23" ht="15.6" customHeight="1">
      <c r="A338" s="1007">
        <v>4</v>
      </c>
      <c r="B338" s="1065" t="s">
        <v>968</v>
      </c>
      <c r="C338" s="1019" t="s">
        <v>969</v>
      </c>
      <c r="D338" s="1039" t="s">
        <v>970</v>
      </c>
      <c r="E338" s="1006" t="s">
        <v>818</v>
      </c>
      <c r="F338" s="1006" t="s">
        <v>971</v>
      </c>
      <c r="G338" s="1006" t="s">
        <v>962</v>
      </c>
      <c r="H338" s="707" t="s">
        <v>488</v>
      </c>
      <c r="I338" s="707" t="s">
        <v>488</v>
      </c>
      <c r="J338" s="1003">
        <f>K338+N338</f>
        <v>200000</v>
      </c>
      <c r="K338" s="1003">
        <f>L338+M338</f>
        <v>0</v>
      </c>
      <c r="L338" s="1004">
        <v>0</v>
      </c>
      <c r="M338" s="1004">
        <v>0</v>
      </c>
      <c r="N338" s="1003">
        <f>O338+R338+U338</f>
        <v>200000</v>
      </c>
      <c r="O338" s="1003">
        <f>P338+Q338</f>
        <v>200000</v>
      </c>
      <c r="P338" s="1004">
        <v>0</v>
      </c>
      <c r="Q338" s="1004">
        <v>200000</v>
      </c>
      <c r="R338" s="1003">
        <f>S338+T338</f>
        <v>0</v>
      </c>
      <c r="S338" s="1004">
        <v>0</v>
      </c>
      <c r="T338" s="1004">
        <v>0</v>
      </c>
      <c r="U338" s="1003">
        <f>V338+W338</f>
        <v>0</v>
      </c>
      <c r="V338" s="1004">
        <v>0</v>
      </c>
      <c r="W338" s="1004">
        <v>0</v>
      </c>
    </row>
    <row r="339" spans="1:23" ht="15.6" customHeight="1">
      <c r="A339" s="1007"/>
      <c r="B339" s="1065"/>
      <c r="C339" s="1066"/>
      <c r="D339" s="1039"/>
      <c r="E339" s="1006"/>
      <c r="F339" s="1006"/>
      <c r="G339" s="1006"/>
      <c r="H339" s="707" t="s">
        <v>488</v>
      </c>
      <c r="I339" s="707" t="s">
        <v>488</v>
      </c>
      <c r="J339" s="1003"/>
      <c r="K339" s="1003"/>
      <c r="L339" s="1004"/>
      <c r="M339" s="1004"/>
      <c r="N339" s="1003"/>
      <c r="O339" s="1003"/>
      <c r="P339" s="1004"/>
      <c r="Q339" s="1004"/>
      <c r="R339" s="1003"/>
      <c r="S339" s="1004"/>
      <c r="T339" s="1004"/>
      <c r="U339" s="1003"/>
      <c r="V339" s="1004"/>
      <c r="W339" s="1004"/>
    </row>
    <row r="340" spans="1:23" ht="15.6" customHeight="1">
      <c r="A340" s="1007"/>
      <c r="B340" s="1065"/>
      <c r="C340" s="1066"/>
      <c r="D340" s="1039"/>
      <c r="E340" s="1006"/>
      <c r="F340" s="1006"/>
      <c r="G340" s="1006"/>
      <c r="H340" s="707" t="s">
        <v>488</v>
      </c>
      <c r="I340" s="707" t="s">
        <v>488</v>
      </c>
      <c r="J340" s="1003"/>
      <c r="K340" s="1003"/>
      <c r="L340" s="1004"/>
      <c r="M340" s="1004"/>
      <c r="N340" s="1003"/>
      <c r="O340" s="1003"/>
      <c r="P340" s="1004"/>
      <c r="Q340" s="1004"/>
      <c r="R340" s="1003"/>
      <c r="S340" s="1004"/>
      <c r="T340" s="1004"/>
      <c r="U340" s="1003"/>
      <c r="V340" s="1004"/>
      <c r="W340" s="1004"/>
    </row>
    <row r="341" spans="1:23" ht="15.6" customHeight="1">
      <c r="A341" s="1007"/>
      <c r="B341" s="1065"/>
      <c r="C341" s="1066"/>
      <c r="D341" s="1039"/>
      <c r="E341" s="1006"/>
      <c r="F341" s="1006"/>
      <c r="G341" s="1006"/>
      <c r="H341" s="707" t="s">
        <v>488</v>
      </c>
      <c r="I341" s="707" t="s">
        <v>488</v>
      </c>
      <c r="J341" s="1003"/>
      <c r="K341" s="1003"/>
      <c r="L341" s="1004"/>
      <c r="M341" s="1004"/>
      <c r="N341" s="1003"/>
      <c r="O341" s="1003"/>
      <c r="P341" s="1004"/>
      <c r="Q341" s="1004"/>
      <c r="R341" s="1003"/>
      <c r="S341" s="1004"/>
      <c r="T341" s="1004"/>
      <c r="U341" s="1003"/>
      <c r="V341" s="1004"/>
      <c r="W341" s="1004"/>
    </row>
    <row r="342" spans="1:23" ht="15.6" customHeight="1">
      <c r="A342" s="1007"/>
      <c r="B342" s="1065"/>
      <c r="C342" s="1067"/>
      <c r="D342" s="1039"/>
      <c r="E342" s="1006"/>
      <c r="F342" s="1006"/>
      <c r="G342" s="1006"/>
      <c r="H342" s="707" t="s">
        <v>488</v>
      </c>
      <c r="I342" s="707" t="s">
        <v>488</v>
      </c>
      <c r="J342" s="1003"/>
      <c r="K342" s="1003"/>
      <c r="L342" s="1004"/>
      <c r="M342" s="1004"/>
      <c r="N342" s="1003"/>
      <c r="O342" s="1003"/>
      <c r="P342" s="1004"/>
      <c r="Q342" s="1004"/>
      <c r="R342" s="1003"/>
      <c r="S342" s="1004"/>
      <c r="T342" s="1004"/>
      <c r="U342" s="1003"/>
      <c r="V342" s="1004"/>
      <c r="W342" s="1004"/>
    </row>
    <row r="343" spans="1:23" ht="15.6" customHeight="1">
      <c r="A343" s="1007">
        <v>5</v>
      </c>
      <c r="B343" s="1038" t="s">
        <v>882</v>
      </c>
      <c r="C343" s="1019" t="s">
        <v>883</v>
      </c>
      <c r="D343" s="1039" t="s">
        <v>972</v>
      </c>
      <c r="E343" s="1006" t="s">
        <v>818</v>
      </c>
      <c r="F343" s="1006" t="s">
        <v>953</v>
      </c>
      <c r="G343" s="1006" t="s">
        <v>962</v>
      </c>
      <c r="H343" s="707" t="s">
        <v>488</v>
      </c>
      <c r="I343" s="707" t="s">
        <v>488</v>
      </c>
      <c r="J343" s="1003">
        <f>K343+N343</f>
        <v>3288117</v>
      </c>
      <c r="K343" s="1003">
        <f>L343+M343</f>
        <v>0</v>
      </c>
      <c r="L343" s="1004">
        <v>0</v>
      </c>
      <c r="M343" s="1004">
        <v>0</v>
      </c>
      <c r="N343" s="1003">
        <f>O343+R343+U343</f>
        <v>3288117</v>
      </c>
      <c r="O343" s="1003">
        <f>P343+Q343</f>
        <v>3288117</v>
      </c>
      <c r="P343" s="1004">
        <v>41400</v>
      </c>
      <c r="Q343" s="1004">
        <v>3246717</v>
      </c>
      <c r="R343" s="1003">
        <f>S343+T343</f>
        <v>0</v>
      </c>
      <c r="S343" s="1004">
        <v>0</v>
      </c>
      <c r="T343" s="1004">
        <v>0</v>
      </c>
      <c r="U343" s="1003">
        <f>V343+W343</f>
        <v>0</v>
      </c>
      <c r="V343" s="1004">
        <v>0</v>
      </c>
      <c r="W343" s="1004">
        <v>0</v>
      </c>
    </row>
    <row r="344" spans="1:23" ht="15.6" customHeight="1">
      <c r="A344" s="1007"/>
      <c r="B344" s="1038"/>
      <c r="C344" s="1066"/>
      <c r="D344" s="1039"/>
      <c r="E344" s="1006"/>
      <c r="F344" s="1006"/>
      <c r="G344" s="1006"/>
      <c r="H344" s="707" t="s">
        <v>488</v>
      </c>
      <c r="I344" s="707" t="s">
        <v>488</v>
      </c>
      <c r="J344" s="1003"/>
      <c r="K344" s="1003"/>
      <c r="L344" s="1004"/>
      <c r="M344" s="1004"/>
      <c r="N344" s="1003"/>
      <c r="O344" s="1003"/>
      <c r="P344" s="1004"/>
      <c r="Q344" s="1004"/>
      <c r="R344" s="1003"/>
      <c r="S344" s="1004"/>
      <c r="T344" s="1004"/>
      <c r="U344" s="1003"/>
      <c r="V344" s="1004"/>
      <c r="W344" s="1004"/>
    </row>
    <row r="345" spans="1:23" ht="15.6" customHeight="1">
      <c r="A345" s="1007"/>
      <c r="B345" s="1038"/>
      <c r="C345" s="1066"/>
      <c r="D345" s="1039"/>
      <c r="E345" s="1006"/>
      <c r="F345" s="1006"/>
      <c r="G345" s="1006"/>
      <c r="H345" s="707" t="s">
        <v>488</v>
      </c>
      <c r="I345" s="707" t="s">
        <v>488</v>
      </c>
      <c r="J345" s="1003"/>
      <c r="K345" s="1003"/>
      <c r="L345" s="1004"/>
      <c r="M345" s="1004"/>
      <c r="N345" s="1003"/>
      <c r="O345" s="1003"/>
      <c r="P345" s="1004"/>
      <c r="Q345" s="1004"/>
      <c r="R345" s="1003"/>
      <c r="S345" s="1004"/>
      <c r="T345" s="1004"/>
      <c r="U345" s="1003"/>
      <c r="V345" s="1004"/>
      <c r="W345" s="1004"/>
    </row>
    <row r="346" spans="1:23" ht="15.6" customHeight="1">
      <c r="A346" s="1007"/>
      <c r="B346" s="1038"/>
      <c r="C346" s="1066"/>
      <c r="D346" s="1039"/>
      <c r="E346" s="1006"/>
      <c r="F346" s="1006"/>
      <c r="G346" s="1006"/>
      <c r="H346" s="707" t="s">
        <v>488</v>
      </c>
      <c r="I346" s="707" t="s">
        <v>488</v>
      </c>
      <c r="J346" s="1003"/>
      <c r="K346" s="1003"/>
      <c r="L346" s="1004"/>
      <c r="M346" s="1004"/>
      <c r="N346" s="1003"/>
      <c r="O346" s="1003"/>
      <c r="P346" s="1004"/>
      <c r="Q346" s="1004"/>
      <c r="R346" s="1003"/>
      <c r="S346" s="1004"/>
      <c r="T346" s="1004"/>
      <c r="U346" s="1003"/>
      <c r="V346" s="1004"/>
      <c r="W346" s="1004"/>
    </row>
    <row r="347" spans="1:23" ht="15.6" customHeight="1">
      <c r="A347" s="1007"/>
      <c r="B347" s="1038"/>
      <c r="C347" s="1067"/>
      <c r="D347" s="1039"/>
      <c r="E347" s="1006"/>
      <c r="F347" s="1006"/>
      <c r="G347" s="1006"/>
      <c r="H347" s="707" t="s">
        <v>488</v>
      </c>
      <c r="I347" s="707" t="s">
        <v>488</v>
      </c>
      <c r="J347" s="1003"/>
      <c r="K347" s="1003"/>
      <c r="L347" s="1004"/>
      <c r="M347" s="1004"/>
      <c r="N347" s="1003"/>
      <c r="O347" s="1003"/>
      <c r="P347" s="1004"/>
      <c r="Q347" s="1004"/>
      <c r="R347" s="1003"/>
      <c r="S347" s="1004"/>
      <c r="T347" s="1004"/>
      <c r="U347" s="1003"/>
      <c r="V347" s="1004"/>
      <c r="W347" s="1004"/>
    </row>
    <row r="348" spans="1:23" ht="15.6" customHeight="1">
      <c r="A348" s="1007">
        <v>6</v>
      </c>
      <c r="B348" s="1038" t="s">
        <v>973</v>
      </c>
      <c r="C348" s="1019" t="s">
        <v>974</v>
      </c>
      <c r="D348" s="1039" t="s">
        <v>975</v>
      </c>
      <c r="E348" s="1006" t="s">
        <v>818</v>
      </c>
      <c r="F348" s="1006" t="s">
        <v>904</v>
      </c>
      <c r="G348" s="1006" t="s">
        <v>962</v>
      </c>
      <c r="H348" s="707" t="s">
        <v>488</v>
      </c>
      <c r="I348" s="707" t="s">
        <v>488</v>
      </c>
      <c r="J348" s="1003">
        <f>K348+N348</f>
        <v>1290500</v>
      </c>
      <c r="K348" s="1003">
        <f>L348+M348</f>
        <v>0</v>
      </c>
      <c r="L348" s="1004">
        <v>0</v>
      </c>
      <c r="M348" s="1004">
        <v>0</v>
      </c>
      <c r="N348" s="1003">
        <f>O348+R348+U348</f>
        <v>1290500</v>
      </c>
      <c r="O348" s="1003">
        <f>P348+Q348</f>
        <v>1290500</v>
      </c>
      <c r="P348" s="1004">
        <v>10500</v>
      </c>
      <c r="Q348" s="1004">
        <v>1280000</v>
      </c>
      <c r="R348" s="1003">
        <f>S348+T348</f>
        <v>0</v>
      </c>
      <c r="S348" s="1004">
        <v>0</v>
      </c>
      <c r="T348" s="1004">
        <v>0</v>
      </c>
      <c r="U348" s="1003">
        <f>V348+W348</f>
        <v>0</v>
      </c>
      <c r="V348" s="1004">
        <v>0</v>
      </c>
      <c r="W348" s="1004">
        <v>0</v>
      </c>
    </row>
    <row r="349" spans="1:23" ht="15.6" customHeight="1">
      <c r="A349" s="1007"/>
      <c r="B349" s="1038"/>
      <c r="C349" s="1066"/>
      <c r="D349" s="1039"/>
      <c r="E349" s="1006"/>
      <c r="F349" s="1006"/>
      <c r="G349" s="1006"/>
      <c r="H349" s="707" t="s">
        <v>488</v>
      </c>
      <c r="I349" s="707" t="s">
        <v>488</v>
      </c>
      <c r="J349" s="1003"/>
      <c r="K349" s="1003"/>
      <c r="L349" s="1004"/>
      <c r="M349" s="1004"/>
      <c r="N349" s="1003"/>
      <c r="O349" s="1003"/>
      <c r="P349" s="1004"/>
      <c r="Q349" s="1004"/>
      <c r="R349" s="1003"/>
      <c r="S349" s="1004"/>
      <c r="T349" s="1004"/>
      <c r="U349" s="1003"/>
      <c r="V349" s="1004"/>
      <c r="W349" s="1004"/>
    </row>
    <row r="350" spans="1:23" ht="15.6" customHeight="1">
      <c r="A350" s="1007"/>
      <c r="B350" s="1038"/>
      <c r="C350" s="1066"/>
      <c r="D350" s="1039"/>
      <c r="E350" s="1006"/>
      <c r="F350" s="1006"/>
      <c r="G350" s="1006"/>
      <c r="H350" s="707" t="s">
        <v>488</v>
      </c>
      <c r="I350" s="707" t="s">
        <v>488</v>
      </c>
      <c r="J350" s="1003"/>
      <c r="K350" s="1003"/>
      <c r="L350" s="1004"/>
      <c r="M350" s="1004"/>
      <c r="N350" s="1003"/>
      <c r="O350" s="1003"/>
      <c r="P350" s="1004"/>
      <c r="Q350" s="1004"/>
      <c r="R350" s="1003"/>
      <c r="S350" s="1004"/>
      <c r="T350" s="1004"/>
      <c r="U350" s="1003"/>
      <c r="V350" s="1004"/>
      <c r="W350" s="1004"/>
    </row>
    <row r="351" spans="1:23" ht="15.6" customHeight="1">
      <c r="A351" s="1007"/>
      <c r="B351" s="1038"/>
      <c r="C351" s="1066"/>
      <c r="D351" s="1039"/>
      <c r="E351" s="1006"/>
      <c r="F351" s="1006"/>
      <c r="G351" s="1006"/>
      <c r="H351" s="707" t="s">
        <v>488</v>
      </c>
      <c r="I351" s="707" t="s">
        <v>488</v>
      </c>
      <c r="J351" s="1003"/>
      <c r="K351" s="1003"/>
      <c r="L351" s="1004"/>
      <c r="M351" s="1004"/>
      <c r="N351" s="1003"/>
      <c r="O351" s="1003"/>
      <c r="P351" s="1004"/>
      <c r="Q351" s="1004"/>
      <c r="R351" s="1003"/>
      <c r="S351" s="1004"/>
      <c r="T351" s="1004"/>
      <c r="U351" s="1003"/>
      <c r="V351" s="1004"/>
      <c r="W351" s="1004"/>
    </row>
    <row r="352" spans="1:23" ht="15.6" customHeight="1">
      <c r="A352" s="1007"/>
      <c r="B352" s="1038"/>
      <c r="C352" s="1067"/>
      <c r="D352" s="1039"/>
      <c r="E352" s="1006"/>
      <c r="F352" s="1006"/>
      <c r="G352" s="1006"/>
      <c r="H352" s="707" t="s">
        <v>488</v>
      </c>
      <c r="I352" s="707" t="s">
        <v>488</v>
      </c>
      <c r="J352" s="1003"/>
      <c r="K352" s="1003"/>
      <c r="L352" s="1004"/>
      <c r="M352" s="1004"/>
      <c r="N352" s="1003"/>
      <c r="O352" s="1003"/>
      <c r="P352" s="1004"/>
      <c r="Q352" s="1004"/>
      <c r="R352" s="1003"/>
      <c r="S352" s="1004"/>
      <c r="T352" s="1004"/>
      <c r="U352" s="1003"/>
      <c r="V352" s="1004"/>
      <c r="W352" s="1004"/>
    </row>
    <row r="353" spans="1:23" ht="15.6" customHeight="1">
      <c r="A353" s="1007">
        <v>7</v>
      </c>
      <c r="B353" s="1038" t="s">
        <v>976</v>
      </c>
      <c r="C353" s="1019" t="s">
        <v>977</v>
      </c>
      <c r="D353" s="1039" t="s">
        <v>978</v>
      </c>
      <c r="E353" s="1006" t="s">
        <v>818</v>
      </c>
      <c r="F353" s="1006" t="s">
        <v>961</v>
      </c>
      <c r="G353" s="1006" t="s">
        <v>962</v>
      </c>
      <c r="H353" s="707" t="s">
        <v>488</v>
      </c>
      <c r="I353" s="707" t="s">
        <v>488</v>
      </c>
      <c r="J353" s="1003">
        <f>K353+N353</f>
        <v>123500</v>
      </c>
      <c r="K353" s="1003">
        <f>L353+M353</f>
        <v>0</v>
      </c>
      <c r="L353" s="1004">
        <v>0</v>
      </c>
      <c r="M353" s="1004">
        <v>0</v>
      </c>
      <c r="N353" s="1003">
        <f>O353+R353+U353</f>
        <v>123500</v>
      </c>
      <c r="O353" s="1003">
        <f>P353+Q353</f>
        <v>123500</v>
      </c>
      <c r="P353" s="1004">
        <v>20000</v>
      </c>
      <c r="Q353" s="1004">
        <v>103500</v>
      </c>
      <c r="R353" s="1003">
        <f>S353+T353</f>
        <v>0</v>
      </c>
      <c r="S353" s="1004">
        <v>0</v>
      </c>
      <c r="T353" s="1004">
        <v>0</v>
      </c>
      <c r="U353" s="1003">
        <f>V353+W353</f>
        <v>0</v>
      </c>
      <c r="V353" s="1004">
        <v>0</v>
      </c>
      <c r="W353" s="1004">
        <v>0</v>
      </c>
    </row>
    <row r="354" spans="1:23" ht="15.6" customHeight="1">
      <c r="A354" s="1007"/>
      <c r="B354" s="1038"/>
      <c r="C354" s="1066"/>
      <c r="D354" s="1039"/>
      <c r="E354" s="1006"/>
      <c r="F354" s="1006"/>
      <c r="G354" s="1006"/>
      <c r="H354" s="707" t="s">
        <v>488</v>
      </c>
      <c r="I354" s="707" t="s">
        <v>488</v>
      </c>
      <c r="J354" s="1003"/>
      <c r="K354" s="1003"/>
      <c r="L354" s="1004"/>
      <c r="M354" s="1004"/>
      <c r="N354" s="1003"/>
      <c r="O354" s="1003"/>
      <c r="P354" s="1004"/>
      <c r="Q354" s="1004"/>
      <c r="R354" s="1003"/>
      <c r="S354" s="1004"/>
      <c r="T354" s="1004"/>
      <c r="U354" s="1003"/>
      <c r="V354" s="1004"/>
      <c r="W354" s="1004"/>
    </row>
    <row r="355" spans="1:23" ht="15.6" customHeight="1">
      <c r="A355" s="1007"/>
      <c r="B355" s="1038"/>
      <c r="C355" s="1066"/>
      <c r="D355" s="1039"/>
      <c r="E355" s="1006"/>
      <c r="F355" s="1006"/>
      <c r="G355" s="1006"/>
      <c r="H355" s="707" t="s">
        <v>488</v>
      </c>
      <c r="I355" s="707" t="s">
        <v>488</v>
      </c>
      <c r="J355" s="1003"/>
      <c r="K355" s="1003"/>
      <c r="L355" s="1004"/>
      <c r="M355" s="1004"/>
      <c r="N355" s="1003"/>
      <c r="O355" s="1003"/>
      <c r="P355" s="1004"/>
      <c r="Q355" s="1004"/>
      <c r="R355" s="1003"/>
      <c r="S355" s="1004"/>
      <c r="T355" s="1004"/>
      <c r="U355" s="1003"/>
      <c r="V355" s="1004"/>
      <c r="W355" s="1004"/>
    </row>
    <row r="356" spans="1:23" ht="15.6" customHeight="1">
      <c r="A356" s="1007"/>
      <c r="B356" s="1038"/>
      <c r="C356" s="1066"/>
      <c r="D356" s="1039"/>
      <c r="E356" s="1006"/>
      <c r="F356" s="1006"/>
      <c r="G356" s="1006"/>
      <c r="H356" s="707" t="s">
        <v>488</v>
      </c>
      <c r="I356" s="707" t="s">
        <v>488</v>
      </c>
      <c r="J356" s="1003"/>
      <c r="K356" s="1003"/>
      <c r="L356" s="1004"/>
      <c r="M356" s="1004"/>
      <c r="N356" s="1003"/>
      <c r="O356" s="1003"/>
      <c r="P356" s="1004"/>
      <c r="Q356" s="1004"/>
      <c r="R356" s="1003"/>
      <c r="S356" s="1004"/>
      <c r="T356" s="1004"/>
      <c r="U356" s="1003"/>
      <c r="V356" s="1004"/>
      <c r="W356" s="1004"/>
    </row>
    <row r="357" spans="1:23" ht="15.6" customHeight="1">
      <c r="A357" s="1007"/>
      <c r="B357" s="1038"/>
      <c r="C357" s="1067"/>
      <c r="D357" s="1039"/>
      <c r="E357" s="1006"/>
      <c r="F357" s="1006"/>
      <c r="G357" s="1006"/>
      <c r="H357" s="707" t="s">
        <v>488</v>
      </c>
      <c r="I357" s="707" t="s">
        <v>488</v>
      </c>
      <c r="J357" s="1003"/>
      <c r="K357" s="1003"/>
      <c r="L357" s="1004"/>
      <c r="M357" s="1004"/>
      <c r="N357" s="1003"/>
      <c r="O357" s="1003"/>
      <c r="P357" s="1004"/>
      <c r="Q357" s="1004"/>
      <c r="R357" s="1003"/>
      <c r="S357" s="1004"/>
      <c r="T357" s="1004"/>
      <c r="U357" s="1003"/>
      <c r="V357" s="1004"/>
      <c r="W357" s="1004"/>
    </row>
    <row r="358" spans="1:23" ht="15.6" customHeight="1">
      <c r="A358" s="1007">
        <v>8</v>
      </c>
      <c r="B358" s="1065" t="s">
        <v>888</v>
      </c>
      <c r="C358" s="1019" t="s">
        <v>979</v>
      </c>
      <c r="D358" s="1039" t="s">
        <v>980</v>
      </c>
      <c r="E358" s="1006" t="s">
        <v>818</v>
      </c>
      <c r="F358" s="1006" t="s">
        <v>981</v>
      </c>
      <c r="G358" s="1006" t="s">
        <v>962</v>
      </c>
      <c r="H358" s="707" t="s">
        <v>488</v>
      </c>
      <c r="I358" s="707" t="s">
        <v>488</v>
      </c>
      <c r="J358" s="1003">
        <f>K358+N358</f>
        <v>200000</v>
      </c>
      <c r="K358" s="1003">
        <f>L358+M358</f>
        <v>0</v>
      </c>
      <c r="L358" s="1004">
        <v>0</v>
      </c>
      <c r="M358" s="1004">
        <v>0</v>
      </c>
      <c r="N358" s="1003">
        <f>O358+R358+U358</f>
        <v>200000</v>
      </c>
      <c r="O358" s="1003">
        <f>P358+Q358</f>
        <v>200000</v>
      </c>
      <c r="P358" s="1004">
        <v>0</v>
      </c>
      <c r="Q358" s="1004">
        <v>200000</v>
      </c>
      <c r="R358" s="1003">
        <f>S358+T358</f>
        <v>0</v>
      </c>
      <c r="S358" s="1004">
        <v>0</v>
      </c>
      <c r="T358" s="1004">
        <v>0</v>
      </c>
      <c r="U358" s="1003">
        <f>V358+W358</f>
        <v>0</v>
      </c>
      <c r="V358" s="1004">
        <v>0</v>
      </c>
      <c r="W358" s="1004">
        <v>0</v>
      </c>
    </row>
    <row r="359" spans="1:23" ht="15.6" customHeight="1">
      <c r="A359" s="1007"/>
      <c r="B359" s="1065"/>
      <c r="C359" s="1066"/>
      <c r="D359" s="1039"/>
      <c r="E359" s="1006"/>
      <c r="F359" s="1006"/>
      <c r="G359" s="1006"/>
      <c r="H359" s="707" t="s">
        <v>488</v>
      </c>
      <c r="I359" s="707" t="s">
        <v>488</v>
      </c>
      <c r="J359" s="1003"/>
      <c r="K359" s="1003"/>
      <c r="L359" s="1004"/>
      <c r="M359" s="1004"/>
      <c r="N359" s="1003"/>
      <c r="O359" s="1003"/>
      <c r="P359" s="1004"/>
      <c r="Q359" s="1004"/>
      <c r="R359" s="1003"/>
      <c r="S359" s="1004"/>
      <c r="T359" s="1004"/>
      <c r="U359" s="1003"/>
      <c r="V359" s="1004"/>
      <c r="W359" s="1004"/>
    </row>
    <row r="360" spans="1:23" ht="15.6" customHeight="1">
      <c r="A360" s="1007"/>
      <c r="B360" s="1065"/>
      <c r="C360" s="1066"/>
      <c r="D360" s="1039"/>
      <c r="E360" s="1006"/>
      <c r="F360" s="1006"/>
      <c r="G360" s="1006"/>
      <c r="H360" s="707" t="s">
        <v>488</v>
      </c>
      <c r="I360" s="707" t="s">
        <v>488</v>
      </c>
      <c r="J360" s="1003"/>
      <c r="K360" s="1003"/>
      <c r="L360" s="1004"/>
      <c r="M360" s="1004"/>
      <c r="N360" s="1003"/>
      <c r="O360" s="1003"/>
      <c r="P360" s="1004"/>
      <c r="Q360" s="1004"/>
      <c r="R360" s="1003"/>
      <c r="S360" s="1004"/>
      <c r="T360" s="1004"/>
      <c r="U360" s="1003"/>
      <c r="V360" s="1004"/>
      <c r="W360" s="1004"/>
    </row>
    <row r="361" spans="1:23" ht="15.6" customHeight="1">
      <c r="A361" s="1007"/>
      <c r="B361" s="1065"/>
      <c r="C361" s="1066"/>
      <c r="D361" s="1039"/>
      <c r="E361" s="1006"/>
      <c r="F361" s="1006"/>
      <c r="G361" s="1006"/>
      <c r="H361" s="707" t="s">
        <v>488</v>
      </c>
      <c r="I361" s="707" t="s">
        <v>488</v>
      </c>
      <c r="J361" s="1003"/>
      <c r="K361" s="1003"/>
      <c r="L361" s="1004"/>
      <c r="M361" s="1004"/>
      <c r="N361" s="1003"/>
      <c r="O361" s="1003"/>
      <c r="P361" s="1004"/>
      <c r="Q361" s="1004"/>
      <c r="R361" s="1003"/>
      <c r="S361" s="1004"/>
      <c r="T361" s="1004"/>
      <c r="U361" s="1003"/>
      <c r="V361" s="1004"/>
      <c r="W361" s="1004"/>
    </row>
    <row r="362" spans="1:23" ht="15.6" customHeight="1">
      <c r="A362" s="1007"/>
      <c r="B362" s="1065"/>
      <c r="C362" s="1067"/>
      <c r="D362" s="1039"/>
      <c r="E362" s="1006"/>
      <c r="F362" s="1006"/>
      <c r="G362" s="1006"/>
      <c r="H362" s="707" t="s">
        <v>488</v>
      </c>
      <c r="I362" s="707" t="s">
        <v>488</v>
      </c>
      <c r="J362" s="1003"/>
      <c r="K362" s="1003"/>
      <c r="L362" s="1004"/>
      <c r="M362" s="1004"/>
      <c r="N362" s="1003"/>
      <c r="O362" s="1003"/>
      <c r="P362" s="1004"/>
      <c r="Q362" s="1004"/>
      <c r="R362" s="1003"/>
      <c r="S362" s="1004"/>
      <c r="T362" s="1004"/>
      <c r="U362" s="1003"/>
      <c r="V362" s="1004"/>
      <c r="W362" s="1004"/>
    </row>
    <row r="363" spans="1:23" ht="15.6" customHeight="1">
      <c r="A363" s="1007">
        <v>9</v>
      </c>
      <c r="B363" s="1065" t="s">
        <v>892</v>
      </c>
      <c r="C363" s="1019" t="s">
        <v>982</v>
      </c>
      <c r="D363" s="1039" t="s">
        <v>983</v>
      </c>
      <c r="E363" s="1006" t="s">
        <v>818</v>
      </c>
      <c r="F363" s="1006" t="s">
        <v>984</v>
      </c>
      <c r="G363" s="1006" t="s">
        <v>962</v>
      </c>
      <c r="H363" s="707" t="s">
        <v>488</v>
      </c>
      <c r="I363" s="707" t="s">
        <v>488</v>
      </c>
      <c r="J363" s="1003">
        <f>K363+N363</f>
        <v>3000</v>
      </c>
      <c r="K363" s="1003">
        <f>L363+M363</f>
        <v>0</v>
      </c>
      <c r="L363" s="1004">
        <v>0</v>
      </c>
      <c r="M363" s="1004">
        <v>0</v>
      </c>
      <c r="N363" s="1003">
        <f>O363+R363+U363</f>
        <v>3000</v>
      </c>
      <c r="O363" s="1003">
        <f>P363+Q363</f>
        <v>3000</v>
      </c>
      <c r="P363" s="1004">
        <v>0</v>
      </c>
      <c r="Q363" s="1004">
        <v>3000</v>
      </c>
      <c r="R363" s="1003">
        <f>S363+T363</f>
        <v>0</v>
      </c>
      <c r="S363" s="1004">
        <v>0</v>
      </c>
      <c r="T363" s="1004">
        <v>0</v>
      </c>
      <c r="U363" s="1003">
        <f>V363+W363</f>
        <v>0</v>
      </c>
      <c r="V363" s="1004">
        <v>0</v>
      </c>
      <c r="W363" s="1004">
        <v>0</v>
      </c>
    </row>
    <row r="364" spans="1:23" ht="15.6" customHeight="1">
      <c r="A364" s="1007"/>
      <c r="B364" s="1065"/>
      <c r="C364" s="1066"/>
      <c r="D364" s="1039"/>
      <c r="E364" s="1006"/>
      <c r="F364" s="1006"/>
      <c r="G364" s="1006"/>
      <c r="H364" s="707" t="s">
        <v>488</v>
      </c>
      <c r="I364" s="707" t="s">
        <v>488</v>
      </c>
      <c r="J364" s="1003"/>
      <c r="K364" s="1003"/>
      <c r="L364" s="1004"/>
      <c r="M364" s="1004"/>
      <c r="N364" s="1003"/>
      <c r="O364" s="1003"/>
      <c r="P364" s="1004"/>
      <c r="Q364" s="1004"/>
      <c r="R364" s="1003"/>
      <c r="S364" s="1004"/>
      <c r="T364" s="1004"/>
      <c r="U364" s="1003"/>
      <c r="V364" s="1004"/>
      <c r="W364" s="1004"/>
    </row>
    <row r="365" spans="1:23" ht="15.6" customHeight="1">
      <c r="A365" s="1007"/>
      <c r="B365" s="1065"/>
      <c r="C365" s="1066"/>
      <c r="D365" s="1039"/>
      <c r="E365" s="1006"/>
      <c r="F365" s="1006"/>
      <c r="G365" s="1006"/>
      <c r="H365" s="707" t="s">
        <v>488</v>
      </c>
      <c r="I365" s="707" t="s">
        <v>488</v>
      </c>
      <c r="J365" s="1003"/>
      <c r="K365" s="1003"/>
      <c r="L365" s="1004"/>
      <c r="M365" s="1004"/>
      <c r="N365" s="1003"/>
      <c r="O365" s="1003"/>
      <c r="P365" s="1004"/>
      <c r="Q365" s="1004"/>
      <c r="R365" s="1003"/>
      <c r="S365" s="1004"/>
      <c r="T365" s="1004"/>
      <c r="U365" s="1003"/>
      <c r="V365" s="1004"/>
      <c r="W365" s="1004"/>
    </row>
    <row r="366" spans="1:23" ht="15.6" customHeight="1">
      <c r="A366" s="1007"/>
      <c r="B366" s="1065"/>
      <c r="C366" s="1066"/>
      <c r="D366" s="1039"/>
      <c r="E366" s="1006"/>
      <c r="F366" s="1006"/>
      <c r="G366" s="1006"/>
      <c r="H366" s="707" t="s">
        <v>488</v>
      </c>
      <c r="I366" s="707" t="s">
        <v>488</v>
      </c>
      <c r="J366" s="1003"/>
      <c r="K366" s="1003"/>
      <c r="L366" s="1004"/>
      <c r="M366" s="1004"/>
      <c r="N366" s="1003"/>
      <c r="O366" s="1003"/>
      <c r="P366" s="1004"/>
      <c r="Q366" s="1004"/>
      <c r="R366" s="1003"/>
      <c r="S366" s="1004"/>
      <c r="T366" s="1004"/>
      <c r="U366" s="1003"/>
      <c r="V366" s="1004"/>
      <c r="W366" s="1004"/>
    </row>
    <row r="367" spans="1:23" ht="15.6" customHeight="1">
      <c r="A367" s="1007"/>
      <c r="B367" s="1065"/>
      <c r="C367" s="1067"/>
      <c r="D367" s="1039"/>
      <c r="E367" s="1006"/>
      <c r="F367" s="1006"/>
      <c r="G367" s="1006"/>
      <c r="H367" s="707" t="s">
        <v>488</v>
      </c>
      <c r="I367" s="707" t="s">
        <v>488</v>
      </c>
      <c r="J367" s="1003"/>
      <c r="K367" s="1003"/>
      <c r="L367" s="1004"/>
      <c r="M367" s="1004"/>
      <c r="N367" s="1003"/>
      <c r="O367" s="1003"/>
      <c r="P367" s="1004"/>
      <c r="Q367" s="1004"/>
      <c r="R367" s="1003"/>
      <c r="S367" s="1004"/>
      <c r="T367" s="1004"/>
      <c r="U367" s="1003"/>
      <c r="V367" s="1004"/>
      <c r="W367" s="1004"/>
    </row>
    <row r="368" spans="1:23" ht="15.6" customHeight="1">
      <c r="A368" s="1007">
        <v>10</v>
      </c>
      <c r="B368" s="1038" t="s">
        <v>985</v>
      </c>
      <c r="C368" s="1019" t="s">
        <v>977</v>
      </c>
      <c r="D368" s="1039" t="s">
        <v>986</v>
      </c>
      <c r="E368" s="1006" t="s">
        <v>818</v>
      </c>
      <c r="F368" s="1006" t="s">
        <v>961</v>
      </c>
      <c r="G368" s="1006" t="s">
        <v>962</v>
      </c>
      <c r="H368" s="707" t="s">
        <v>488</v>
      </c>
      <c r="I368" s="707" t="s">
        <v>488</v>
      </c>
      <c r="J368" s="1003">
        <f>K368+N368</f>
        <v>1939900</v>
      </c>
      <c r="K368" s="1003">
        <f>L368+M368</f>
        <v>0</v>
      </c>
      <c r="L368" s="1004">
        <v>0</v>
      </c>
      <c r="M368" s="1004">
        <v>0</v>
      </c>
      <c r="N368" s="1003">
        <f>O368+R368+U368</f>
        <v>1939900</v>
      </c>
      <c r="O368" s="1003">
        <f>P368+Q368</f>
        <v>1939900</v>
      </c>
      <c r="P368" s="1004">
        <v>19900</v>
      </c>
      <c r="Q368" s="1004">
        <v>1920000</v>
      </c>
      <c r="R368" s="1003">
        <f>S368+T368</f>
        <v>0</v>
      </c>
      <c r="S368" s="1004">
        <v>0</v>
      </c>
      <c r="T368" s="1004">
        <v>0</v>
      </c>
      <c r="U368" s="1003">
        <f>V368+W368</f>
        <v>0</v>
      </c>
      <c r="V368" s="1004">
        <v>0</v>
      </c>
      <c r="W368" s="1004">
        <v>0</v>
      </c>
    </row>
    <row r="369" spans="1:23" ht="15.6" customHeight="1">
      <c r="A369" s="1007"/>
      <c r="B369" s="1038"/>
      <c r="C369" s="1066"/>
      <c r="D369" s="1039"/>
      <c r="E369" s="1006"/>
      <c r="F369" s="1006"/>
      <c r="G369" s="1006"/>
      <c r="H369" s="707" t="s">
        <v>488</v>
      </c>
      <c r="I369" s="707" t="s">
        <v>488</v>
      </c>
      <c r="J369" s="1003"/>
      <c r="K369" s="1003"/>
      <c r="L369" s="1004"/>
      <c r="M369" s="1004"/>
      <c r="N369" s="1003"/>
      <c r="O369" s="1003"/>
      <c r="P369" s="1004"/>
      <c r="Q369" s="1004"/>
      <c r="R369" s="1003"/>
      <c r="S369" s="1004"/>
      <c r="T369" s="1004"/>
      <c r="U369" s="1003"/>
      <c r="V369" s="1004"/>
      <c r="W369" s="1004"/>
    </row>
    <row r="370" spans="1:23" ht="15.6" customHeight="1">
      <c r="A370" s="1007"/>
      <c r="B370" s="1038"/>
      <c r="C370" s="1066"/>
      <c r="D370" s="1039"/>
      <c r="E370" s="1006"/>
      <c r="F370" s="1006"/>
      <c r="G370" s="1006"/>
      <c r="H370" s="707" t="s">
        <v>488</v>
      </c>
      <c r="I370" s="707" t="s">
        <v>488</v>
      </c>
      <c r="J370" s="1003"/>
      <c r="K370" s="1003"/>
      <c r="L370" s="1004"/>
      <c r="M370" s="1004"/>
      <c r="N370" s="1003"/>
      <c r="O370" s="1003"/>
      <c r="P370" s="1004"/>
      <c r="Q370" s="1004"/>
      <c r="R370" s="1003"/>
      <c r="S370" s="1004"/>
      <c r="T370" s="1004"/>
      <c r="U370" s="1003"/>
      <c r="V370" s="1004"/>
      <c r="W370" s="1004"/>
    </row>
    <row r="371" spans="1:23" ht="15.6" customHeight="1">
      <c r="A371" s="1007"/>
      <c r="B371" s="1038"/>
      <c r="C371" s="1066"/>
      <c r="D371" s="1039"/>
      <c r="E371" s="1006"/>
      <c r="F371" s="1006"/>
      <c r="G371" s="1006"/>
      <c r="H371" s="707" t="s">
        <v>488</v>
      </c>
      <c r="I371" s="707" t="s">
        <v>488</v>
      </c>
      <c r="J371" s="1003"/>
      <c r="K371" s="1003"/>
      <c r="L371" s="1004"/>
      <c r="M371" s="1004"/>
      <c r="N371" s="1003"/>
      <c r="O371" s="1003"/>
      <c r="P371" s="1004"/>
      <c r="Q371" s="1004"/>
      <c r="R371" s="1003"/>
      <c r="S371" s="1004"/>
      <c r="T371" s="1004"/>
      <c r="U371" s="1003"/>
      <c r="V371" s="1004"/>
      <c r="W371" s="1004"/>
    </row>
    <row r="372" spans="1:23" ht="15.6" customHeight="1">
      <c r="A372" s="1007"/>
      <c r="B372" s="1038"/>
      <c r="C372" s="1067"/>
      <c r="D372" s="1039"/>
      <c r="E372" s="1006"/>
      <c r="F372" s="1006"/>
      <c r="G372" s="1006"/>
      <c r="H372" s="707" t="s">
        <v>488</v>
      </c>
      <c r="I372" s="707" t="s">
        <v>488</v>
      </c>
      <c r="J372" s="1003"/>
      <c r="K372" s="1003"/>
      <c r="L372" s="1004"/>
      <c r="M372" s="1004"/>
      <c r="N372" s="1003"/>
      <c r="O372" s="1003"/>
      <c r="P372" s="1004"/>
      <c r="Q372" s="1004"/>
      <c r="R372" s="1003"/>
      <c r="S372" s="1004"/>
      <c r="T372" s="1004"/>
      <c r="U372" s="1003"/>
      <c r="V372" s="1004"/>
      <c r="W372" s="1004"/>
    </row>
    <row r="373" spans="1:23" ht="14.85" customHeight="1">
      <c r="A373" s="1007">
        <v>11</v>
      </c>
      <c r="B373" s="1065" t="s">
        <v>987</v>
      </c>
      <c r="C373" s="1019" t="s">
        <v>988</v>
      </c>
      <c r="D373" s="1039" t="s">
        <v>989</v>
      </c>
      <c r="E373" s="1006" t="s">
        <v>818</v>
      </c>
      <c r="F373" s="1006" t="s">
        <v>961</v>
      </c>
      <c r="G373" s="1006" t="s">
        <v>962</v>
      </c>
      <c r="H373" s="707" t="s">
        <v>488</v>
      </c>
      <c r="I373" s="707" t="s">
        <v>488</v>
      </c>
      <c r="J373" s="1003">
        <f>K373+N373</f>
        <v>741508</v>
      </c>
      <c r="K373" s="1003">
        <f>L373+M373</f>
        <v>0</v>
      </c>
      <c r="L373" s="1004">
        <v>0</v>
      </c>
      <c r="M373" s="1004">
        <v>0</v>
      </c>
      <c r="N373" s="1003">
        <f>O373+R373+U373</f>
        <v>741508</v>
      </c>
      <c r="O373" s="1003">
        <f>P373+Q373</f>
        <v>741508</v>
      </c>
      <c r="P373" s="1004">
        <v>5000</v>
      </c>
      <c r="Q373" s="1004">
        <v>736508</v>
      </c>
      <c r="R373" s="1003">
        <f>S373+T373</f>
        <v>0</v>
      </c>
      <c r="S373" s="1004">
        <v>0</v>
      </c>
      <c r="T373" s="1004">
        <v>0</v>
      </c>
      <c r="U373" s="1003">
        <f>V373+W373</f>
        <v>0</v>
      </c>
      <c r="V373" s="1004">
        <v>0</v>
      </c>
      <c r="W373" s="1004">
        <v>0</v>
      </c>
    </row>
    <row r="374" spans="1:23" ht="14.85" customHeight="1">
      <c r="A374" s="1007"/>
      <c r="B374" s="1065"/>
      <c r="C374" s="1066"/>
      <c r="D374" s="1039"/>
      <c r="E374" s="1006"/>
      <c r="F374" s="1006"/>
      <c r="G374" s="1006"/>
      <c r="H374" s="707" t="s">
        <v>488</v>
      </c>
      <c r="I374" s="707" t="s">
        <v>488</v>
      </c>
      <c r="J374" s="1003"/>
      <c r="K374" s="1003"/>
      <c r="L374" s="1004"/>
      <c r="M374" s="1004"/>
      <c r="N374" s="1003"/>
      <c r="O374" s="1003"/>
      <c r="P374" s="1004"/>
      <c r="Q374" s="1004"/>
      <c r="R374" s="1003"/>
      <c r="S374" s="1004"/>
      <c r="T374" s="1004"/>
      <c r="U374" s="1003"/>
      <c r="V374" s="1004"/>
      <c r="W374" s="1004"/>
    </row>
    <row r="375" spans="1:23" ht="14.85" customHeight="1">
      <c r="A375" s="1007"/>
      <c r="B375" s="1065"/>
      <c r="C375" s="1066"/>
      <c r="D375" s="1039"/>
      <c r="E375" s="1006"/>
      <c r="F375" s="1006"/>
      <c r="G375" s="1006"/>
      <c r="H375" s="707" t="s">
        <v>488</v>
      </c>
      <c r="I375" s="707" t="s">
        <v>488</v>
      </c>
      <c r="J375" s="1003"/>
      <c r="K375" s="1003"/>
      <c r="L375" s="1004"/>
      <c r="M375" s="1004"/>
      <c r="N375" s="1003"/>
      <c r="O375" s="1003"/>
      <c r="P375" s="1004"/>
      <c r="Q375" s="1004"/>
      <c r="R375" s="1003"/>
      <c r="S375" s="1004"/>
      <c r="T375" s="1004"/>
      <c r="U375" s="1003"/>
      <c r="V375" s="1004"/>
      <c r="W375" s="1004"/>
    </row>
    <row r="376" spans="1:23" ht="14.85" customHeight="1">
      <c r="A376" s="1007"/>
      <c r="B376" s="1065"/>
      <c r="C376" s="1066"/>
      <c r="D376" s="1039"/>
      <c r="E376" s="1006"/>
      <c r="F376" s="1006"/>
      <c r="G376" s="1006"/>
      <c r="H376" s="707" t="s">
        <v>488</v>
      </c>
      <c r="I376" s="707" t="s">
        <v>488</v>
      </c>
      <c r="J376" s="1003"/>
      <c r="K376" s="1003"/>
      <c r="L376" s="1004"/>
      <c r="M376" s="1004"/>
      <c r="N376" s="1003"/>
      <c r="O376" s="1003"/>
      <c r="P376" s="1004"/>
      <c r="Q376" s="1004"/>
      <c r="R376" s="1003"/>
      <c r="S376" s="1004"/>
      <c r="T376" s="1004"/>
      <c r="U376" s="1003"/>
      <c r="V376" s="1004"/>
      <c r="W376" s="1004"/>
    </row>
    <row r="377" spans="1:23" ht="14.85" customHeight="1">
      <c r="A377" s="1007"/>
      <c r="B377" s="1065"/>
      <c r="C377" s="1067"/>
      <c r="D377" s="1039"/>
      <c r="E377" s="1006"/>
      <c r="F377" s="1006"/>
      <c r="G377" s="1006"/>
      <c r="H377" s="707" t="s">
        <v>488</v>
      </c>
      <c r="I377" s="707" t="s">
        <v>488</v>
      </c>
      <c r="J377" s="1003"/>
      <c r="K377" s="1003"/>
      <c r="L377" s="1004"/>
      <c r="M377" s="1004"/>
      <c r="N377" s="1003"/>
      <c r="O377" s="1003"/>
      <c r="P377" s="1004"/>
      <c r="Q377" s="1004"/>
      <c r="R377" s="1003"/>
      <c r="S377" s="1004"/>
      <c r="T377" s="1004"/>
      <c r="U377" s="1003"/>
      <c r="V377" s="1004"/>
      <c r="W377" s="1004"/>
    </row>
    <row r="378" spans="1:23" ht="15" customHeight="1">
      <c r="A378" s="1007">
        <v>12</v>
      </c>
      <c r="B378" s="1038" t="s">
        <v>990</v>
      </c>
      <c r="C378" s="1008" t="s">
        <v>991</v>
      </c>
      <c r="D378" s="1039" t="s">
        <v>992</v>
      </c>
      <c r="E378" s="1025" t="s">
        <v>950</v>
      </c>
      <c r="F378" s="1025" t="s">
        <v>914</v>
      </c>
      <c r="G378" s="1006" t="s">
        <v>962</v>
      </c>
      <c r="H378" s="707" t="s">
        <v>488</v>
      </c>
      <c r="I378" s="707" t="s">
        <v>488</v>
      </c>
      <c r="J378" s="1003">
        <f>K378+N378</f>
        <v>24210</v>
      </c>
      <c r="K378" s="1003">
        <f>L378+M378</f>
        <v>0</v>
      </c>
      <c r="L378" s="1004">
        <v>0</v>
      </c>
      <c r="M378" s="1004">
        <v>0</v>
      </c>
      <c r="N378" s="1003">
        <f>O378+R378+U378</f>
        <v>24210</v>
      </c>
      <c r="O378" s="1003">
        <f>P378+Q378</f>
        <v>24210</v>
      </c>
      <c r="P378" s="1004">
        <v>24210</v>
      </c>
      <c r="Q378" s="1004"/>
      <c r="R378" s="1003">
        <f>S378+T378</f>
        <v>0</v>
      </c>
      <c r="S378" s="1004">
        <v>0</v>
      </c>
      <c r="T378" s="1004">
        <v>0</v>
      </c>
      <c r="U378" s="1003">
        <f>V378+W378</f>
        <v>0</v>
      </c>
      <c r="V378" s="1004">
        <v>0</v>
      </c>
      <c r="W378" s="1004">
        <v>0</v>
      </c>
    </row>
    <row r="379" spans="1:23" ht="15" customHeight="1">
      <c r="A379" s="1007"/>
      <c r="B379" s="1038"/>
      <c r="C379" s="1008"/>
      <c r="D379" s="1039"/>
      <c r="E379" s="1026"/>
      <c r="F379" s="1026"/>
      <c r="G379" s="1006"/>
      <c r="H379" s="707" t="s">
        <v>488</v>
      </c>
      <c r="I379" s="707" t="s">
        <v>488</v>
      </c>
      <c r="J379" s="1003"/>
      <c r="K379" s="1003"/>
      <c r="L379" s="1004"/>
      <c r="M379" s="1004"/>
      <c r="N379" s="1003"/>
      <c r="O379" s="1003"/>
      <c r="P379" s="1004"/>
      <c r="Q379" s="1004"/>
      <c r="R379" s="1003"/>
      <c r="S379" s="1004"/>
      <c r="T379" s="1004"/>
      <c r="U379" s="1003"/>
      <c r="V379" s="1004"/>
      <c r="W379" s="1004"/>
    </row>
    <row r="380" spans="1:23" ht="15" customHeight="1">
      <c r="A380" s="1007"/>
      <c r="B380" s="1038"/>
      <c r="C380" s="1008"/>
      <c r="D380" s="1039"/>
      <c r="E380" s="1026"/>
      <c r="F380" s="1026"/>
      <c r="G380" s="1006"/>
      <c r="H380" s="707" t="s">
        <v>488</v>
      </c>
      <c r="I380" s="707" t="s">
        <v>488</v>
      </c>
      <c r="J380" s="1003"/>
      <c r="K380" s="1003"/>
      <c r="L380" s="1004"/>
      <c r="M380" s="1004"/>
      <c r="N380" s="1003"/>
      <c r="O380" s="1003"/>
      <c r="P380" s="1004"/>
      <c r="Q380" s="1004"/>
      <c r="R380" s="1003"/>
      <c r="S380" s="1004"/>
      <c r="T380" s="1004"/>
      <c r="U380" s="1003"/>
      <c r="V380" s="1004"/>
      <c r="W380" s="1004"/>
    </row>
    <row r="381" spans="1:23" ht="15" customHeight="1">
      <c r="A381" s="1007"/>
      <c r="B381" s="1038"/>
      <c r="C381" s="1008"/>
      <c r="D381" s="1039"/>
      <c r="E381" s="1026"/>
      <c r="F381" s="1026"/>
      <c r="G381" s="1006"/>
      <c r="H381" s="707" t="s">
        <v>488</v>
      </c>
      <c r="I381" s="707" t="s">
        <v>488</v>
      </c>
      <c r="J381" s="1003"/>
      <c r="K381" s="1003"/>
      <c r="L381" s="1004"/>
      <c r="M381" s="1004"/>
      <c r="N381" s="1003"/>
      <c r="O381" s="1003"/>
      <c r="P381" s="1004"/>
      <c r="Q381" s="1004"/>
      <c r="R381" s="1003"/>
      <c r="S381" s="1004"/>
      <c r="T381" s="1004"/>
      <c r="U381" s="1003"/>
      <c r="V381" s="1004"/>
      <c r="W381" s="1004"/>
    </row>
    <row r="382" spans="1:23" ht="15" customHeight="1">
      <c r="A382" s="1007"/>
      <c r="B382" s="1038"/>
      <c r="C382" s="1008"/>
      <c r="D382" s="1039"/>
      <c r="E382" s="1027"/>
      <c r="F382" s="1027"/>
      <c r="G382" s="1006"/>
      <c r="H382" s="707" t="s">
        <v>488</v>
      </c>
      <c r="I382" s="707" t="s">
        <v>488</v>
      </c>
      <c r="J382" s="1003"/>
      <c r="K382" s="1003"/>
      <c r="L382" s="1004"/>
      <c r="M382" s="1004"/>
      <c r="N382" s="1003"/>
      <c r="O382" s="1003"/>
      <c r="P382" s="1004"/>
      <c r="Q382" s="1004"/>
      <c r="R382" s="1003"/>
      <c r="S382" s="1004"/>
      <c r="T382" s="1004"/>
      <c r="U382" s="1003"/>
      <c r="V382" s="1004"/>
      <c r="W382" s="1004"/>
    </row>
    <row r="383" spans="1:23" ht="15.75" customHeight="1">
      <c r="A383" s="1007">
        <v>13</v>
      </c>
      <c r="B383" s="1038" t="s">
        <v>993</v>
      </c>
      <c r="C383" s="1008" t="s">
        <v>994</v>
      </c>
      <c r="D383" s="1039" t="s">
        <v>995</v>
      </c>
      <c r="E383" s="1006" t="s">
        <v>492</v>
      </c>
      <c r="F383" s="1025" t="s">
        <v>943</v>
      </c>
      <c r="G383" s="1006" t="s">
        <v>962</v>
      </c>
      <c r="H383" s="707" t="s">
        <v>488</v>
      </c>
      <c r="I383" s="707" t="s">
        <v>488</v>
      </c>
      <c r="J383" s="1003">
        <f>K383+N383</f>
        <v>40000</v>
      </c>
      <c r="K383" s="1003">
        <f>L383+M383</f>
        <v>0</v>
      </c>
      <c r="L383" s="1004">
        <v>0</v>
      </c>
      <c r="M383" s="1004">
        <v>0</v>
      </c>
      <c r="N383" s="1003">
        <f>O383+R383+U383</f>
        <v>40000</v>
      </c>
      <c r="O383" s="1003">
        <f>P383+Q383</f>
        <v>40000</v>
      </c>
      <c r="P383" s="1004">
        <v>40000</v>
      </c>
      <c r="Q383" s="1004"/>
      <c r="R383" s="1003">
        <f>S383+T383</f>
        <v>0</v>
      </c>
      <c r="S383" s="1004">
        <v>0</v>
      </c>
      <c r="T383" s="1004">
        <v>0</v>
      </c>
      <c r="U383" s="1003">
        <f>V383+W383</f>
        <v>0</v>
      </c>
      <c r="V383" s="1004">
        <v>0</v>
      </c>
      <c r="W383" s="1004">
        <v>0</v>
      </c>
    </row>
    <row r="384" spans="1:23" ht="15.75" customHeight="1">
      <c r="A384" s="1007"/>
      <c r="B384" s="1038"/>
      <c r="C384" s="1008"/>
      <c r="D384" s="1039"/>
      <c r="E384" s="1006"/>
      <c r="F384" s="1026"/>
      <c r="G384" s="1006"/>
      <c r="H384" s="707" t="s">
        <v>488</v>
      </c>
      <c r="I384" s="707" t="s">
        <v>488</v>
      </c>
      <c r="J384" s="1003"/>
      <c r="K384" s="1003"/>
      <c r="L384" s="1004"/>
      <c r="M384" s="1004"/>
      <c r="N384" s="1003"/>
      <c r="O384" s="1003"/>
      <c r="P384" s="1004"/>
      <c r="Q384" s="1004"/>
      <c r="R384" s="1003"/>
      <c r="S384" s="1004"/>
      <c r="T384" s="1004"/>
      <c r="U384" s="1003"/>
      <c r="V384" s="1004"/>
      <c r="W384" s="1004"/>
    </row>
    <row r="385" spans="1:23" ht="15.75" customHeight="1">
      <c r="A385" s="1007"/>
      <c r="B385" s="1038"/>
      <c r="C385" s="1008"/>
      <c r="D385" s="1039"/>
      <c r="E385" s="1006"/>
      <c r="F385" s="1026"/>
      <c r="G385" s="1006"/>
      <c r="H385" s="707" t="s">
        <v>488</v>
      </c>
      <c r="I385" s="707" t="s">
        <v>488</v>
      </c>
      <c r="J385" s="1003"/>
      <c r="K385" s="1003"/>
      <c r="L385" s="1004"/>
      <c r="M385" s="1004"/>
      <c r="N385" s="1003"/>
      <c r="O385" s="1003"/>
      <c r="P385" s="1004"/>
      <c r="Q385" s="1004"/>
      <c r="R385" s="1003"/>
      <c r="S385" s="1004"/>
      <c r="T385" s="1004"/>
      <c r="U385" s="1003"/>
      <c r="V385" s="1004"/>
      <c r="W385" s="1004"/>
    </row>
    <row r="386" spans="1:23" ht="15.75" customHeight="1">
      <c r="A386" s="1007"/>
      <c r="B386" s="1038"/>
      <c r="C386" s="1008"/>
      <c r="D386" s="1039"/>
      <c r="E386" s="1006"/>
      <c r="F386" s="1026"/>
      <c r="G386" s="1006"/>
      <c r="H386" s="707" t="s">
        <v>488</v>
      </c>
      <c r="I386" s="707" t="s">
        <v>488</v>
      </c>
      <c r="J386" s="1003"/>
      <c r="K386" s="1003"/>
      <c r="L386" s="1004"/>
      <c r="M386" s="1004"/>
      <c r="N386" s="1003"/>
      <c r="O386" s="1003"/>
      <c r="P386" s="1004"/>
      <c r="Q386" s="1004"/>
      <c r="R386" s="1003"/>
      <c r="S386" s="1004"/>
      <c r="T386" s="1004"/>
      <c r="U386" s="1003"/>
      <c r="V386" s="1004"/>
      <c r="W386" s="1004"/>
    </row>
    <row r="387" spans="1:23" ht="15.75" customHeight="1">
      <c r="A387" s="1007"/>
      <c r="B387" s="1038"/>
      <c r="C387" s="1008"/>
      <c r="D387" s="1039"/>
      <c r="E387" s="1006"/>
      <c r="F387" s="1027"/>
      <c r="G387" s="1006"/>
      <c r="H387" s="707" t="s">
        <v>488</v>
      </c>
      <c r="I387" s="707" t="s">
        <v>488</v>
      </c>
      <c r="J387" s="1003"/>
      <c r="K387" s="1003"/>
      <c r="L387" s="1004"/>
      <c r="M387" s="1004"/>
      <c r="N387" s="1003"/>
      <c r="O387" s="1003"/>
      <c r="P387" s="1004"/>
      <c r="Q387" s="1004"/>
      <c r="R387" s="1003"/>
      <c r="S387" s="1004"/>
      <c r="T387" s="1004"/>
      <c r="U387" s="1003"/>
      <c r="V387" s="1004"/>
      <c r="W387" s="1004"/>
    </row>
    <row r="388" spans="1:23" ht="15.75" customHeight="1">
      <c r="A388" s="1007">
        <v>14</v>
      </c>
      <c r="B388" s="1038" t="s">
        <v>897</v>
      </c>
      <c r="C388" s="1008" t="s">
        <v>898</v>
      </c>
      <c r="D388" s="1039" t="s">
        <v>996</v>
      </c>
      <c r="E388" s="1006" t="s">
        <v>492</v>
      </c>
      <c r="F388" s="1006" t="s">
        <v>997</v>
      </c>
      <c r="G388" s="1006" t="s">
        <v>962</v>
      </c>
      <c r="H388" s="707" t="s">
        <v>488</v>
      </c>
      <c r="I388" s="707" t="s">
        <v>488</v>
      </c>
      <c r="J388" s="1003">
        <f>K388+N388</f>
        <v>155000</v>
      </c>
      <c r="K388" s="1003">
        <f>L388+M388</f>
        <v>0</v>
      </c>
      <c r="L388" s="1004">
        <v>0</v>
      </c>
      <c r="M388" s="1004">
        <v>0</v>
      </c>
      <c r="N388" s="1003">
        <f>O388+R388+U388</f>
        <v>155000</v>
      </c>
      <c r="O388" s="1003">
        <f>P388+Q388</f>
        <v>155000</v>
      </c>
      <c r="P388" s="1004">
        <v>155000</v>
      </c>
      <c r="Q388" s="1004">
        <v>0</v>
      </c>
      <c r="R388" s="1003">
        <f>S388+T388</f>
        <v>0</v>
      </c>
      <c r="S388" s="1004">
        <v>0</v>
      </c>
      <c r="T388" s="1004">
        <v>0</v>
      </c>
      <c r="U388" s="1003">
        <f>V388+W388</f>
        <v>0</v>
      </c>
      <c r="V388" s="1004">
        <v>0</v>
      </c>
      <c r="W388" s="1004">
        <v>0</v>
      </c>
    </row>
    <row r="389" spans="1:23" ht="15.75" customHeight="1">
      <c r="A389" s="1007"/>
      <c r="B389" s="1038"/>
      <c r="C389" s="1008"/>
      <c r="D389" s="1039"/>
      <c r="E389" s="1006"/>
      <c r="F389" s="1006"/>
      <c r="G389" s="1006"/>
      <c r="H389" s="707" t="s">
        <v>488</v>
      </c>
      <c r="I389" s="707" t="s">
        <v>488</v>
      </c>
      <c r="J389" s="1003"/>
      <c r="K389" s="1003"/>
      <c r="L389" s="1004"/>
      <c r="M389" s="1004"/>
      <c r="N389" s="1003"/>
      <c r="O389" s="1003"/>
      <c r="P389" s="1004"/>
      <c r="Q389" s="1004"/>
      <c r="R389" s="1003"/>
      <c r="S389" s="1004"/>
      <c r="T389" s="1004"/>
      <c r="U389" s="1003"/>
      <c r="V389" s="1004"/>
      <c r="W389" s="1004"/>
    </row>
    <row r="390" spans="1:23" ht="15.75" customHeight="1">
      <c r="A390" s="1007"/>
      <c r="B390" s="1038"/>
      <c r="C390" s="1008"/>
      <c r="D390" s="1039"/>
      <c r="E390" s="1006"/>
      <c r="F390" s="1006"/>
      <c r="G390" s="1006"/>
      <c r="H390" s="707" t="s">
        <v>488</v>
      </c>
      <c r="I390" s="707" t="s">
        <v>488</v>
      </c>
      <c r="J390" s="1003"/>
      <c r="K390" s="1003"/>
      <c r="L390" s="1004"/>
      <c r="M390" s="1004"/>
      <c r="N390" s="1003"/>
      <c r="O390" s="1003"/>
      <c r="P390" s="1004"/>
      <c r="Q390" s="1004"/>
      <c r="R390" s="1003"/>
      <c r="S390" s="1004"/>
      <c r="T390" s="1004"/>
      <c r="U390" s="1003"/>
      <c r="V390" s="1004"/>
      <c r="W390" s="1004"/>
    </row>
    <row r="391" spans="1:23" ht="15.75" customHeight="1">
      <c r="A391" s="1007"/>
      <c r="B391" s="1038"/>
      <c r="C391" s="1008"/>
      <c r="D391" s="1039"/>
      <c r="E391" s="1006"/>
      <c r="F391" s="1006"/>
      <c r="G391" s="1006"/>
      <c r="H391" s="707" t="s">
        <v>488</v>
      </c>
      <c r="I391" s="707" t="s">
        <v>488</v>
      </c>
      <c r="J391" s="1003"/>
      <c r="K391" s="1003"/>
      <c r="L391" s="1004"/>
      <c r="M391" s="1004"/>
      <c r="N391" s="1003"/>
      <c r="O391" s="1003"/>
      <c r="P391" s="1004"/>
      <c r="Q391" s="1004"/>
      <c r="R391" s="1003"/>
      <c r="S391" s="1004"/>
      <c r="T391" s="1004"/>
      <c r="U391" s="1003"/>
      <c r="V391" s="1004"/>
      <c r="W391" s="1004"/>
    </row>
    <row r="392" spans="1:23" ht="15.75" customHeight="1">
      <c r="A392" s="1007"/>
      <c r="B392" s="1038"/>
      <c r="C392" s="1008"/>
      <c r="D392" s="1039"/>
      <c r="E392" s="1006"/>
      <c r="F392" s="1006"/>
      <c r="G392" s="1006"/>
      <c r="H392" s="707" t="s">
        <v>488</v>
      </c>
      <c r="I392" s="707" t="s">
        <v>488</v>
      </c>
      <c r="J392" s="1003"/>
      <c r="K392" s="1003"/>
      <c r="L392" s="1004"/>
      <c r="M392" s="1004"/>
      <c r="N392" s="1003"/>
      <c r="O392" s="1003"/>
      <c r="P392" s="1004"/>
      <c r="Q392" s="1004"/>
      <c r="R392" s="1003"/>
      <c r="S392" s="1004"/>
      <c r="T392" s="1004"/>
      <c r="U392" s="1003"/>
      <c r="V392" s="1004"/>
      <c r="W392" s="1004"/>
    </row>
    <row r="393" spans="1:23" ht="15.75" customHeight="1">
      <c r="A393" s="1007">
        <v>15</v>
      </c>
      <c r="B393" s="1038" t="s">
        <v>998</v>
      </c>
      <c r="C393" s="1008" t="s">
        <v>898</v>
      </c>
      <c r="D393" s="1039" t="s">
        <v>999</v>
      </c>
      <c r="E393" s="1006" t="s">
        <v>492</v>
      </c>
      <c r="F393" s="1006" t="s">
        <v>1000</v>
      </c>
      <c r="G393" s="1006" t="s">
        <v>962</v>
      </c>
      <c r="H393" s="707" t="s">
        <v>488</v>
      </c>
      <c r="I393" s="707" t="s">
        <v>488</v>
      </c>
      <c r="J393" s="1003">
        <f>K393+N393</f>
        <v>740000</v>
      </c>
      <c r="K393" s="1003">
        <f>L393+M393</f>
        <v>0</v>
      </c>
      <c r="L393" s="1004">
        <v>0</v>
      </c>
      <c r="M393" s="1004">
        <v>0</v>
      </c>
      <c r="N393" s="1003">
        <f>O393+R393+U393</f>
        <v>740000</v>
      </c>
      <c r="O393" s="1003">
        <f>P393+Q393</f>
        <v>740000</v>
      </c>
      <c r="P393" s="1004">
        <v>740000</v>
      </c>
      <c r="Q393" s="1004">
        <v>0</v>
      </c>
      <c r="R393" s="1003">
        <f>S393+T393</f>
        <v>0</v>
      </c>
      <c r="S393" s="1004">
        <v>0</v>
      </c>
      <c r="T393" s="1004">
        <v>0</v>
      </c>
      <c r="U393" s="1003">
        <f>V393+W393</f>
        <v>0</v>
      </c>
      <c r="V393" s="1004">
        <v>0</v>
      </c>
      <c r="W393" s="1004">
        <v>0</v>
      </c>
    </row>
    <row r="394" spans="1:23" ht="15.75" customHeight="1">
      <c r="A394" s="1007"/>
      <c r="B394" s="1038"/>
      <c r="C394" s="1008"/>
      <c r="D394" s="1039"/>
      <c r="E394" s="1006"/>
      <c r="F394" s="1006"/>
      <c r="G394" s="1006"/>
      <c r="H394" s="707" t="s">
        <v>488</v>
      </c>
      <c r="I394" s="707" t="s">
        <v>488</v>
      </c>
      <c r="J394" s="1003"/>
      <c r="K394" s="1003"/>
      <c r="L394" s="1004"/>
      <c r="M394" s="1004"/>
      <c r="N394" s="1003"/>
      <c r="O394" s="1003"/>
      <c r="P394" s="1004"/>
      <c r="Q394" s="1004"/>
      <c r="R394" s="1003"/>
      <c r="S394" s="1004"/>
      <c r="T394" s="1004"/>
      <c r="U394" s="1003"/>
      <c r="V394" s="1004"/>
      <c r="W394" s="1004"/>
    </row>
    <row r="395" spans="1:23" ht="15.75" customHeight="1">
      <c r="A395" s="1007"/>
      <c r="B395" s="1038"/>
      <c r="C395" s="1008"/>
      <c r="D395" s="1039"/>
      <c r="E395" s="1006"/>
      <c r="F395" s="1006"/>
      <c r="G395" s="1006"/>
      <c r="H395" s="707" t="s">
        <v>488</v>
      </c>
      <c r="I395" s="707" t="s">
        <v>488</v>
      </c>
      <c r="J395" s="1003"/>
      <c r="K395" s="1003"/>
      <c r="L395" s="1004"/>
      <c r="M395" s="1004"/>
      <c r="N395" s="1003"/>
      <c r="O395" s="1003"/>
      <c r="P395" s="1004"/>
      <c r="Q395" s="1004"/>
      <c r="R395" s="1003"/>
      <c r="S395" s="1004"/>
      <c r="T395" s="1004"/>
      <c r="U395" s="1003"/>
      <c r="V395" s="1004"/>
      <c r="W395" s="1004"/>
    </row>
    <row r="396" spans="1:23" ht="15.75" customHeight="1">
      <c r="A396" s="1007"/>
      <c r="B396" s="1038"/>
      <c r="C396" s="1008"/>
      <c r="D396" s="1039"/>
      <c r="E396" s="1006"/>
      <c r="F396" s="1006"/>
      <c r="G396" s="1006"/>
      <c r="H396" s="707" t="s">
        <v>488</v>
      </c>
      <c r="I396" s="707" t="s">
        <v>488</v>
      </c>
      <c r="J396" s="1003"/>
      <c r="K396" s="1003"/>
      <c r="L396" s="1004"/>
      <c r="M396" s="1004"/>
      <c r="N396" s="1003"/>
      <c r="O396" s="1003"/>
      <c r="P396" s="1004"/>
      <c r="Q396" s="1004"/>
      <c r="R396" s="1003"/>
      <c r="S396" s="1004"/>
      <c r="T396" s="1004"/>
      <c r="U396" s="1003"/>
      <c r="V396" s="1004"/>
      <c r="W396" s="1004"/>
    </row>
    <row r="397" spans="1:23" ht="15.75" customHeight="1">
      <c r="A397" s="1007"/>
      <c r="B397" s="1038"/>
      <c r="C397" s="1008"/>
      <c r="D397" s="1039"/>
      <c r="E397" s="1006"/>
      <c r="F397" s="1006"/>
      <c r="G397" s="1006"/>
      <c r="H397" s="707" t="s">
        <v>488</v>
      </c>
      <c r="I397" s="707" t="s">
        <v>488</v>
      </c>
      <c r="J397" s="1003"/>
      <c r="K397" s="1003"/>
      <c r="L397" s="1004"/>
      <c r="M397" s="1004"/>
      <c r="N397" s="1003"/>
      <c r="O397" s="1003"/>
      <c r="P397" s="1004"/>
      <c r="Q397" s="1004"/>
      <c r="R397" s="1003"/>
      <c r="S397" s="1004"/>
      <c r="T397" s="1004"/>
      <c r="U397" s="1003"/>
      <c r="V397" s="1004"/>
      <c r="W397" s="1004"/>
    </row>
    <row r="398" spans="1:23" ht="15.75" customHeight="1">
      <c r="A398" s="1007">
        <v>16</v>
      </c>
      <c r="B398" s="1068" t="s">
        <v>1001</v>
      </c>
      <c r="C398" s="1030" t="s">
        <v>901</v>
      </c>
      <c r="D398" s="1072" t="s">
        <v>1002</v>
      </c>
      <c r="E398" s="1032" t="s">
        <v>492</v>
      </c>
      <c r="F398" s="1006" t="s">
        <v>1003</v>
      </c>
      <c r="G398" s="1006" t="s">
        <v>962</v>
      </c>
      <c r="H398" s="707" t="s">
        <v>488</v>
      </c>
      <c r="I398" s="707" t="s">
        <v>488</v>
      </c>
      <c r="J398" s="1003">
        <f>K398+N398</f>
        <v>675000</v>
      </c>
      <c r="K398" s="1003">
        <f>L398+M398</f>
        <v>0</v>
      </c>
      <c r="L398" s="1004">
        <v>0</v>
      </c>
      <c r="M398" s="1004">
        <v>0</v>
      </c>
      <c r="N398" s="1003">
        <f>O398+R398+U398</f>
        <v>675000</v>
      </c>
      <c r="O398" s="1003">
        <f>P398+Q398</f>
        <v>675000</v>
      </c>
      <c r="P398" s="1004">
        <v>655000</v>
      </c>
      <c r="Q398" s="1004">
        <v>20000</v>
      </c>
      <c r="R398" s="1003">
        <f>S398+T398</f>
        <v>0</v>
      </c>
      <c r="S398" s="1004">
        <v>0</v>
      </c>
      <c r="T398" s="1004">
        <v>0</v>
      </c>
      <c r="U398" s="1003">
        <f>V398+W398</f>
        <v>0</v>
      </c>
      <c r="V398" s="1004">
        <v>0</v>
      </c>
      <c r="W398" s="1004">
        <v>0</v>
      </c>
    </row>
    <row r="399" spans="1:23" ht="15.75" customHeight="1">
      <c r="A399" s="1007"/>
      <c r="B399" s="1068"/>
      <c r="C399" s="1030"/>
      <c r="D399" s="1072"/>
      <c r="E399" s="1032"/>
      <c r="F399" s="1006"/>
      <c r="G399" s="1006"/>
      <c r="H399" s="707" t="s">
        <v>488</v>
      </c>
      <c r="I399" s="707" t="s">
        <v>488</v>
      </c>
      <c r="J399" s="1003"/>
      <c r="K399" s="1003"/>
      <c r="L399" s="1004"/>
      <c r="M399" s="1004"/>
      <c r="N399" s="1003"/>
      <c r="O399" s="1003"/>
      <c r="P399" s="1004"/>
      <c r="Q399" s="1004"/>
      <c r="R399" s="1003"/>
      <c r="S399" s="1004"/>
      <c r="T399" s="1004"/>
      <c r="U399" s="1003"/>
      <c r="V399" s="1004"/>
      <c r="W399" s="1004"/>
    </row>
    <row r="400" spans="1:23" ht="15.75" customHeight="1">
      <c r="A400" s="1007"/>
      <c r="B400" s="1068"/>
      <c r="C400" s="1030"/>
      <c r="D400" s="1072"/>
      <c r="E400" s="1032"/>
      <c r="F400" s="1006"/>
      <c r="G400" s="1006"/>
      <c r="H400" s="707" t="s">
        <v>488</v>
      </c>
      <c r="I400" s="707" t="s">
        <v>488</v>
      </c>
      <c r="J400" s="1003"/>
      <c r="K400" s="1003"/>
      <c r="L400" s="1004"/>
      <c r="M400" s="1004"/>
      <c r="N400" s="1003"/>
      <c r="O400" s="1003"/>
      <c r="P400" s="1004"/>
      <c r="Q400" s="1004"/>
      <c r="R400" s="1003"/>
      <c r="S400" s="1004"/>
      <c r="T400" s="1004"/>
      <c r="U400" s="1003"/>
      <c r="V400" s="1004"/>
      <c r="W400" s="1004"/>
    </row>
    <row r="401" spans="1:23" ht="15.75" customHeight="1">
      <c r="A401" s="1007"/>
      <c r="B401" s="1068"/>
      <c r="C401" s="1030"/>
      <c r="D401" s="1072"/>
      <c r="E401" s="1032"/>
      <c r="F401" s="1006"/>
      <c r="G401" s="1006"/>
      <c r="H401" s="707" t="s">
        <v>488</v>
      </c>
      <c r="I401" s="707" t="s">
        <v>488</v>
      </c>
      <c r="J401" s="1003"/>
      <c r="K401" s="1003"/>
      <c r="L401" s="1004"/>
      <c r="M401" s="1004"/>
      <c r="N401" s="1003"/>
      <c r="O401" s="1003"/>
      <c r="P401" s="1004"/>
      <c r="Q401" s="1004"/>
      <c r="R401" s="1003"/>
      <c r="S401" s="1004"/>
      <c r="T401" s="1004"/>
      <c r="U401" s="1003"/>
      <c r="V401" s="1004"/>
      <c r="W401" s="1004"/>
    </row>
    <row r="402" spans="1:23" ht="15.75" customHeight="1">
      <c r="A402" s="1007"/>
      <c r="B402" s="1068"/>
      <c r="C402" s="1030"/>
      <c r="D402" s="1072"/>
      <c r="E402" s="1032"/>
      <c r="F402" s="1006"/>
      <c r="G402" s="1006"/>
      <c r="H402" s="707" t="s">
        <v>488</v>
      </c>
      <c r="I402" s="707" t="s">
        <v>488</v>
      </c>
      <c r="J402" s="1003"/>
      <c r="K402" s="1003"/>
      <c r="L402" s="1004"/>
      <c r="M402" s="1004"/>
      <c r="N402" s="1003"/>
      <c r="O402" s="1003"/>
      <c r="P402" s="1004"/>
      <c r="Q402" s="1004"/>
      <c r="R402" s="1003"/>
      <c r="S402" s="1004"/>
      <c r="T402" s="1004"/>
      <c r="U402" s="1003"/>
      <c r="V402" s="1004"/>
      <c r="W402" s="1004"/>
    </row>
    <row r="403" spans="1:23" ht="14.25" customHeight="1">
      <c r="A403" s="1016">
        <v>17</v>
      </c>
      <c r="B403" s="1057" t="s">
        <v>905</v>
      </c>
      <c r="C403" s="1028" t="s">
        <v>906</v>
      </c>
      <c r="D403" s="1060" t="s">
        <v>1004</v>
      </c>
      <c r="E403" s="1025" t="s">
        <v>492</v>
      </c>
      <c r="F403" s="1025" t="s">
        <v>997</v>
      </c>
      <c r="G403" s="1025" t="s">
        <v>962</v>
      </c>
      <c r="H403" s="707" t="s">
        <v>488</v>
      </c>
      <c r="I403" s="707" t="s">
        <v>488</v>
      </c>
      <c r="J403" s="1010">
        <f>K403+N403</f>
        <v>70000</v>
      </c>
      <c r="K403" s="1010">
        <f>L403+M403</f>
        <v>0</v>
      </c>
      <c r="L403" s="1013">
        <v>0</v>
      </c>
      <c r="M403" s="1013">
        <v>0</v>
      </c>
      <c r="N403" s="1010">
        <f>O403+R403+U403</f>
        <v>70000</v>
      </c>
      <c r="O403" s="1010">
        <f>P403+Q403</f>
        <v>70000</v>
      </c>
      <c r="P403" s="1013">
        <v>70000</v>
      </c>
      <c r="Q403" s="1013">
        <v>0</v>
      </c>
      <c r="R403" s="1010">
        <f>S403+T403</f>
        <v>0</v>
      </c>
      <c r="S403" s="1013">
        <v>0</v>
      </c>
      <c r="T403" s="1013">
        <v>0</v>
      </c>
      <c r="U403" s="1010">
        <f>V403+W403</f>
        <v>0</v>
      </c>
      <c r="V403" s="1013">
        <v>0</v>
      </c>
      <c r="W403" s="1013">
        <v>0</v>
      </c>
    </row>
    <row r="404" spans="1:23" ht="14.25" customHeight="1">
      <c r="A404" s="1017"/>
      <c r="B404" s="1058"/>
      <c r="C404" s="1020"/>
      <c r="D404" s="1061"/>
      <c r="E404" s="1026"/>
      <c r="F404" s="1026"/>
      <c r="G404" s="1026"/>
      <c r="H404" s="707" t="s">
        <v>488</v>
      </c>
      <c r="I404" s="707" t="s">
        <v>488</v>
      </c>
      <c r="J404" s="1011"/>
      <c r="K404" s="1011"/>
      <c r="L404" s="1014"/>
      <c r="M404" s="1014"/>
      <c r="N404" s="1011"/>
      <c r="O404" s="1011"/>
      <c r="P404" s="1014"/>
      <c r="Q404" s="1014"/>
      <c r="R404" s="1011"/>
      <c r="S404" s="1014"/>
      <c r="T404" s="1014"/>
      <c r="U404" s="1011"/>
      <c r="V404" s="1014"/>
      <c r="W404" s="1014"/>
    </row>
    <row r="405" spans="1:23" ht="14.25" customHeight="1">
      <c r="A405" s="1017"/>
      <c r="B405" s="1058"/>
      <c r="C405" s="1020"/>
      <c r="D405" s="1061"/>
      <c r="E405" s="1026"/>
      <c r="F405" s="1026"/>
      <c r="G405" s="1026"/>
      <c r="H405" s="707" t="s">
        <v>488</v>
      </c>
      <c r="I405" s="707" t="s">
        <v>488</v>
      </c>
      <c r="J405" s="1011"/>
      <c r="K405" s="1011"/>
      <c r="L405" s="1014"/>
      <c r="M405" s="1014"/>
      <c r="N405" s="1011"/>
      <c r="O405" s="1011"/>
      <c r="P405" s="1014"/>
      <c r="Q405" s="1014"/>
      <c r="R405" s="1011"/>
      <c r="S405" s="1014"/>
      <c r="T405" s="1014"/>
      <c r="U405" s="1011"/>
      <c r="V405" s="1014"/>
      <c r="W405" s="1014"/>
    </row>
    <row r="406" spans="1:23" ht="14.25" customHeight="1">
      <c r="A406" s="1017"/>
      <c r="B406" s="1058"/>
      <c r="C406" s="1020"/>
      <c r="D406" s="1061"/>
      <c r="E406" s="1026"/>
      <c r="F406" s="1026"/>
      <c r="G406" s="1026"/>
      <c r="H406" s="707" t="s">
        <v>488</v>
      </c>
      <c r="I406" s="707" t="s">
        <v>488</v>
      </c>
      <c r="J406" s="1011"/>
      <c r="K406" s="1011"/>
      <c r="L406" s="1014"/>
      <c r="M406" s="1014"/>
      <c r="N406" s="1011"/>
      <c r="O406" s="1011"/>
      <c r="P406" s="1014"/>
      <c r="Q406" s="1014"/>
      <c r="R406" s="1011"/>
      <c r="S406" s="1014"/>
      <c r="T406" s="1014"/>
      <c r="U406" s="1011"/>
      <c r="V406" s="1014"/>
      <c r="W406" s="1014"/>
    </row>
    <row r="407" spans="1:23" ht="14.25" customHeight="1">
      <c r="A407" s="1018"/>
      <c r="B407" s="1059"/>
      <c r="C407" s="1021"/>
      <c r="D407" s="1062"/>
      <c r="E407" s="1027"/>
      <c r="F407" s="1027"/>
      <c r="G407" s="1027"/>
      <c r="H407" s="707" t="s">
        <v>488</v>
      </c>
      <c r="I407" s="707" t="s">
        <v>488</v>
      </c>
      <c r="J407" s="1012"/>
      <c r="K407" s="1012"/>
      <c r="L407" s="1015"/>
      <c r="M407" s="1015"/>
      <c r="N407" s="1012"/>
      <c r="O407" s="1012"/>
      <c r="P407" s="1015"/>
      <c r="Q407" s="1015"/>
      <c r="R407" s="1012"/>
      <c r="S407" s="1015"/>
      <c r="T407" s="1015"/>
      <c r="U407" s="1012"/>
      <c r="V407" s="1015"/>
      <c r="W407" s="1015"/>
    </row>
    <row r="408" spans="1:23" ht="14.25" customHeight="1">
      <c r="A408" s="1007">
        <v>18</v>
      </c>
      <c r="B408" s="1038" t="s">
        <v>909</v>
      </c>
      <c r="C408" s="1008" t="s">
        <v>906</v>
      </c>
      <c r="D408" s="1039" t="s">
        <v>1005</v>
      </c>
      <c r="E408" s="1006" t="s">
        <v>492</v>
      </c>
      <c r="F408" s="1006" t="s">
        <v>1003</v>
      </c>
      <c r="G408" s="1006" t="s">
        <v>962</v>
      </c>
      <c r="H408" s="707" t="s">
        <v>488</v>
      </c>
      <c r="I408" s="707" t="s">
        <v>488</v>
      </c>
      <c r="J408" s="1003">
        <f>K408+N408</f>
        <v>2737050</v>
      </c>
      <c r="K408" s="1003">
        <f>L408+M408</f>
        <v>0</v>
      </c>
      <c r="L408" s="1004">
        <v>0</v>
      </c>
      <c r="M408" s="1004">
        <v>0</v>
      </c>
      <c r="N408" s="1003">
        <f>O408+R408+U408</f>
        <v>2737050</v>
      </c>
      <c r="O408" s="1003">
        <f>P408+Q408</f>
        <v>2737050</v>
      </c>
      <c r="P408" s="1004">
        <v>2707050</v>
      </c>
      <c r="Q408" s="1004">
        <v>30000</v>
      </c>
      <c r="R408" s="1003">
        <f>S408+T408</f>
        <v>0</v>
      </c>
      <c r="S408" s="1004">
        <v>0</v>
      </c>
      <c r="T408" s="1004">
        <v>0</v>
      </c>
      <c r="U408" s="1003">
        <f>V408+W408</f>
        <v>0</v>
      </c>
      <c r="V408" s="1004">
        <v>0</v>
      </c>
      <c r="W408" s="1004">
        <v>0</v>
      </c>
    </row>
    <row r="409" spans="1:23" ht="14.25" customHeight="1">
      <c r="A409" s="1007"/>
      <c r="B409" s="1038"/>
      <c r="C409" s="1008"/>
      <c r="D409" s="1039"/>
      <c r="E409" s="1006"/>
      <c r="F409" s="1006"/>
      <c r="G409" s="1006"/>
      <c r="H409" s="707" t="s">
        <v>488</v>
      </c>
      <c r="I409" s="707" t="s">
        <v>488</v>
      </c>
      <c r="J409" s="1003"/>
      <c r="K409" s="1003"/>
      <c r="L409" s="1004"/>
      <c r="M409" s="1004"/>
      <c r="N409" s="1003"/>
      <c r="O409" s="1003"/>
      <c r="P409" s="1004"/>
      <c r="Q409" s="1004"/>
      <c r="R409" s="1003"/>
      <c r="S409" s="1004"/>
      <c r="T409" s="1004"/>
      <c r="U409" s="1003"/>
      <c r="V409" s="1004"/>
      <c r="W409" s="1004"/>
    </row>
    <row r="410" spans="1:23" ht="14.25" customHeight="1">
      <c r="A410" s="1007"/>
      <c r="B410" s="1038"/>
      <c r="C410" s="1008"/>
      <c r="D410" s="1039"/>
      <c r="E410" s="1006"/>
      <c r="F410" s="1006"/>
      <c r="G410" s="1006"/>
      <c r="H410" s="707" t="s">
        <v>488</v>
      </c>
      <c r="I410" s="707" t="s">
        <v>488</v>
      </c>
      <c r="J410" s="1003"/>
      <c r="K410" s="1003"/>
      <c r="L410" s="1004"/>
      <c r="M410" s="1004"/>
      <c r="N410" s="1003"/>
      <c r="O410" s="1003"/>
      <c r="P410" s="1004"/>
      <c r="Q410" s="1004"/>
      <c r="R410" s="1003"/>
      <c r="S410" s="1004"/>
      <c r="T410" s="1004"/>
      <c r="U410" s="1003"/>
      <c r="V410" s="1004"/>
      <c r="W410" s="1004"/>
    </row>
    <row r="411" spans="1:23" ht="14.25" customHeight="1">
      <c r="A411" s="1007"/>
      <c r="B411" s="1038"/>
      <c r="C411" s="1008"/>
      <c r="D411" s="1039"/>
      <c r="E411" s="1006"/>
      <c r="F411" s="1006"/>
      <c r="G411" s="1006"/>
      <c r="H411" s="707" t="s">
        <v>488</v>
      </c>
      <c r="I411" s="707" t="s">
        <v>488</v>
      </c>
      <c r="J411" s="1003"/>
      <c r="K411" s="1003"/>
      <c r="L411" s="1004"/>
      <c r="M411" s="1004"/>
      <c r="N411" s="1003"/>
      <c r="O411" s="1003"/>
      <c r="P411" s="1004"/>
      <c r="Q411" s="1004"/>
      <c r="R411" s="1003"/>
      <c r="S411" s="1004"/>
      <c r="T411" s="1004"/>
      <c r="U411" s="1003"/>
      <c r="V411" s="1004"/>
      <c r="W411" s="1004"/>
    </row>
    <row r="412" spans="1:23" ht="14.25" customHeight="1">
      <c r="A412" s="1007"/>
      <c r="B412" s="1038"/>
      <c r="C412" s="1008"/>
      <c r="D412" s="1039"/>
      <c r="E412" s="1006"/>
      <c r="F412" s="1006"/>
      <c r="G412" s="1006"/>
      <c r="H412" s="707" t="s">
        <v>488</v>
      </c>
      <c r="I412" s="707" t="s">
        <v>488</v>
      </c>
      <c r="J412" s="1003"/>
      <c r="K412" s="1003"/>
      <c r="L412" s="1004"/>
      <c r="M412" s="1004"/>
      <c r="N412" s="1003"/>
      <c r="O412" s="1003"/>
      <c r="P412" s="1004"/>
      <c r="Q412" s="1004"/>
      <c r="R412" s="1003"/>
      <c r="S412" s="1004"/>
      <c r="T412" s="1004"/>
      <c r="U412" s="1003"/>
      <c r="V412" s="1004"/>
      <c r="W412" s="1004"/>
    </row>
    <row r="413" spans="1:23" ht="14.25" customHeight="1">
      <c r="A413" s="1007">
        <v>19</v>
      </c>
      <c r="B413" s="1038" t="s">
        <v>1006</v>
      </c>
      <c r="C413" s="1008" t="s">
        <v>917</v>
      </c>
      <c r="D413" s="1039" t="s">
        <v>1007</v>
      </c>
      <c r="E413" s="1006" t="s">
        <v>492</v>
      </c>
      <c r="F413" s="1006" t="s">
        <v>1008</v>
      </c>
      <c r="G413" s="1006" t="s">
        <v>962</v>
      </c>
      <c r="H413" s="707" t="s">
        <v>488</v>
      </c>
      <c r="I413" s="707" t="s">
        <v>488</v>
      </c>
      <c r="J413" s="1003">
        <f>K413+N413</f>
        <v>260000</v>
      </c>
      <c r="K413" s="1003">
        <f>L413+M413</f>
        <v>0</v>
      </c>
      <c r="L413" s="1004">
        <v>0</v>
      </c>
      <c r="M413" s="1004">
        <v>0</v>
      </c>
      <c r="N413" s="1003">
        <f>O413+R413+U413</f>
        <v>260000</v>
      </c>
      <c r="O413" s="1003">
        <f>P413+Q413</f>
        <v>260000</v>
      </c>
      <c r="P413" s="1004">
        <v>260000</v>
      </c>
      <c r="Q413" s="1004">
        <v>0</v>
      </c>
      <c r="R413" s="1003">
        <f>S413+T413</f>
        <v>0</v>
      </c>
      <c r="S413" s="1004">
        <v>0</v>
      </c>
      <c r="T413" s="1004">
        <v>0</v>
      </c>
      <c r="U413" s="1003">
        <f>V413+W413</f>
        <v>0</v>
      </c>
      <c r="V413" s="1004">
        <v>0</v>
      </c>
      <c r="W413" s="1004">
        <v>0</v>
      </c>
    </row>
    <row r="414" spans="1:23" ht="14.25" customHeight="1">
      <c r="A414" s="1007"/>
      <c r="B414" s="1038"/>
      <c r="C414" s="1008"/>
      <c r="D414" s="1039"/>
      <c r="E414" s="1006"/>
      <c r="F414" s="1006"/>
      <c r="G414" s="1006"/>
      <c r="H414" s="707" t="s">
        <v>488</v>
      </c>
      <c r="I414" s="707" t="s">
        <v>488</v>
      </c>
      <c r="J414" s="1003"/>
      <c r="K414" s="1003"/>
      <c r="L414" s="1004"/>
      <c r="M414" s="1004"/>
      <c r="N414" s="1003"/>
      <c r="O414" s="1003"/>
      <c r="P414" s="1004"/>
      <c r="Q414" s="1004"/>
      <c r="R414" s="1003"/>
      <c r="S414" s="1004"/>
      <c r="T414" s="1004"/>
      <c r="U414" s="1003"/>
      <c r="V414" s="1004"/>
      <c r="W414" s="1004"/>
    </row>
    <row r="415" spans="1:23" ht="14.25" customHeight="1">
      <c r="A415" s="1007"/>
      <c r="B415" s="1038"/>
      <c r="C415" s="1008"/>
      <c r="D415" s="1039"/>
      <c r="E415" s="1006"/>
      <c r="F415" s="1006"/>
      <c r="G415" s="1006"/>
      <c r="H415" s="707" t="s">
        <v>488</v>
      </c>
      <c r="I415" s="707" t="s">
        <v>488</v>
      </c>
      <c r="J415" s="1003"/>
      <c r="K415" s="1003"/>
      <c r="L415" s="1004"/>
      <c r="M415" s="1004"/>
      <c r="N415" s="1003"/>
      <c r="O415" s="1003"/>
      <c r="P415" s="1004"/>
      <c r="Q415" s="1004"/>
      <c r="R415" s="1003"/>
      <c r="S415" s="1004"/>
      <c r="T415" s="1004"/>
      <c r="U415" s="1003"/>
      <c r="V415" s="1004"/>
      <c r="W415" s="1004"/>
    </row>
    <row r="416" spans="1:23" ht="14.25" customHeight="1">
      <c r="A416" s="1007"/>
      <c r="B416" s="1038"/>
      <c r="C416" s="1008"/>
      <c r="D416" s="1039"/>
      <c r="E416" s="1006"/>
      <c r="F416" s="1006"/>
      <c r="G416" s="1006"/>
      <c r="H416" s="707" t="s">
        <v>488</v>
      </c>
      <c r="I416" s="707" t="s">
        <v>488</v>
      </c>
      <c r="J416" s="1003"/>
      <c r="K416" s="1003"/>
      <c r="L416" s="1004"/>
      <c r="M416" s="1004"/>
      <c r="N416" s="1003"/>
      <c r="O416" s="1003"/>
      <c r="P416" s="1004"/>
      <c r="Q416" s="1004"/>
      <c r="R416" s="1003"/>
      <c r="S416" s="1004"/>
      <c r="T416" s="1004"/>
      <c r="U416" s="1003"/>
      <c r="V416" s="1004"/>
      <c r="W416" s="1004"/>
    </row>
    <row r="417" spans="1:23" ht="14.25" customHeight="1">
      <c r="A417" s="1007"/>
      <c r="B417" s="1038"/>
      <c r="C417" s="1008"/>
      <c r="D417" s="1039"/>
      <c r="E417" s="1006"/>
      <c r="F417" s="1006"/>
      <c r="G417" s="1006"/>
      <c r="H417" s="707" t="s">
        <v>488</v>
      </c>
      <c r="I417" s="707" t="s">
        <v>488</v>
      </c>
      <c r="J417" s="1003"/>
      <c r="K417" s="1003"/>
      <c r="L417" s="1004"/>
      <c r="M417" s="1004"/>
      <c r="N417" s="1003"/>
      <c r="O417" s="1003"/>
      <c r="P417" s="1004"/>
      <c r="Q417" s="1004"/>
      <c r="R417" s="1003"/>
      <c r="S417" s="1004"/>
      <c r="T417" s="1004"/>
      <c r="U417" s="1003"/>
      <c r="V417" s="1004"/>
      <c r="W417" s="1004"/>
    </row>
    <row r="418" spans="1:23" ht="14.25" customHeight="1">
      <c r="A418" s="1007">
        <v>20</v>
      </c>
      <c r="B418" s="1038" t="s">
        <v>1009</v>
      </c>
      <c r="C418" s="1008" t="s">
        <v>920</v>
      </c>
      <c r="D418" s="1039" t="s">
        <v>1010</v>
      </c>
      <c r="E418" s="1006" t="s">
        <v>492</v>
      </c>
      <c r="F418" s="1006" t="s">
        <v>1011</v>
      </c>
      <c r="G418" s="1006" t="s">
        <v>962</v>
      </c>
      <c r="H418" s="707" t="s">
        <v>488</v>
      </c>
      <c r="I418" s="707" t="s">
        <v>488</v>
      </c>
      <c r="J418" s="1003">
        <f>K418+N418</f>
        <v>95000</v>
      </c>
      <c r="K418" s="1003">
        <f>L418+M418</f>
        <v>0</v>
      </c>
      <c r="L418" s="1004">
        <v>0</v>
      </c>
      <c r="M418" s="1004">
        <v>0</v>
      </c>
      <c r="N418" s="1003">
        <f>O418+R418+U418</f>
        <v>95000</v>
      </c>
      <c r="O418" s="1003">
        <f>P418+Q418</f>
        <v>95000</v>
      </c>
      <c r="P418" s="1004">
        <v>90000</v>
      </c>
      <c r="Q418" s="1004">
        <v>5000</v>
      </c>
      <c r="R418" s="1003">
        <f>S418+T418</f>
        <v>0</v>
      </c>
      <c r="S418" s="1004">
        <v>0</v>
      </c>
      <c r="T418" s="1004">
        <v>0</v>
      </c>
      <c r="U418" s="1003">
        <f>V418+W418</f>
        <v>0</v>
      </c>
      <c r="V418" s="1004">
        <v>0</v>
      </c>
      <c r="W418" s="1004">
        <v>0</v>
      </c>
    </row>
    <row r="419" spans="1:23" ht="14.25" customHeight="1">
      <c r="A419" s="1007"/>
      <c r="B419" s="1038"/>
      <c r="C419" s="1008"/>
      <c r="D419" s="1039"/>
      <c r="E419" s="1006"/>
      <c r="F419" s="1006"/>
      <c r="G419" s="1006"/>
      <c r="H419" s="707" t="s">
        <v>488</v>
      </c>
      <c r="I419" s="707" t="s">
        <v>488</v>
      </c>
      <c r="J419" s="1003"/>
      <c r="K419" s="1003"/>
      <c r="L419" s="1004"/>
      <c r="M419" s="1004"/>
      <c r="N419" s="1003"/>
      <c r="O419" s="1003"/>
      <c r="P419" s="1004"/>
      <c r="Q419" s="1004"/>
      <c r="R419" s="1003"/>
      <c r="S419" s="1004"/>
      <c r="T419" s="1004"/>
      <c r="U419" s="1003"/>
      <c r="V419" s="1004"/>
      <c r="W419" s="1004"/>
    </row>
    <row r="420" spans="1:23" ht="14.25" customHeight="1">
      <c r="A420" s="1007"/>
      <c r="B420" s="1038"/>
      <c r="C420" s="1008"/>
      <c r="D420" s="1039"/>
      <c r="E420" s="1006"/>
      <c r="F420" s="1006"/>
      <c r="G420" s="1006"/>
      <c r="H420" s="707" t="s">
        <v>488</v>
      </c>
      <c r="I420" s="707" t="s">
        <v>488</v>
      </c>
      <c r="J420" s="1003"/>
      <c r="K420" s="1003"/>
      <c r="L420" s="1004"/>
      <c r="M420" s="1004"/>
      <c r="N420" s="1003"/>
      <c r="O420" s="1003"/>
      <c r="P420" s="1004"/>
      <c r="Q420" s="1004"/>
      <c r="R420" s="1003"/>
      <c r="S420" s="1004"/>
      <c r="T420" s="1004"/>
      <c r="U420" s="1003"/>
      <c r="V420" s="1004"/>
      <c r="W420" s="1004"/>
    </row>
    <row r="421" spans="1:23" ht="14.25" customHeight="1">
      <c r="A421" s="1007"/>
      <c r="B421" s="1038"/>
      <c r="C421" s="1008"/>
      <c r="D421" s="1039"/>
      <c r="E421" s="1006"/>
      <c r="F421" s="1006"/>
      <c r="G421" s="1006"/>
      <c r="H421" s="707" t="s">
        <v>488</v>
      </c>
      <c r="I421" s="707" t="s">
        <v>488</v>
      </c>
      <c r="J421" s="1003"/>
      <c r="K421" s="1003"/>
      <c r="L421" s="1004"/>
      <c r="M421" s="1004"/>
      <c r="N421" s="1003"/>
      <c r="O421" s="1003"/>
      <c r="P421" s="1004"/>
      <c r="Q421" s="1004"/>
      <c r="R421" s="1003"/>
      <c r="S421" s="1004"/>
      <c r="T421" s="1004"/>
      <c r="U421" s="1003"/>
      <c r="V421" s="1004"/>
      <c r="W421" s="1004"/>
    </row>
    <row r="422" spans="1:23" ht="14.25" customHeight="1">
      <c r="A422" s="1007"/>
      <c r="B422" s="1038"/>
      <c r="C422" s="1008"/>
      <c r="D422" s="1039"/>
      <c r="E422" s="1006"/>
      <c r="F422" s="1006"/>
      <c r="G422" s="1006"/>
      <c r="H422" s="707" t="s">
        <v>488</v>
      </c>
      <c r="I422" s="707" t="s">
        <v>488</v>
      </c>
      <c r="J422" s="1003"/>
      <c r="K422" s="1003"/>
      <c r="L422" s="1004"/>
      <c r="M422" s="1004"/>
      <c r="N422" s="1003"/>
      <c r="O422" s="1003"/>
      <c r="P422" s="1004"/>
      <c r="Q422" s="1004"/>
      <c r="R422" s="1003"/>
      <c r="S422" s="1004"/>
      <c r="T422" s="1004"/>
      <c r="U422" s="1003"/>
      <c r="V422" s="1004"/>
      <c r="W422" s="1004"/>
    </row>
    <row r="423" spans="1:23" ht="14.25" customHeight="1">
      <c r="A423" s="1007">
        <v>21</v>
      </c>
      <c r="B423" s="1038" t="s">
        <v>1012</v>
      </c>
      <c r="C423" s="1008" t="s">
        <v>929</v>
      </c>
      <c r="D423" s="1039" t="s">
        <v>1013</v>
      </c>
      <c r="E423" s="1006" t="s">
        <v>492</v>
      </c>
      <c r="F423" s="1006" t="s">
        <v>1011</v>
      </c>
      <c r="G423" s="1006" t="s">
        <v>962</v>
      </c>
      <c r="H423" s="707" t="s">
        <v>488</v>
      </c>
      <c r="I423" s="707" t="s">
        <v>488</v>
      </c>
      <c r="J423" s="1003">
        <f>K423+N423</f>
        <v>120000</v>
      </c>
      <c r="K423" s="1003">
        <f>L423+M423</f>
        <v>0</v>
      </c>
      <c r="L423" s="1004">
        <v>0</v>
      </c>
      <c r="M423" s="1004">
        <v>0</v>
      </c>
      <c r="N423" s="1003">
        <f>O423+R423+U423</f>
        <v>120000</v>
      </c>
      <c r="O423" s="1003">
        <f>P423+Q423</f>
        <v>120000</v>
      </c>
      <c r="P423" s="1004">
        <v>110000</v>
      </c>
      <c r="Q423" s="1004">
        <v>10000</v>
      </c>
      <c r="R423" s="1003">
        <f>S423+T423</f>
        <v>0</v>
      </c>
      <c r="S423" s="1004">
        <v>0</v>
      </c>
      <c r="T423" s="1004">
        <v>0</v>
      </c>
      <c r="U423" s="1003">
        <f>V423+W423</f>
        <v>0</v>
      </c>
      <c r="V423" s="1004">
        <v>0</v>
      </c>
      <c r="W423" s="1004">
        <v>0</v>
      </c>
    </row>
    <row r="424" spans="1:23" ht="14.25" customHeight="1">
      <c r="A424" s="1007"/>
      <c r="B424" s="1038"/>
      <c r="C424" s="1008"/>
      <c r="D424" s="1039"/>
      <c r="E424" s="1006"/>
      <c r="F424" s="1006"/>
      <c r="G424" s="1006"/>
      <c r="H424" s="707" t="s">
        <v>488</v>
      </c>
      <c r="I424" s="707" t="s">
        <v>488</v>
      </c>
      <c r="J424" s="1003"/>
      <c r="K424" s="1003"/>
      <c r="L424" s="1004"/>
      <c r="M424" s="1004"/>
      <c r="N424" s="1003"/>
      <c r="O424" s="1003"/>
      <c r="P424" s="1004"/>
      <c r="Q424" s="1004"/>
      <c r="R424" s="1003"/>
      <c r="S424" s="1004"/>
      <c r="T424" s="1004"/>
      <c r="U424" s="1003"/>
      <c r="V424" s="1004"/>
      <c r="W424" s="1004"/>
    </row>
    <row r="425" spans="1:23" ht="14.25" customHeight="1">
      <c r="A425" s="1007"/>
      <c r="B425" s="1038"/>
      <c r="C425" s="1008"/>
      <c r="D425" s="1039"/>
      <c r="E425" s="1006"/>
      <c r="F425" s="1006"/>
      <c r="G425" s="1006"/>
      <c r="H425" s="707" t="s">
        <v>488</v>
      </c>
      <c r="I425" s="707" t="s">
        <v>488</v>
      </c>
      <c r="J425" s="1003"/>
      <c r="K425" s="1003"/>
      <c r="L425" s="1004"/>
      <c r="M425" s="1004"/>
      <c r="N425" s="1003"/>
      <c r="O425" s="1003"/>
      <c r="P425" s="1004"/>
      <c r="Q425" s="1004"/>
      <c r="R425" s="1003"/>
      <c r="S425" s="1004"/>
      <c r="T425" s="1004"/>
      <c r="U425" s="1003"/>
      <c r="V425" s="1004"/>
      <c r="W425" s="1004"/>
    </row>
    <row r="426" spans="1:23" ht="14.25" customHeight="1">
      <c r="A426" s="1007"/>
      <c r="B426" s="1038"/>
      <c r="C426" s="1008"/>
      <c r="D426" s="1039"/>
      <c r="E426" s="1006"/>
      <c r="F426" s="1006"/>
      <c r="G426" s="1006"/>
      <c r="H426" s="707" t="s">
        <v>488</v>
      </c>
      <c r="I426" s="707" t="s">
        <v>488</v>
      </c>
      <c r="J426" s="1003"/>
      <c r="K426" s="1003"/>
      <c r="L426" s="1004"/>
      <c r="M426" s="1004"/>
      <c r="N426" s="1003"/>
      <c r="O426" s="1003"/>
      <c r="P426" s="1004"/>
      <c r="Q426" s="1004"/>
      <c r="R426" s="1003"/>
      <c r="S426" s="1004"/>
      <c r="T426" s="1004"/>
      <c r="U426" s="1003"/>
      <c r="V426" s="1004"/>
      <c r="W426" s="1004"/>
    </row>
    <row r="427" spans="1:23" ht="14.25" customHeight="1">
      <c r="A427" s="1007"/>
      <c r="B427" s="1038"/>
      <c r="C427" s="1008"/>
      <c r="D427" s="1039"/>
      <c r="E427" s="1006"/>
      <c r="F427" s="1006"/>
      <c r="G427" s="1006"/>
      <c r="H427" s="707" t="s">
        <v>488</v>
      </c>
      <c r="I427" s="707" t="s">
        <v>488</v>
      </c>
      <c r="J427" s="1003"/>
      <c r="K427" s="1003"/>
      <c r="L427" s="1004"/>
      <c r="M427" s="1004"/>
      <c r="N427" s="1003"/>
      <c r="O427" s="1003"/>
      <c r="P427" s="1004"/>
      <c r="Q427" s="1004"/>
      <c r="R427" s="1003"/>
      <c r="S427" s="1004"/>
      <c r="T427" s="1004"/>
      <c r="U427" s="1003"/>
      <c r="V427" s="1004"/>
      <c r="W427" s="1004"/>
    </row>
    <row r="428" spans="1:23" ht="14.25" customHeight="1">
      <c r="A428" s="1007">
        <v>22</v>
      </c>
      <c r="B428" s="1038" t="s">
        <v>924</v>
      </c>
      <c r="C428" s="1008" t="s">
        <v>920</v>
      </c>
      <c r="D428" s="1039" t="s">
        <v>1014</v>
      </c>
      <c r="E428" s="1006" t="s">
        <v>492</v>
      </c>
      <c r="F428" s="1006" t="s">
        <v>1011</v>
      </c>
      <c r="G428" s="1006" t="s">
        <v>962</v>
      </c>
      <c r="H428" s="707" t="s">
        <v>488</v>
      </c>
      <c r="I428" s="707" t="s">
        <v>488</v>
      </c>
      <c r="J428" s="1003">
        <f>K428+N428</f>
        <v>1060000</v>
      </c>
      <c r="K428" s="1003">
        <f>L428+M428</f>
        <v>0</v>
      </c>
      <c r="L428" s="1004">
        <v>0</v>
      </c>
      <c r="M428" s="1004">
        <v>0</v>
      </c>
      <c r="N428" s="1003">
        <f>O428+R428+U428</f>
        <v>1060000</v>
      </c>
      <c r="O428" s="1003">
        <f>P428+Q428</f>
        <v>1060000</v>
      </c>
      <c r="P428" s="1004">
        <v>1035000</v>
      </c>
      <c r="Q428" s="1004">
        <v>25000</v>
      </c>
      <c r="R428" s="1003">
        <f>S428+T428</f>
        <v>0</v>
      </c>
      <c r="S428" s="1004">
        <v>0</v>
      </c>
      <c r="T428" s="1004">
        <v>0</v>
      </c>
      <c r="U428" s="1003">
        <f>V428+W428</f>
        <v>0</v>
      </c>
      <c r="V428" s="1004">
        <v>0</v>
      </c>
      <c r="W428" s="1004">
        <v>0</v>
      </c>
    </row>
    <row r="429" spans="1:23" ht="14.25" customHeight="1">
      <c r="A429" s="1007"/>
      <c r="B429" s="1038"/>
      <c r="C429" s="1008"/>
      <c r="D429" s="1039"/>
      <c r="E429" s="1006"/>
      <c r="F429" s="1006"/>
      <c r="G429" s="1006"/>
      <c r="H429" s="707" t="s">
        <v>488</v>
      </c>
      <c r="I429" s="707" t="s">
        <v>488</v>
      </c>
      <c r="J429" s="1003"/>
      <c r="K429" s="1003"/>
      <c r="L429" s="1004"/>
      <c r="M429" s="1004"/>
      <c r="N429" s="1003"/>
      <c r="O429" s="1003"/>
      <c r="P429" s="1004"/>
      <c r="Q429" s="1004"/>
      <c r="R429" s="1003"/>
      <c r="S429" s="1004"/>
      <c r="T429" s="1004"/>
      <c r="U429" s="1003"/>
      <c r="V429" s="1004"/>
      <c r="W429" s="1004"/>
    </row>
    <row r="430" spans="1:23" ht="14.25" customHeight="1">
      <c r="A430" s="1007"/>
      <c r="B430" s="1038"/>
      <c r="C430" s="1008"/>
      <c r="D430" s="1039"/>
      <c r="E430" s="1006"/>
      <c r="F430" s="1006"/>
      <c r="G430" s="1006"/>
      <c r="H430" s="707" t="s">
        <v>488</v>
      </c>
      <c r="I430" s="707" t="s">
        <v>488</v>
      </c>
      <c r="J430" s="1003"/>
      <c r="K430" s="1003"/>
      <c r="L430" s="1004"/>
      <c r="M430" s="1004"/>
      <c r="N430" s="1003"/>
      <c r="O430" s="1003"/>
      <c r="P430" s="1004"/>
      <c r="Q430" s="1004"/>
      <c r="R430" s="1003"/>
      <c r="S430" s="1004"/>
      <c r="T430" s="1004"/>
      <c r="U430" s="1003"/>
      <c r="V430" s="1004"/>
      <c r="W430" s="1004"/>
    </row>
    <row r="431" spans="1:23" ht="14.25" customHeight="1">
      <c r="A431" s="1007"/>
      <c r="B431" s="1038"/>
      <c r="C431" s="1008"/>
      <c r="D431" s="1039"/>
      <c r="E431" s="1006"/>
      <c r="F431" s="1006"/>
      <c r="G431" s="1006"/>
      <c r="H431" s="707" t="s">
        <v>488</v>
      </c>
      <c r="I431" s="707" t="s">
        <v>488</v>
      </c>
      <c r="J431" s="1003"/>
      <c r="K431" s="1003"/>
      <c r="L431" s="1004"/>
      <c r="M431" s="1004"/>
      <c r="N431" s="1003"/>
      <c r="O431" s="1003"/>
      <c r="P431" s="1004"/>
      <c r="Q431" s="1004"/>
      <c r="R431" s="1003"/>
      <c r="S431" s="1004"/>
      <c r="T431" s="1004"/>
      <c r="U431" s="1003"/>
      <c r="V431" s="1004"/>
      <c r="W431" s="1004"/>
    </row>
    <row r="432" spans="1:23" ht="14.25" customHeight="1">
      <c r="A432" s="1007"/>
      <c r="B432" s="1038"/>
      <c r="C432" s="1008"/>
      <c r="D432" s="1039"/>
      <c r="E432" s="1006"/>
      <c r="F432" s="1006"/>
      <c r="G432" s="1006"/>
      <c r="H432" s="707" t="s">
        <v>488</v>
      </c>
      <c r="I432" s="707" t="s">
        <v>488</v>
      </c>
      <c r="J432" s="1003"/>
      <c r="K432" s="1003"/>
      <c r="L432" s="1004"/>
      <c r="M432" s="1004"/>
      <c r="N432" s="1003"/>
      <c r="O432" s="1003"/>
      <c r="P432" s="1004"/>
      <c r="Q432" s="1004"/>
      <c r="R432" s="1003"/>
      <c r="S432" s="1004"/>
      <c r="T432" s="1004"/>
      <c r="U432" s="1003"/>
      <c r="V432" s="1004"/>
      <c r="W432" s="1004"/>
    </row>
    <row r="433" spans="1:23" ht="15.75" customHeight="1">
      <c r="A433" s="1007">
        <v>23</v>
      </c>
      <c r="B433" s="1038" t="s">
        <v>928</v>
      </c>
      <c r="C433" s="1008" t="s">
        <v>929</v>
      </c>
      <c r="D433" s="1039" t="s">
        <v>1015</v>
      </c>
      <c r="E433" s="1006" t="s">
        <v>492</v>
      </c>
      <c r="F433" s="1006" t="s">
        <v>1011</v>
      </c>
      <c r="G433" s="1006" t="s">
        <v>962</v>
      </c>
      <c r="H433" s="707" t="s">
        <v>488</v>
      </c>
      <c r="I433" s="707" t="s">
        <v>488</v>
      </c>
      <c r="J433" s="1003">
        <f>K433+N433</f>
        <v>820000</v>
      </c>
      <c r="K433" s="1003">
        <f>L433+M433</f>
        <v>0</v>
      </c>
      <c r="L433" s="1004">
        <v>0</v>
      </c>
      <c r="M433" s="1004">
        <v>0</v>
      </c>
      <c r="N433" s="1003">
        <f>O433+R433+U433</f>
        <v>820000</v>
      </c>
      <c r="O433" s="1003">
        <f>P433+Q433</f>
        <v>820000</v>
      </c>
      <c r="P433" s="1004">
        <v>810000</v>
      </c>
      <c r="Q433" s="1004">
        <v>10000</v>
      </c>
      <c r="R433" s="1003">
        <f>S433+T433</f>
        <v>0</v>
      </c>
      <c r="S433" s="1004">
        <v>0</v>
      </c>
      <c r="T433" s="1004">
        <v>0</v>
      </c>
      <c r="U433" s="1003">
        <f>V433+W433</f>
        <v>0</v>
      </c>
      <c r="V433" s="1004">
        <v>0</v>
      </c>
      <c r="W433" s="1004">
        <v>0</v>
      </c>
    </row>
    <row r="434" spans="1:23" ht="15.75" customHeight="1">
      <c r="A434" s="1007"/>
      <c r="B434" s="1038"/>
      <c r="C434" s="1008"/>
      <c r="D434" s="1039"/>
      <c r="E434" s="1006"/>
      <c r="F434" s="1006"/>
      <c r="G434" s="1006"/>
      <c r="H434" s="707" t="s">
        <v>488</v>
      </c>
      <c r="I434" s="707" t="s">
        <v>488</v>
      </c>
      <c r="J434" s="1003"/>
      <c r="K434" s="1003"/>
      <c r="L434" s="1004"/>
      <c r="M434" s="1004"/>
      <c r="N434" s="1003"/>
      <c r="O434" s="1003"/>
      <c r="P434" s="1004"/>
      <c r="Q434" s="1004"/>
      <c r="R434" s="1003"/>
      <c r="S434" s="1004"/>
      <c r="T434" s="1004"/>
      <c r="U434" s="1003"/>
      <c r="V434" s="1004"/>
      <c r="W434" s="1004"/>
    </row>
    <row r="435" spans="1:23" ht="15.75" customHeight="1">
      <c r="A435" s="1007"/>
      <c r="B435" s="1038"/>
      <c r="C435" s="1008"/>
      <c r="D435" s="1039"/>
      <c r="E435" s="1006"/>
      <c r="F435" s="1006"/>
      <c r="G435" s="1006"/>
      <c r="H435" s="707" t="s">
        <v>488</v>
      </c>
      <c r="I435" s="707" t="s">
        <v>488</v>
      </c>
      <c r="J435" s="1003"/>
      <c r="K435" s="1003"/>
      <c r="L435" s="1004"/>
      <c r="M435" s="1004"/>
      <c r="N435" s="1003"/>
      <c r="O435" s="1003"/>
      <c r="P435" s="1004"/>
      <c r="Q435" s="1004"/>
      <c r="R435" s="1003"/>
      <c r="S435" s="1004"/>
      <c r="T435" s="1004"/>
      <c r="U435" s="1003"/>
      <c r="V435" s="1004"/>
      <c r="W435" s="1004"/>
    </row>
    <row r="436" spans="1:23" ht="15.75" customHeight="1">
      <c r="A436" s="1007"/>
      <c r="B436" s="1038"/>
      <c r="C436" s="1008"/>
      <c r="D436" s="1039"/>
      <c r="E436" s="1006"/>
      <c r="F436" s="1006"/>
      <c r="G436" s="1006"/>
      <c r="H436" s="707" t="s">
        <v>488</v>
      </c>
      <c r="I436" s="707" t="s">
        <v>488</v>
      </c>
      <c r="J436" s="1003"/>
      <c r="K436" s="1003"/>
      <c r="L436" s="1004"/>
      <c r="M436" s="1004"/>
      <c r="N436" s="1003"/>
      <c r="O436" s="1003"/>
      <c r="P436" s="1004"/>
      <c r="Q436" s="1004"/>
      <c r="R436" s="1003"/>
      <c r="S436" s="1004"/>
      <c r="T436" s="1004"/>
      <c r="U436" s="1003"/>
      <c r="V436" s="1004"/>
      <c r="W436" s="1004"/>
    </row>
    <row r="437" spans="1:23" ht="15.75" customHeight="1">
      <c r="A437" s="1007"/>
      <c r="B437" s="1038"/>
      <c r="C437" s="1008"/>
      <c r="D437" s="1039"/>
      <c r="E437" s="1006"/>
      <c r="F437" s="1006"/>
      <c r="G437" s="1006"/>
      <c r="H437" s="707" t="s">
        <v>488</v>
      </c>
      <c r="I437" s="707" t="s">
        <v>488</v>
      </c>
      <c r="J437" s="1003"/>
      <c r="K437" s="1003"/>
      <c r="L437" s="1004"/>
      <c r="M437" s="1004"/>
      <c r="N437" s="1003"/>
      <c r="O437" s="1003"/>
      <c r="P437" s="1004"/>
      <c r="Q437" s="1004"/>
      <c r="R437" s="1003"/>
      <c r="S437" s="1004"/>
      <c r="T437" s="1004"/>
      <c r="U437" s="1003"/>
      <c r="V437" s="1004"/>
      <c r="W437" s="1004"/>
    </row>
    <row r="438" spans="1:23" ht="15.75" customHeight="1">
      <c r="A438" s="1007">
        <v>24</v>
      </c>
      <c r="B438" s="1038" t="s">
        <v>940</v>
      </c>
      <c r="C438" s="1008" t="s">
        <v>941</v>
      </c>
      <c r="D438" s="1039" t="s">
        <v>1016</v>
      </c>
      <c r="E438" s="1006" t="s">
        <v>492</v>
      </c>
      <c r="F438" s="1006" t="s">
        <v>1017</v>
      </c>
      <c r="G438" s="1006" t="s">
        <v>962</v>
      </c>
      <c r="H438" s="707" t="s">
        <v>488</v>
      </c>
      <c r="I438" s="707" t="s">
        <v>488</v>
      </c>
      <c r="J438" s="1003">
        <f>K438+N438</f>
        <v>250000</v>
      </c>
      <c r="K438" s="1003">
        <f>L438+M438</f>
        <v>0</v>
      </c>
      <c r="L438" s="1004">
        <v>0</v>
      </c>
      <c r="M438" s="1004">
        <v>0</v>
      </c>
      <c r="N438" s="1003">
        <f>O438+R438+U438</f>
        <v>250000</v>
      </c>
      <c r="O438" s="1003">
        <f>P438+Q438</f>
        <v>250000</v>
      </c>
      <c r="P438" s="1004">
        <v>250000</v>
      </c>
      <c r="Q438" s="1004">
        <v>0</v>
      </c>
      <c r="R438" s="1003">
        <f>S438+T438</f>
        <v>0</v>
      </c>
      <c r="S438" s="1004">
        <v>0</v>
      </c>
      <c r="T438" s="1004">
        <v>0</v>
      </c>
      <c r="U438" s="1003">
        <f>V438+W438</f>
        <v>0</v>
      </c>
      <c r="V438" s="1004">
        <v>0</v>
      </c>
      <c r="W438" s="1004">
        <v>0</v>
      </c>
    </row>
    <row r="439" spans="1:23" ht="15.75" customHeight="1">
      <c r="A439" s="1007"/>
      <c r="B439" s="1038"/>
      <c r="C439" s="1008"/>
      <c r="D439" s="1039"/>
      <c r="E439" s="1006"/>
      <c r="F439" s="1006"/>
      <c r="G439" s="1006"/>
      <c r="H439" s="707" t="s">
        <v>488</v>
      </c>
      <c r="I439" s="707" t="s">
        <v>488</v>
      </c>
      <c r="J439" s="1003"/>
      <c r="K439" s="1003"/>
      <c r="L439" s="1004"/>
      <c r="M439" s="1004"/>
      <c r="N439" s="1003"/>
      <c r="O439" s="1003"/>
      <c r="P439" s="1004"/>
      <c r="Q439" s="1004"/>
      <c r="R439" s="1003"/>
      <c r="S439" s="1004"/>
      <c r="T439" s="1004"/>
      <c r="U439" s="1003"/>
      <c r="V439" s="1004"/>
      <c r="W439" s="1004"/>
    </row>
    <row r="440" spans="1:23" ht="15.75" customHeight="1">
      <c r="A440" s="1007"/>
      <c r="B440" s="1038"/>
      <c r="C440" s="1008"/>
      <c r="D440" s="1039"/>
      <c r="E440" s="1006"/>
      <c r="F440" s="1006"/>
      <c r="G440" s="1006"/>
      <c r="H440" s="707" t="s">
        <v>488</v>
      </c>
      <c r="I440" s="707" t="s">
        <v>488</v>
      </c>
      <c r="J440" s="1003"/>
      <c r="K440" s="1003"/>
      <c r="L440" s="1004"/>
      <c r="M440" s="1004"/>
      <c r="N440" s="1003"/>
      <c r="O440" s="1003"/>
      <c r="P440" s="1004"/>
      <c r="Q440" s="1004"/>
      <c r="R440" s="1003"/>
      <c r="S440" s="1004"/>
      <c r="T440" s="1004"/>
      <c r="U440" s="1003"/>
      <c r="V440" s="1004"/>
      <c r="W440" s="1004"/>
    </row>
    <row r="441" spans="1:23" ht="15.75" customHeight="1">
      <c r="A441" s="1007"/>
      <c r="B441" s="1038"/>
      <c r="C441" s="1008"/>
      <c r="D441" s="1039"/>
      <c r="E441" s="1006"/>
      <c r="F441" s="1006"/>
      <c r="G441" s="1006"/>
      <c r="H441" s="707" t="s">
        <v>488</v>
      </c>
      <c r="I441" s="707" t="s">
        <v>488</v>
      </c>
      <c r="J441" s="1003"/>
      <c r="K441" s="1003"/>
      <c r="L441" s="1004"/>
      <c r="M441" s="1004"/>
      <c r="N441" s="1003"/>
      <c r="O441" s="1003"/>
      <c r="P441" s="1004"/>
      <c r="Q441" s="1004"/>
      <c r="R441" s="1003"/>
      <c r="S441" s="1004"/>
      <c r="T441" s="1004"/>
      <c r="U441" s="1003"/>
      <c r="V441" s="1004"/>
      <c r="W441" s="1004"/>
    </row>
    <row r="442" spans="1:23" ht="15.75" customHeight="1">
      <c r="A442" s="1007"/>
      <c r="B442" s="1038"/>
      <c r="C442" s="1008"/>
      <c r="D442" s="1039"/>
      <c r="E442" s="1006"/>
      <c r="F442" s="1006"/>
      <c r="G442" s="1006"/>
      <c r="H442" s="707" t="s">
        <v>488</v>
      </c>
      <c r="I442" s="707" t="s">
        <v>488</v>
      </c>
      <c r="J442" s="1003"/>
      <c r="K442" s="1003"/>
      <c r="L442" s="1004"/>
      <c r="M442" s="1004"/>
      <c r="N442" s="1003"/>
      <c r="O442" s="1003"/>
      <c r="P442" s="1004"/>
      <c r="Q442" s="1004"/>
      <c r="R442" s="1003"/>
      <c r="S442" s="1004"/>
      <c r="T442" s="1004"/>
      <c r="U442" s="1003"/>
      <c r="V442" s="1004"/>
      <c r="W442" s="1004"/>
    </row>
    <row r="443" spans="1:23" ht="15.75" customHeight="1">
      <c r="A443" s="1007">
        <v>25</v>
      </c>
      <c r="B443" s="1038" t="s">
        <v>1018</v>
      </c>
      <c r="C443" s="1008" t="s">
        <v>929</v>
      </c>
      <c r="D443" s="1039" t="s">
        <v>1019</v>
      </c>
      <c r="E443" s="1006" t="s">
        <v>492</v>
      </c>
      <c r="F443" s="1006" t="s">
        <v>1017</v>
      </c>
      <c r="G443" s="1006" t="s">
        <v>962</v>
      </c>
      <c r="H443" s="707" t="s">
        <v>488</v>
      </c>
      <c r="I443" s="707" t="s">
        <v>488</v>
      </c>
      <c r="J443" s="1003">
        <f>K443+N443</f>
        <v>1345000</v>
      </c>
      <c r="K443" s="1003">
        <f>L443+M443</f>
        <v>0</v>
      </c>
      <c r="L443" s="1004">
        <v>0</v>
      </c>
      <c r="M443" s="1004">
        <v>0</v>
      </c>
      <c r="N443" s="1003">
        <f>O443+R443+U443</f>
        <v>1345000</v>
      </c>
      <c r="O443" s="1003">
        <f>P443+Q443</f>
        <v>1345000</v>
      </c>
      <c r="P443" s="1004">
        <v>1345000</v>
      </c>
      <c r="Q443" s="1004">
        <v>0</v>
      </c>
      <c r="R443" s="1003">
        <f>S443+T443</f>
        <v>0</v>
      </c>
      <c r="S443" s="1004">
        <v>0</v>
      </c>
      <c r="T443" s="1004">
        <v>0</v>
      </c>
      <c r="U443" s="1003">
        <f>V443+W443</f>
        <v>0</v>
      </c>
      <c r="V443" s="1004">
        <v>0</v>
      </c>
      <c r="W443" s="1004">
        <v>0</v>
      </c>
    </row>
    <row r="444" spans="1:23" ht="15.75" customHeight="1">
      <c r="A444" s="1007"/>
      <c r="B444" s="1038"/>
      <c r="C444" s="1008"/>
      <c r="D444" s="1039"/>
      <c r="E444" s="1006"/>
      <c r="F444" s="1006"/>
      <c r="G444" s="1006"/>
      <c r="H444" s="707" t="s">
        <v>488</v>
      </c>
      <c r="I444" s="707" t="s">
        <v>488</v>
      </c>
      <c r="J444" s="1003"/>
      <c r="K444" s="1003"/>
      <c r="L444" s="1004"/>
      <c r="M444" s="1004"/>
      <c r="N444" s="1003"/>
      <c r="O444" s="1003"/>
      <c r="P444" s="1004"/>
      <c r="Q444" s="1004"/>
      <c r="R444" s="1003"/>
      <c r="S444" s="1004"/>
      <c r="T444" s="1004"/>
      <c r="U444" s="1003"/>
      <c r="V444" s="1004"/>
      <c r="W444" s="1004"/>
    </row>
    <row r="445" spans="1:23" ht="15.75" customHeight="1">
      <c r="A445" s="1007"/>
      <c r="B445" s="1038"/>
      <c r="C445" s="1008"/>
      <c r="D445" s="1039"/>
      <c r="E445" s="1006"/>
      <c r="F445" s="1006"/>
      <c r="G445" s="1006"/>
      <c r="H445" s="707" t="s">
        <v>488</v>
      </c>
      <c r="I445" s="707" t="s">
        <v>488</v>
      </c>
      <c r="J445" s="1003"/>
      <c r="K445" s="1003"/>
      <c r="L445" s="1004"/>
      <c r="M445" s="1004"/>
      <c r="N445" s="1003"/>
      <c r="O445" s="1003"/>
      <c r="P445" s="1004"/>
      <c r="Q445" s="1004"/>
      <c r="R445" s="1003"/>
      <c r="S445" s="1004"/>
      <c r="T445" s="1004"/>
      <c r="U445" s="1003"/>
      <c r="V445" s="1004"/>
      <c r="W445" s="1004"/>
    </row>
    <row r="446" spans="1:23" ht="15.75" customHeight="1">
      <c r="A446" s="1007"/>
      <c r="B446" s="1038"/>
      <c r="C446" s="1008"/>
      <c r="D446" s="1039"/>
      <c r="E446" s="1006"/>
      <c r="F446" s="1006"/>
      <c r="G446" s="1006"/>
      <c r="H446" s="707" t="s">
        <v>488</v>
      </c>
      <c r="I446" s="707" t="s">
        <v>488</v>
      </c>
      <c r="J446" s="1003"/>
      <c r="K446" s="1003"/>
      <c r="L446" s="1004"/>
      <c r="M446" s="1004"/>
      <c r="N446" s="1003"/>
      <c r="O446" s="1003"/>
      <c r="P446" s="1004"/>
      <c r="Q446" s="1004"/>
      <c r="R446" s="1003"/>
      <c r="S446" s="1004"/>
      <c r="T446" s="1004"/>
      <c r="U446" s="1003"/>
      <c r="V446" s="1004"/>
      <c r="W446" s="1004"/>
    </row>
    <row r="447" spans="1:23" ht="15.75" customHeight="1">
      <c r="A447" s="1007"/>
      <c r="B447" s="1038"/>
      <c r="C447" s="1008"/>
      <c r="D447" s="1039"/>
      <c r="E447" s="1006"/>
      <c r="F447" s="1006"/>
      <c r="G447" s="1006"/>
      <c r="H447" s="707" t="s">
        <v>488</v>
      </c>
      <c r="I447" s="707" t="s">
        <v>488</v>
      </c>
      <c r="J447" s="1003"/>
      <c r="K447" s="1003"/>
      <c r="L447" s="1004"/>
      <c r="M447" s="1004"/>
      <c r="N447" s="1003"/>
      <c r="O447" s="1003"/>
      <c r="P447" s="1004"/>
      <c r="Q447" s="1004"/>
      <c r="R447" s="1003"/>
      <c r="S447" s="1004"/>
      <c r="T447" s="1004"/>
      <c r="U447" s="1003"/>
      <c r="V447" s="1004"/>
      <c r="W447" s="1004"/>
    </row>
    <row r="448" spans="1:23" s="720" customFormat="1" ht="14.25" customHeight="1">
      <c r="A448" s="1001" t="s">
        <v>1020</v>
      </c>
      <c r="B448" s="1001"/>
      <c r="C448" s="1001"/>
      <c r="D448" s="1001"/>
      <c r="E448" s="1001"/>
      <c r="F448" s="1001"/>
      <c r="G448" s="1001"/>
      <c r="H448" s="707" t="s">
        <v>488</v>
      </c>
      <c r="I448" s="707" t="s">
        <v>488</v>
      </c>
      <c r="J448" s="1073">
        <f t="shared" ref="J448:W448" si="4">SUM(J323:J447)</f>
        <v>16632985</v>
      </c>
      <c r="K448" s="1073">
        <f t="shared" si="4"/>
        <v>0</v>
      </c>
      <c r="L448" s="1073">
        <f t="shared" si="4"/>
        <v>0</v>
      </c>
      <c r="M448" s="1073">
        <f t="shared" si="4"/>
        <v>0</v>
      </c>
      <c r="N448" s="1073">
        <f t="shared" si="4"/>
        <v>16632985</v>
      </c>
      <c r="O448" s="1073">
        <f t="shared" si="4"/>
        <v>16632985</v>
      </c>
      <c r="P448" s="1073">
        <f t="shared" si="4"/>
        <v>8391260</v>
      </c>
      <c r="Q448" s="1073">
        <f t="shared" si="4"/>
        <v>8241725</v>
      </c>
      <c r="R448" s="1073">
        <f t="shared" si="4"/>
        <v>0</v>
      </c>
      <c r="S448" s="1073">
        <f t="shared" si="4"/>
        <v>0</v>
      </c>
      <c r="T448" s="1073">
        <f t="shared" si="4"/>
        <v>0</v>
      </c>
      <c r="U448" s="1073">
        <f t="shared" si="4"/>
        <v>0</v>
      </c>
      <c r="V448" s="1073">
        <f t="shared" si="4"/>
        <v>0</v>
      </c>
      <c r="W448" s="1073">
        <f t="shared" si="4"/>
        <v>0</v>
      </c>
    </row>
    <row r="449" spans="1:23" s="721" customFormat="1" ht="14.25" customHeight="1">
      <c r="A449" s="1001"/>
      <c r="B449" s="1001"/>
      <c r="C449" s="1001"/>
      <c r="D449" s="1001"/>
      <c r="E449" s="1001"/>
      <c r="F449" s="1001"/>
      <c r="G449" s="1001"/>
      <c r="H449" s="707" t="s">
        <v>488</v>
      </c>
      <c r="I449" s="707" t="s">
        <v>488</v>
      </c>
      <c r="J449" s="1073"/>
      <c r="K449" s="1073"/>
      <c r="L449" s="1073"/>
      <c r="M449" s="1073"/>
      <c r="N449" s="1073"/>
      <c r="O449" s="1073"/>
      <c r="P449" s="1073"/>
      <c r="Q449" s="1073"/>
      <c r="R449" s="1073"/>
      <c r="S449" s="1073"/>
      <c r="T449" s="1073"/>
      <c r="U449" s="1073"/>
      <c r="V449" s="1073"/>
      <c r="W449" s="1073"/>
    </row>
    <row r="450" spans="1:23" s="721" customFormat="1" ht="14.25" customHeight="1">
      <c r="A450" s="1001"/>
      <c r="B450" s="1001"/>
      <c r="C450" s="1001"/>
      <c r="D450" s="1001"/>
      <c r="E450" s="1001"/>
      <c r="F450" s="1001"/>
      <c r="G450" s="1001"/>
      <c r="H450" s="707" t="s">
        <v>488</v>
      </c>
      <c r="I450" s="707" t="s">
        <v>488</v>
      </c>
      <c r="J450" s="1073"/>
      <c r="K450" s="1073"/>
      <c r="L450" s="1073"/>
      <c r="M450" s="1073"/>
      <c r="N450" s="1073"/>
      <c r="O450" s="1073"/>
      <c r="P450" s="1073"/>
      <c r="Q450" s="1073"/>
      <c r="R450" s="1073"/>
      <c r="S450" s="1073"/>
      <c r="T450" s="1073"/>
      <c r="U450" s="1073"/>
      <c r="V450" s="1073"/>
      <c r="W450" s="1073"/>
    </row>
    <row r="451" spans="1:23" s="721" customFormat="1" ht="14.25" customHeight="1">
      <c r="A451" s="1001"/>
      <c r="B451" s="1001"/>
      <c r="C451" s="1001"/>
      <c r="D451" s="1001"/>
      <c r="E451" s="1001"/>
      <c r="F451" s="1001"/>
      <c r="G451" s="1001"/>
      <c r="H451" s="707" t="s">
        <v>488</v>
      </c>
      <c r="I451" s="707" t="s">
        <v>488</v>
      </c>
      <c r="J451" s="1073"/>
      <c r="K451" s="1073"/>
      <c r="L451" s="1073"/>
      <c r="M451" s="1073"/>
      <c r="N451" s="1073"/>
      <c r="O451" s="1073"/>
      <c r="P451" s="1073"/>
      <c r="Q451" s="1073"/>
      <c r="R451" s="1073"/>
      <c r="S451" s="1073"/>
      <c r="T451" s="1073"/>
      <c r="U451" s="1073"/>
      <c r="V451" s="1073"/>
      <c r="W451" s="1073"/>
    </row>
    <row r="452" spans="1:23" s="721" customFormat="1" ht="14.25" customHeight="1">
      <c r="A452" s="1001"/>
      <c r="B452" s="1001"/>
      <c r="C452" s="1001"/>
      <c r="D452" s="1001"/>
      <c r="E452" s="1001"/>
      <c r="F452" s="1001"/>
      <c r="G452" s="1001"/>
      <c r="H452" s="707" t="s">
        <v>488</v>
      </c>
      <c r="I452" s="707" t="s">
        <v>488</v>
      </c>
      <c r="J452" s="1073"/>
      <c r="K452" s="1073"/>
      <c r="L452" s="1073"/>
      <c r="M452" s="1073"/>
      <c r="N452" s="1073"/>
      <c r="O452" s="1073"/>
      <c r="P452" s="1073"/>
      <c r="Q452" s="1073"/>
      <c r="R452" s="1073"/>
      <c r="S452" s="1073"/>
      <c r="T452" s="1073"/>
      <c r="U452" s="1073"/>
      <c r="V452" s="1073"/>
      <c r="W452" s="1073"/>
    </row>
    <row r="453" spans="1:23" s="723" customFormat="1" ht="19.5" customHeight="1">
      <c r="A453" s="1075" t="s">
        <v>796</v>
      </c>
      <c r="B453" s="1075"/>
      <c r="C453" s="1075"/>
      <c r="D453" s="1075"/>
      <c r="E453" s="1075"/>
      <c r="F453" s="1075"/>
      <c r="G453" s="1075"/>
      <c r="H453" s="722">
        <f t="shared" ref="H453:I457" si="5">H315+H277</f>
        <v>1724714329</v>
      </c>
      <c r="I453" s="722">
        <f t="shared" si="5"/>
        <v>1167798804</v>
      </c>
      <c r="J453" s="1074">
        <f t="shared" ref="J453:W453" si="6">J448+J315+J277</f>
        <v>573548510</v>
      </c>
      <c r="K453" s="1074">
        <f t="shared" si="6"/>
        <v>443160283</v>
      </c>
      <c r="L453" s="1074">
        <f t="shared" si="6"/>
        <v>137773686</v>
      </c>
      <c r="M453" s="1074">
        <f t="shared" si="6"/>
        <v>305386597</v>
      </c>
      <c r="N453" s="1074">
        <f t="shared" si="6"/>
        <v>130388227</v>
      </c>
      <c r="O453" s="1074">
        <f t="shared" si="6"/>
        <v>42919000</v>
      </c>
      <c r="P453" s="1074">
        <f t="shared" si="6"/>
        <v>14204650</v>
      </c>
      <c r="Q453" s="1074">
        <f t="shared" si="6"/>
        <v>28714350</v>
      </c>
      <c r="R453" s="1074">
        <f t="shared" si="6"/>
        <v>79061377</v>
      </c>
      <c r="S453" s="1074">
        <f t="shared" si="6"/>
        <v>12660656</v>
      </c>
      <c r="T453" s="1074">
        <f t="shared" si="6"/>
        <v>66400721</v>
      </c>
      <c r="U453" s="1074">
        <f t="shared" si="6"/>
        <v>8407850</v>
      </c>
      <c r="V453" s="1074">
        <f t="shared" si="6"/>
        <v>567919</v>
      </c>
      <c r="W453" s="1074">
        <f t="shared" si="6"/>
        <v>7839931</v>
      </c>
    </row>
    <row r="454" spans="1:23" s="724" customFormat="1" ht="19.5" customHeight="1">
      <c r="A454" s="1075"/>
      <c r="B454" s="1075"/>
      <c r="C454" s="1075"/>
      <c r="D454" s="1075"/>
      <c r="E454" s="1075"/>
      <c r="F454" s="1075"/>
      <c r="G454" s="1075"/>
      <c r="H454" s="722">
        <f t="shared" si="5"/>
        <v>1449195027</v>
      </c>
      <c r="I454" s="722">
        <f t="shared" si="5"/>
        <v>1006034744</v>
      </c>
      <c r="J454" s="1074"/>
      <c r="K454" s="1074"/>
      <c r="L454" s="1074"/>
      <c r="M454" s="1074"/>
      <c r="N454" s="1074"/>
      <c r="O454" s="1074"/>
      <c r="P454" s="1074"/>
      <c r="Q454" s="1074"/>
      <c r="R454" s="1074"/>
      <c r="S454" s="1074"/>
      <c r="T454" s="1074"/>
      <c r="U454" s="1074"/>
      <c r="V454" s="1074"/>
      <c r="W454" s="1074"/>
    </row>
    <row r="455" spans="1:23" s="724" customFormat="1" ht="19.5" customHeight="1">
      <c r="A455" s="1075"/>
      <c r="B455" s="1075"/>
      <c r="C455" s="1075"/>
      <c r="D455" s="1075"/>
      <c r="E455" s="1075"/>
      <c r="F455" s="1075"/>
      <c r="G455" s="1075"/>
      <c r="H455" s="722">
        <f t="shared" si="5"/>
        <v>55620693</v>
      </c>
      <c r="I455" s="722">
        <f t="shared" si="5"/>
        <v>29334678</v>
      </c>
      <c r="J455" s="1074"/>
      <c r="K455" s="1074"/>
      <c r="L455" s="1074"/>
      <c r="M455" s="1074"/>
      <c r="N455" s="1074"/>
      <c r="O455" s="1074"/>
      <c r="P455" s="1074"/>
      <c r="Q455" s="1074"/>
      <c r="R455" s="1074"/>
      <c r="S455" s="1074"/>
      <c r="T455" s="1074"/>
      <c r="U455" s="1074"/>
      <c r="V455" s="1074"/>
      <c r="W455" s="1074"/>
    </row>
    <row r="456" spans="1:23" s="724" customFormat="1" ht="19.5" customHeight="1">
      <c r="A456" s="1075"/>
      <c r="B456" s="1075"/>
      <c r="C456" s="1075"/>
      <c r="D456" s="1075"/>
      <c r="E456" s="1075"/>
      <c r="F456" s="1075"/>
      <c r="G456" s="1075"/>
      <c r="H456" s="722">
        <f t="shared" si="5"/>
        <v>189918199</v>
      </c>
      <c r="I456" s="722">
        <f t="shared" si="5"/>
        <v>110856822</v>
      </c>
      <c r="J456" s="1074"/>
      <c r="K456" s="1074"/>
      <c r="L456" s="1074"/>
      <c r="M456" s="1074"/>
      <c r="N456" s="1074"/>
      <c r="O456" s="1074"/>
      <c r="P456" s="1074"/>
      <c r="Q456" s="1074"/>
      <c r="R456" s="1074"/>
      <c r="S456" s="1074"/>
      <c r="T456" s="1074"/>
      <c r="U456" s="1074"/>
      <c r="V456" s="1074"/>
      <c r="W456" s="1074"/>
    </row>
    <row r="457" spans="1:23" s="724" customFormat="1" ht="19.5" customHeight="1">
      <c r="A457" s="1075"/>
      <c r="B457" s="1075"/>
      <c r="C457" s="1075"/>
      <c r="D457" s="1075"/>
      <c r="E457" s="1075"/>
      <c r="F457" s="1075"/>
      <c r="G457" s="1075"/>
      <c r="H457" s="722">
        <f t="shared" si="5"/>
        <v>29980410</v>
      </c>
      <c r="I457" s="722">
        <f t="shared" si="5"/>
        <v>21572560</v>
      </c>
      <c r="J457" s="1074"/>
      <c r="K457" s="1074"/>
      <c r="L457" s="1074"/>
      <c r="M457" s="1074"/>
      <c r="N457" s="1074"/>
      <c r="O457" s="1074"/>
      <c r="P457" s="1074"/>
      <c r="Q457" s="1074"/>
      <c r="R457" s="1074"/>
      <c r="S457" s="1074"/>
      <c r="T457" s="1074"/>
      <c r="U457" s="1074"/>
      <c r="V457" s="1074"/>
      <c r="W457" s="1074"/>
    </row>
  </sheetData>
  <sheetProtection password="C25B" sheet="1" objects="1" scenarios="1"/>
  <mergeCells count="1841">
    <mergeCell ref="W453:W457"/>
    <mergeCell ref="Q453:Q457"/>
    <mergeCell ref="R453:R457"/>
    <mergeCell ref="S453:S457"/>
    <mergeCell ref="T453:T457"/>
    <mergeCell ref="U453:U457"/>
    <mergeCell ref="V453:V457"/>
    <mergeCell ref="V448:V452"/>
    <mergeCell ref="W448:W452"/>
    <mergeCell ref="A453:G457"/>
    <mergeCell ref="J453:J457"/>
    <mergeCell ref="K453:K457"/>
    <mergeCell ref="L453:L457"/>
    <mergeCell ref="M453:M457"/>
    <mergeCell ref="N453:N457"/>
    <mergeCell ref="O453:O457"/>
    <mergeCell ref="P453:P457"/>
    <mergeCell ref="P448:P452"/>
    <mergeCell ref="Q448:Q452"/>
    <mergeCell ref="R448:R452"/>
    <mergeCell ref="S448:S452"/>
    <mergeCell ref="T448:T452"/>
    <mergeCell ref="U448:U452"/>
    <mergeCell ref="U443:U447"/>
    <mergeCell ref="V443:V447"/>
    <mergeCell ref="W443:W447"/>
    <mergeCell ref="A448:G452"/>
    <mergeCell ref="J448:J452"/>
    <mergeCell ref="K448:K452"/>
    <mergeCell ref="L448:L452"/>
    <mergeCell ref="M448:M452"/>
    <mergeCell ref="N448:N452"/>
    <mergeCell ref="O448:O452"/>
    <mergeCell ref="O443:O447"/>
    <mergeCell ref="P443:P447"/>
    <mergeCell ref="Q443:Q447"/>
    <mergeCell ref="R443:R447"/>
    <mergeCell ref="S443:S447"/>
    <mergeCell ref="T443:T447"/>
    <mergeCell ref="G443:G447"/>
    <mergeCell ref="J443:J447"/>
    <mergeCell ref="K443:K447"/>
    <mergeCell ref="L443:L447"/>
    <mergeCell ref="M443:M447"/>
    <mergeCell ref="N443:N447"/>
    <mergeCell ref="A443:A447"/>
    <mergeCell ref="B443:B447"/>
    <mergeCell ref="C443:C447"/>
    <mergeCell ref="D443:D447"/>
    <mergeCell ref="E443:E447"/>
    <mergeCell ref="F443:F447"/>
    <mergeCell ref="R438:R442"/>
    <mergeCell ref="S438:S442"/>
    <mergeCell ref="T438:T442"/>
    <mergeCell ref="U438:U442"/>
    <mergeCell ref="V438:V442"/>
    <mergeCell ref="W438:W442"/>
    <mergeCell ref="L438:L442"/>
    <mergeCell ref="M438:M442"/>
    <mergeCell ref="N438:N442"/>
    <mergeCell ref="O438:O442"/>
    <mergeCell ref="P438:P442"/>
    <mergeCell ref="Q438:Q442"/>
    <mergeCell ref="W433:W437"/>
    <mergeCell ref="A438:A442"/>
    <mergeCell ref="B438:B442"/>
    <mergeCell ref="C438:C442"/>
    <mergeCell ref="D438:D442"/>
    <mergeCell ref="E438:E442"/>
    <mergeCell ref="F438:F442"/>
    <mergeCell ref="G438:G442"/>
    <mergeCell ref="J438:J442"/>
    <mergeCell ref="K438:K442"/>
    <mergeCell ref="Q433:Q437"/>
    <mergeCell ref="R433:R437"/>
    <mergeCell ref="S433:S437"/>
    <mergeCell ref="T433:T437"/>
    <mergeCell ref="U433:U437"/>
    <mergeCell ref="V433:V437"/>
    <mergeCell ref="K433:K437"/>
    <mergeCell ref="L433:L437"/>
    <mergeCell ref="M433:M437"/>
    <mergeCell ref="N433:N437"/>
    <mergeCell ref="O433:O437"/>
    <mergeCell ref="P433:P437"/>
    <mergeCell ref="V428:V432"/>
    <mergeCell ref="W428:W432"/>
    <mergeCell ref="A433:A437"/>
    <mergeCell ref="B433:B437"/>
    <mergeCell ref="C433:C437"/>
    <mergeCell ref="D433:D437"/>
    <mergeCell ref="E433:E437"/>
    <mergeCell ref="F433:F437"/>
    <mergeCell ref="G433:G437"/>
    <mergeCell ref="J433:J437"/>
    <mergeCell ref="P428:P432"/>
    <mergeCell ref="Q428:Q432"/>
    <mergeCell ref="R428:R432"/>
    <mergeCell ref="S428:S432"/>
    <mergeCell ref="T428:T432"/>
    <mergeCell ref="U428:U432"/>
    <mergeCell ref="J428:J432"/>
    <mergeCell ref="K428:K432"/>
    <mergeCell ref="L428:L432"/>
    <mergeCell ref="M428:M432"/>
    <mergeCell ref="N428:N432"/>
    <mergeCell ref="O428:O432"/>
    <mergeCell ref="U423:U427"/>
    <mergeCell ref="V423:V427"/>
    <mergeCell ref="W423:W427"/>
    <mergeCell ref="A428:A432"/>
    <mergeCell ref="B428:B432"/>
    <mergeCell ref="C428:C432"/>
    <mergeCell ref="D428:D432"/>
    <mergeCell ref="E428:E432"/>
    <mergeCell ref="F428:F432"/>
    <mergeCell ref="G428:G432"/>
    <mergeCell ref="O423:O427"/>
    <mergeCell ref="P423:P427"/>
    <mergeCell ref="Q423:Q427"/>
    <mergeCell ref="R423:R427"/>
    <mergeCell ref="S423:S427"/>
    <mergeCell ref="T423:T427"/>
    <mergeCell ref="G423:G427"/>
    <mergeCell ref="J423:J427"/>
    <mergeCell ref="K423:K427"/>
    <mergeCell ref="L423:L427"/>
    <mergeCell ref="M423:M427"/>
    <mergeCell ref="N423:N427"/>
    <mergeCell ref="A423:A427"/>
    <mergeCell ref="B423:B427"/>
    <mergeCell ref="C423:C427"/>
    <mergeCell ref="D423:D427"/>
    <mergeCell ref="E423:E427"/>
    <mergeCell ref="F423:F427"/>
    <mergeCell ref="R418:R422"/>
    <mergeCell ref="S418:S422"/>
    <mergeCell ref="T418:T422"/>
    <mergeCell ref="U418:U422"/>
    <mergeCell ref="V418:V422"/>
    <mergeCell ref="W418:W422"/>
    <mergeCell ref="L418:L422"/>
    <mergeCell ref="M418:M422"/>
    <mergeCell ref="N418:N422"/>
    <mergeCell ref="O418:O422"/>
    <mergeCell ref="P418:P422"/>
    <mergeCell ref="Q418:Q422"/>
    <mergeCell ref="W413:W417"/>
    <mergeCell ref="A418:A422"/>
    <mergeCell ref="B418:B422"/>
    <mergeCell ref="C418:C422"/>
    <mergeCell ref="D418:D422"/>
    <mergeCell ref="E418:E422"/>
    <mergeCell ref="F418:F422"/>
    <mergeCell ref="G418:G422"/>
    <mergeCell ref="J418:J422"/>
    <mergeCell ref="K418:K422"/>
    <mergeCell ref="Q413:Q417"/>
    <mergeCell ref="R413:R417"/>
    <mergeCell ref="S413:S417"/>
    <mergeCell ref="T413:T417"/>
    <mergeCell ref="U413:U417"/>
    <mergeCell ref="V413:V417"/>
    <mergeCell ref="K413:K417"/>
    <mergeCell ref="L413:L417"/>
    <mergeCell ref="M413:M417"/>
    <mergeCell ref="N413:N417"/>
    <mergeCell ref="O413:O417"/>
    <mergeCell ref="P413:P417"/>
    <mergeCell ref="V408:V412"/>
    <mergeCell ref="W408:W412"/>
    <mergeCell ref="A413:A417"/>
    <mergeCell ref="B413:B417"/>
    <mergeCell ref="C413:C417"/>
    <mergeCell ref="D413:D417"/>
    <mergeCell ref="E413:E417"/>
    <mergeCell ref="F413:F417"/>
    <mergeCell ref="G413:G417"/>
    <mergeCell ref="J413:J417"/>
    <mergeCell ref="P408:P412"/>
    <mergeCell ref="Q408:Q412"/>
    <mergeCell ref="R408:R412"/>
    <mergeCell ref="S408:S412"/>
    <mergeCell ref="T408:T412"/>
    <mergeCell ref="U408:U412"/>
    <mergeCell ref="J408:J412"/>
    <mergeCell ref="K408:K412"/>
    <mergeCell ref="L408:L412"/>
    <mergeCell ref="M408:M412"/>
    <mergeCell ref="N408:N412"/>
    <mergeCell ref="O408:O412"/>
    <mergeCell ref="U403:U407"/>
    <mergeCell ref="V403:V407"/>
    <mergeCell ref="W403:W407"/>
    <mergeCell ref="A408:A412"/>
    <mergeCell ref="B408:B412"/>
    <mergeCell ref="C408:C412"/>
    <mergeCell ref="D408:D412"/>
    <mergeCell ref="E408:E412"/>
    <mergeCell ref="F408:F412"/>
    <mergeCell ref="G408:G412"/>
    <mergeCell ref="O403:O407"/>
    <mergeCell ref="P403:P407"/>
    <mergeCell ref="Q403:Q407"/>
    <mergeCell ref="R403:R407"/>
    <mergeCell ref="S403:S407"/>
    <mergeCell ref="T403:T407"/>
    <mergeCell ref="G403:G407"/>
    <mergeCell ref="J403:J407"/>
    <mergeCell ref="K403:K407"/>
    <mergeCell ref="L403:L407"/>
    <mergeCell ref="M403:M407"/>
    <mergeCell ref="N403:N407"/>
    <mergeCell ref="A403:A407"/>
    <mergeCell ref="B403:B407"/>
    <mergeCell ref="C403:C407"/>
    <mergeCell ref="D403:D407"/>
    <mergeCell ref="E403:E407"/>
    <mergeCell ref="F403:F407"/>
    <mergeCell ref="R398:R402"/>
    <mergeCell ref="S398:S402"/>
    <mergeCell ref="T398:T402"/>
    <mergeCell ref="U398:U402"/>
    <mergeCell ref="V398:V402"/>
    <mergeCell ref="W398:W402"/>
    <mergeCell ref="L398:L402"/>
    <mergeCell ref="M398:M402"/>
    <mergeCell ref="N398:N402"/>
    <mergeCell ref="O398:O402"/>
    <mergeCell ref="P398:P402"/>
    <mergeCell ref="Q398:Q402"/>
    <mergeCell ref="W393:W397"/>
    <mergeCell ref="A398:A402"/>
    <mergeCell ref="B398:B402"/>
    <mergeCell ref="C398:C402"/>
    <mergeCell ref="D398:D402"/>
    <mergeCell ref="E398:E402"/>
    <mergeCell ref="F398:F402"/>
    <mergeCell ref="G398:G402"/>
    <mergeCell ref="J398:J402"/>
    <mergeCell ref="K398:K402"/>
    <mergeCell ref="Q393:Q397"/>
    <mergeCell ref="R393:R397"/>
    <mergeCell ref="S393:S397"/>
    <mergeCell ref="T393:T397"/>
    <mergeCell ref="U393:U397"/>
    <mergeCell ref="V393:V397"/>
    <mergeCell ref="K393:K397"/>
    <mergeCell ref="L393:L397"/>
    <mergeCell ref="M393:M397"/>
    <mergeCell ref="N393:N397"/>
    <mergeCell ref="O393:O397"/>
    <mergeCell ref="P393:P397"/>
    <mergeCell ref="V388:V392"/>
    <mergeCell ref="W388:W392"/>
    <mergeCell ref="A393:A397"/>
    <mergeCell ref="B393:B397"/>
    <mergeCell ref="C393:C397"/>
    <mergeCell ref="D393:D397"/>
    <mergeCell ref="E393:E397"/>
    <mergeCell ref="F393:F397"/>
    <mergeCell ref="G393:G397"/>
    <mergeCell ref="J393:J397"/>
    <mergeCell ref="P388:P392"/>
    <mergeCell ref="Q388:Q392"/>
    <mergeCell ref="R388:R392"/>
    <mergeCell ref="S388:S392"/>
    <mergeCell ref="T388:T392"/>
    <mergeCell ref="U388:U392"/>
    <mergeCell ref="J388:J392"/>
    <mergeCell ref="K388:K392"/>
    <mergeCell ref="L388:L392"/>
    <mergeCell ref="M388:M392"/>
    <mergeCell ref="N388:N392"/>
    <mergeCell ref="O388:O392"/>
    <mergeCell ref="U383:U387"/>
    <mergeCell ref="V383:V387"/>
    <mergeCell ref="W383:W387"/>
    <mergeCell ref="A388:A392"/>
    <mergeCell ref="B388:B392"/>
    <mergeCell ref="C388:C392"/>
    <mergeCell ref="D388:D392"/>
    <mergeCell ref="E388:E392"/>
    <mergeCell ref="F388:F392"/>
    <mergeCell ref="G388:G392"/>
    <mergeCell ref="O383:O387"/>
    <mergeCell ref="P383:P387"/>
    <mergeCell ref="Q383:Q387"/>
    <mergeCell ref="R383:R387"/>
    <mergeCell ref="S383:S387"/>
    <mergeCell ref="T383:T387"/>
    <mergeCell ref="G383:G387"/>
    <mergeCell ref="J383:J387"/>
    <mergeCell ref="K383:K387"/>
    <mergeCell ref="L383:L387"/>
    <mergeCell ref="M383:M387"/>
    <mergeCell ref="N383:N387"/>
    <mergeCell ref="A383:A387"/>
    <mergeCell ref="B383:B387"/>
    <mergeCell ref="C383:C387"/>
    <mergeCell ref="D383:D387"/>
    <mergeCell ref="E383:E387"/>
    <mergeCell ref="F383:F387"/>
    <mergeCell ref="R378:R382"/>
    <mergeCell ref="S378:S382"/>
    <mergeCell ref="T378:T382"/>
    <mergeCell ref="U378:U382"/>
    <mergeCell ref="V378:V382"/>
    <mergeCell ref="W378:W382"/>
    <mergeCell ref="L378:L382"/>
    <mergeCell ref="M378:M382"/>
    <mergeCell ref="N378:N382"/>
    <mergeCell ref="O378:O382"/>
    <mergeCell ref="P378:P382"/>
    <mergeCell ref="Q378:Q382"/>
    <mergeCell ref="W373:W377"/>
    <mergeCell ref="A378:A382"/>
    <mergeCell ref="B378:B382"/>
    <mergeCell ref="C378:C382"/>
    <mergeCell ref="D378:D382"/>
    <mergeCell ref="E378:E382"/>
    <mergeCell ref="F378:F382"/>
    <mergeCell ref="G378:G382"/>
    <mergeCell ref="J378:J382"/>
    <mergeCell ref="K378:K382"/>
    <mergeCell ref="Q373:Q377"/>
    <mergeCell ref="R373:R377"/>
    <mergeCell ref="S373:S377"/>
    <mergeCell ref="T373:T377"/>
    <mergeCell ref="U373:U377"/>
    <mergeCell ref="V373:V377"/>
    <mergeCell ref="K373:K377"/>
    <mergeCell ref="L373:L377"/>
    <mergeCell ref="M373:M377"/>
    <mergeCell ref="N373:N377"/>
    <mergeCell ref="O373:O377"/>
    <mergeCell ref="P373:P377"/>
    <mergeCell ref="V368:V372"/>
    <mergeCell ref="W368:W372"/>
    <mergeCell ref="A373:A377"/>
    <mergeCell ref="B373:B377"/>
    <mergeCell ref="C373:C377"/>
    <mergeCell ref="D373:D377"/>
    <mergeCell ref="E373:E377"/>
    <mergeCell ref="F373:F377"/>
    <mergeCell ref="G373:G377"/>
    <mergeCell ref="J373:J377"/>
    <mergeCell ref="P368:P372"/>
    <mergeCell ref="Q368:Q372"/>
    <mergeCell ref="R368:R372"/>
    <mergeCell ref="S368:S372"/>
    <mergeCell ref="T368:T372"/>
    <mergeCell ref="U368:U372"/>
    <mergeCell ref="J368:J372"/>
    <mergeCell ref="K368:K372"/>
    <mergeCell ref="L368:L372"/>
    <mergeCell ref="M368:M372"/>
    <mergeCell ref="N368:N372"/>
    <mergeCell ref="O368:O372"/>
    <mergeCell ref="U363:U367"/>
    <mergeCell ref="V363:V367"/>
    <mergeCell ref="W363:W367"/>
    <mergeCell ref="A368:A372"/>
    <mergeCell ref="B368:B372"/>
    <mergeCell ref="C368:C372"/>
    <mergeCell ref="D368:D372"/>
    <mergeCell ref="E368:E372"/>
    <mergeCell ref="F368:F372"/>
    <mergeCell ref="G368:G372"/>
    <mergeCell ref="O363:O367"/>
    <mergeCell ref="P363:P367"/>
    <mergeCell ref="Q363:Q367"/>
    <mergeCell ref="R363:R367"/>
    <mergeCell ref="S363:S367"/>
    <mergeCell ref="T363:T367"/>
    <mergeCell ref="G363:G367"/>
    <mergeCell ref="J363:J367"/>
    <mergeCell ref="K363:K367"/>
    <mergeCell ref="L363:L367"/>
    <mergeCell ref="M363:M367"/>
    <mergeCell ref="N363:N367"/>
    <mergeCell ref="A363:A367"/>
    <mergeCell ref="B363:B367"/>
    <mergeCell ref="C363:C367"/>
    <mergeCell ref="D363:D367"/>
    <mergeCell ref="E363:E367"/>
    <mergeCell ref="F363:F367"/>
    <mergeCell ref="R358:R362"/>
    <mergeCell ref="S358:S362"/>
    <mergeCell ref="T358:T362"/>
    <mergeCell ref="U358:U362"/>
    <mergeCell ref="V358:V362"/>
    <mergeCell ref="W358:W362"/>
    <mergeCell ref="L358:L362"/>
    <mergeCell ref="M358:M362"/>
    <mergeCell ref="N358:N362"/>
    <mergeCell ref="O358:O362"/>
    <mergeCell ref="P358:P362"/>
    <mergeCell ref="Q358:Q362"/>
    <mergeCell ref="W353:W357"/>
    <mergeCell ref="A358:A362"/>
    <mergeCell ref="B358:B362"/>
    <mergeCell ref="C358:C362"/>
    <mergeCell ref="D358:D362"/>
    <mergeCell ref="E358:E362"/>
    <mergeCell ref="F358:F362"/>
    <mergeCell ref="G358:G362"/>
    <mergeCell ref="J358:J362"/>
    <mergeCell ref="K358:K362"/>
    <mergeCell ref="Q353:Q357"/>
    <mergeCell ref="R353:R357"/>
    <mergeCell ref="S353:S357"/>
    <mergeCell ref="T353:T357"/>
    <mergeCell ref="U353:U357"/>
    <mergeCell ref="V353:V357"/>
    <mergeCell ref="K353:K357"/>
    <mergeCell ref="L353:L357"/>
    <mergeCell ref="M353:M357"/>
    <mergeCell ref="N353:N357"/>
    <mergeCell ref="O353:O357"/>
    <mergeCell ref="P353:P357"/>
    <mergeCell ref="V348:V352"/>
    <mergeCell ref="W348:W352"/>
    <mergeCell ref="A353:A357"/>
    <mergeCell ref="B353:B357"/>
    <mergeCell ref="C353:C357"/>
    <mergeCell ref="D353:D357"/>
    <mergeCell ref="E353:E357"/>
    <mergeCell ref="F353:F357"/>
    <mergeCell ref="G353:G357"/>
    <mergeCell ref="J353:J357"/>
    <mergeCell ref="P348:P352"/>
    <mergeCell ref="Q348:Q352"/>
    <mergeCell ref="R348:R352"/>
    <mergeCell ref="S348:S352"/>
    <mergeCell ref="T348:T352"/>
    <mergeCell ref="U348:U352"/>
    <mergeCell ref="J348:J352"/>
    <mergeCell ref="K348:K352"/>
    <mergeCell ref="L348:L352"/>
    <mergeCell ref="M348:M352"/>
    <mergeCell ref="N348:N352"/>
    <mergeCell ref="O348:O352"/>
    <mergeCell ref="U343:U347"/>
    <mergeCell ref="V343:V347"/>
    <mergeCell ref="W343:W347"/>
    <mergeCell ref="A348:A352"/>
    <mergeCell ref="B348:B352"/>
    <mergeCell ref="C348:C352"/>
    <mergeCell ref="D348:D352"/>
    <mergeCell ref="E348:E352"/>
    <mergeCell ref="F348:F352"/>
    <mergeCell ref="G348:G352"/>
    <mergeCell ref="O343:O347"/>
    <mergeCell ref="P343:P347"/>
    <mergeCell ref="Q343:Q347"/>
    <mergeCell ref="R343:R347"/>
    <mergeCell ref="S343:S347"/>
    <mergeCell ref="T343:T347"/>
    <mergeCell ref="G343:G347"/>
    <mergeCell ref="J343:J347"/>
    <mergeCell ref="K343:K347"/>
    <mergeCell ref="L343:L347"/>
    <mergeCell ref="M343:M347"/>
    <mergeCell ref="N343:N347"/>
    <mergeCell ref="A343:A347"/>
    <mergeCell ref="B343:B347"/>
    <mergeCell ref="C343:C347"/>
    <mergeCell ref="D343:D347"/>
    <mergeCell ref="E343:E347"/>
    <mergeCell ref="F343:F347"/>
    <mergeCell ref="R338:R342"/>
    <mergeCell ref="S338:S342"/>
    <mergeCell ref="T338:T342"/>
    <mergeCell ref="U338:U342"/>
    <mergeCell ref="V338:V342"/>
    <mergeCell ref="W338:W342"/>
    <mergeCell ref="L338:L342"/>
    <mergeCell ref="M338:M342"/>
    <mergeCell ref="N338:N342"/>
    <mergeCell ref="O338:O342"/>
    <mergeCell ref="P338:P342"/>
    <mergeCell ref="Q338:Q342"/>
    <mergeCell ref="W333:W337"/>
    <mergeCell ref="A338:A342"/>
    <mergeCell ref="B338:B342"/>
    <mergeCell ref="C338:C342"/>
    <mergeCell ref="D338:D342"/>
    <mergeCell ref="E338:E342"/>
    <mergeCell ref="F338:F342"/>
    <mergeCell ref="G338:G342"/>
    <mergeCell ref="J338:J342"/>
    <mergeCell ref="K338:K342"/>
    <mergeCell ref="Q333:Q337"/>
    <mergeCell ref="R333:R337"/>
    <mergeCell ref="S333:S337"/>
    <mergeCell ref="T333:T337"/>
    <mergeCell ref="U333:U337"/>
    <mergeCell ref="V333:V337"/>
    <mergeCell ref="K333:K337"/>
    <mergeCell ref="L333:L337"/>
    <mergeCell ref="M333:M337"/>
    <mergeCell ref="N333:N337"/>
    <mergeCell ref="O333:O337"/>
    <mergeCell ref="P333:P337"/>
    <mergeCell ref="V328:V332"/>
    <mergeCell ref="W328:W332"/>
    <mergeCell ref="A333:A337"/>
    <mergeCell ref="B333:B337"/>
    <mergeCell ref="C333:C337"/>
    <mergeCell ref="D333:D337"/>
    <mergeCell ref="E333:E337"/>
    <mergeCell ref="F333:F337"/>
    <mergeCell ref="G333:G337"/>
    <mergeCell ref="J333:J337"/>
    <mergeCell ref="P328:P332"/>
    <mergeCell ref="Q328:Q332"/>
    <mergeCell ref="R328:R332"/>
    <mergeCell ref="S328:S332"/>
    <mergeCell ref="T328:T332"/>
    <mergeCell ref="U328:U332"/>
    <mergeCell ref="J328:J332"/>
    <mergeCell ref="K328:K332"/>
    <mergeCell ref="L328:L332"/>
    <mergeCell ref="M328:M332"/>
    <mergeCell ref="N328:N332"/>
    <mergeCell ref="O328:O332"/>
    <mergeCell ref="U323:U327"/>
    <mergeCell ref="V323:V327"/>
    <mergeCell ref="W323:W327"/>
    <mergeCell ref="A328:A332"/>
    <mergeCell ref="B328:B332"/>
    <mergeCell ref="C328:C332"/>
    <mergeCell ref="D328:D332"/>
    <mergeCell ref="E328:E332"/>
    <mergeCell ref="F328:F332"/>
    <mergeCell ref="G328:G332"/>
    <mergeCell ref="O323:O327"/>
    <mergeCell ref="P323:P327"/>
    <mergeCell ref="Q323:Q327"/>
    <mergeCell ref="R323:R327"/>
    <mergeCell ref="S323:S327"/>
    <mergeCell ref="T323:T327"/>
    <mergeCell ref="G323:G327"/>
    <mergeCell ref="J323:J327"/>
    <mergeCell ref="K323:K327"/>
    <mergeCell ref="L323:L327"/>
    <mergeCell ref="M323:M327"/>
    <mergeCell ref="N323:N327"/>
    <mergeCell ref="A323:A327"/>
    <mergeCell ref="B323:B327"/>
    <mergeCell ref="C323:C327"/>
    <mergeCell ref="D323:D327"/>
    <mergeCell ref="E323:E327"/>
    <mergeCell ref="F323:F327"/>
    <mergeCell ref="U315:U319"/>
    <mergeCell ref="V315:V319"/>
    <mergeCell ref="W315:W319"/>
    <mergeCell ref="A320:W320"/>
    <mergeCell ref="A321:W321"/>
    <mergeCell ref="A322:W322"/>
    <mergeCell ref="O315:O319"/>
    <mergeCell ref="P315:P319"/>
    <mergeCell ref="Q315:Q319"/>
    <mergeCell ref="R315:R319"/>
    <mergeCell ref="S315:S319"/>
    <mergeCell ref="T315:T319"/>
    <mergeCell ref="A315:G319"/>
    <mergeCell ref="J315:J319"/>
    <mergeCell ref="K315:K319"/>
    <mergeCell ref="L315:L319"/>
    <mergeCell ref="M315:M319"/>
    <mergeCell ref="N315:N319"/>
    <mergeCell ref="R310:R314"/>
    <mergeCell ref="S310:S314"/>
    <mergeCell ref="T310:T314"/>
    <mergeCell ref="U310:U314"/>
    <mergeCell ref="V310:V314"/>
    <mergeCell ref="W310:W314"/>
    <mergeCell ref="L310:L314"/>
    <mergeCell ref="M310:M314"/>
    <mergeCell ref="N310:N314"/>
    <mergeCell ref="O310:O314"/>
    <mergeCell ref="P310:P314"/>
    <mergeCell ref="Q310:Q314"/>
    <mergeCell ref="W305:W309"/>
    <mergeCell ref="A310:A314"/>
    <mergeCell ref="B310:B314"/>
    <mergeCell ref="C310:C314"/>
    <mergeCell ref="D310:D314"/>
    <mergeCell ref="E310:E314"/>
    <mergeCell ref="F310:F314"/>
    <mergeCell ref="G310:G314"/>
    <mergeCell ref="J310:J314"/>
    <mergeCell ref="K310:K314"/>
    <mergeCell ref="Q305:Q309"/>
    <mergeCell ref="R305:R309"/>
    <mergeCell ref="S305:S309"/>
    <mergeCell ref="T305:T309"/>
    <mergeCell ref="U305:U309"/>
    <mergeCell ref="V305:V309"/>
    <mergeCell ref="K305:K309"/>
    <mergeCell ref="L305:L309"/>
    <mergeCell ref="M305:M309"/>
    <mergeCell ref="N305:N309"/>
    <mergeCell ref="O305:O309"/>
    <mergeCell ref="P305:P309"/>
    <mergeCell ref="V300:V304"/>
    <mergeCell ref="W300:W304"/>
    <mergeCell ref="A305:A309"/>
    <mergeCell ref="B305:B309"/>
    <mergeCell ref="C305:C309"/>
    <mergeCell ref="D305:D309"/>
    <mergeCell ref="E305:E309"/>
    <mergeCell ref="F305:F309"/>
    <mergeCell ref="G305:G309"/>
    <mergeCell ref="J305:J309"/>
    <mergeCell ref="P300:P304"/>
    <mergeCell ref="Q300:Q304"/>
    <mergeCell ref="R300:R304"/>
    <mergeCell ref="S300:S304"/>
    <mergeCell ref="T300:T304"/>
    <mergeCell ref="U300:U304"/>
    <mergeCell ref="J300:J304"/>
    <mergeCell ref="K300:K304"/>
    <mergeCell ref="L300:L304"/>
    <mergeCell ref="M300:M304"/>
    <mergeCell ref="N300:N304"/>
    <mergeCell ref="O300:O304"/>
    <mergeCell ref="U295:U299"/>
    <mergeCell ref="V295:V299"/>
    <mergeCell ref="W295:W299"/>
    <mergeCell ref="A300:A304"/>
    <mergeCell ref="B300:B304"/>
    <mergeCell ref="C300:C304"/>
    <mergeCell ref="D300:D304"/>
    <mergeCell ref="E300:E304"/>
    <mergeCell ref="F300:F304"/>
    <mergeCell ref="G300:G304"/>
    <mergeCell ref="O295:O299"/>
    <mergeCell ref="P295:P299"/>
    <mergeCell ref="Q295:Q299"/>
    <mergeCell ref="R295:R299"/>
    <mergeCell ref="S295:S299"/>
    <mergeCell ref="T295:T299"/>
    <mergeCell ref="G295:G299"/>
    <mergeCell ref="J295:J299"/>
    <mergeCell ref="K295:K299"/>
    <mergeCell ref="L295:L299"/>
    <mergeCell ref="M295:M299"/>
    <mergeCell ref="N295:N299"/>
    <mergeCell ref="A295:A299"/>
    <mergeCell ref="B295:B299"/>
    <mergeCell ref="C295:C299"/>
    <mergeCell ref="D295:D299"/>
    <mergeCell ref="E295:E299"/>
    <mergeCell ref="F295:F299"/>
    <mergeCell ref="R290:R294"/>
    <mergeCell ref="S290:S294"/>
    <mergeCell ref="T290:T294"/>
    <mergeCell ref="U290:U294"/>
    <mergeCell ref="V290:V294"/>
    <mergeCell ref="W290:W294"/>
    <mergeCell ref="L290:L294"/>
    <mergeCell ref="M290:M294"/>
    <mergeCell ref="N290:N294"/>
    <mergeCell ref="O290:O294"/>
    <mergeCell ref="P290:P294"/>
    <mergeCell ref="Q290:Q294"/>
    <mergeCell ref="W285:W289"/>
    <mergeCell ref="A290:A294"/>
    <mergeCell ref="B290:B294"/>
    <mergeCell ref="C290:C294"/>
    <mergeCell ref="D290:D294"/>
    <mergeCell ref="E290:E294"/>
    <mergeCell ref="F290:F294"/>
    <mergeCell ref="G290:G294"/>
    <mergeCell ref="J290:J294"/>
    <mergeCell ref="K290:K294"/>
    <mergeCell ref="Q285:Q289"/>
    <mergeCell ref="R285:R289"/>
    <mergeCell ref="S285:S289"/>
    <mergeCell ref="T285:T289"/>
    <mergeCell ref="U285:U289"/>
    <mergeCell ref="V285:V289"/>
    <mergeCell ref="K285:K289"/>
    <mergeCell ref="L285:L289"/>
    <mergeCell ref="M285:M289"/>
    <mergeCell ref="N285:N289"/>
    <mergeCell ref="O285:O289"/>
    <mergeCell ref="P285:P289"/>
    <mergeCell ref="A283:W283"/>
    <mergeCell ref="A284:W284"/>
    <mergeCell ref="A285:A289"/>
    <mergeCell ref="B285:B289"/>
    <mergeCell ref="C285:C289"/>
    <mergeCell ref="D285:D289"/>
    <mergeCell ref="E285:E289"/>
    <mergeCell ref="F285:F289"/>
    <mergeCell ref="G285:G289"/>
    <mergeCell ref="J285:J289"/>
    <mergeCell ref="R277:R281"/>
    <mergeCell ref="S277:S281"/>
    <mergeCell ref="T277:T281"/>
    <mergeCell ref="U277:U281"/>
    <mergeCell ref="V277:V281"/>
    <mergeCell ref="W277:W281"/>
    <mergeCell ref="W272:W276"/>
    <mergeCell ref="A277:G281"/>
    <mergeCell ref="J277:J281"/>
    <mergeCell ref="K277:K281"/>
    <mergeCell ref="L277:L281"/>
    <mergeCell ref="M277:M281"/>
    <mergeCell ref="N277:N281"/>
    <mergeCell ref="O277:O281"/>
    <mergeCell ref="P277:P281"/>
    <mergeCell ref="Q277:Q281"/>
    <mergeCell ref="Q272:Q276"/>
    <mergeCell ref="R272:R276"/>
    <mergeCell ref="S272:S276"/>
    <mergeCell ref="T272:T276"/>
    <mergeCell ref="U272:U276"/>
    <mergeCell ref="V272:V276"/>
    <mergeCell ref="K272:K276"/>
    <mergeCell ref="L272:L276"/>
    <mergeCell ref="M272:M276"/>
    <mergeCell ref="N272:N276"/>
    <mergeCell ref="O272:O276"/>
    <mergeCell ref="P272:P276"/>
    <mergeCell ref="A272:A276"/>
    <mergeCell ref="B272:B276"/>
    <mergeCell ref="C272:C276"/>
    <mergeCell ref="D272:D276"/>
    <mergeCell ref="E272:E276"/>
    <mergeCell ref="F272:F276"/>
    <mergeCell ref="G272:G276"/>
    <mergeCell ref="J272:J276"/>
    <mergeCell ref="P267:P271"/>
    <mergeCell ref="Q267:Q271"/>
    <mergeCell ref="R267:R271"/>
    <mergeCell ref="S267:S271"/>
    <mergeCell ref="T267:T271"/>
    <mergeCell ref="U267:U271"/>
    <mergeCell ref="J267:J271"/>
    <mergeCell ref="K267:K271"/>
    <mergeCell ref="L267:L271"/>
    <mergeCell ref="M267:M271"/>
    <mergeCell ref="N267:N271"/>
    <mergeCell ref="O267:O271"/>
    <mergeCell ref="U262:U266"/>
    <mergeCell ref="V262:V266"/>
    <mergeCell ref="W262:W266"/>
    <mergeCell ref="A267:A271"/>
    <mergeCell ref="B267:B271"/>
    <mergeCell ref="C267:C271"/>
    <mergeCell ref="D267:D271"/>
    <mergeCell ref="E267:E271"/>
    <mergeCell ref="F267:F271"/>
    <mergeCell ref="G267:G271"/>
    <mergeCell ref="O262:O266"/>
    <mergeCell ref="P262:P266"/>
    <mergeCell ref="Q262:Q266"/>
    <mergeCell ref="R262:R266"/>
    <mergeCell ref="S262:S266"/>
    <mergeCell ref="T262:T266"/>
    <mergeCell ref="G262:G266"/>
    <mergeCell ref="J262:J266"/>
    <mergeCell ref="K262:K266"/>
    <mergeCell ref="L262:L266"/>
    <mergeCell ref="M262:M266"/>
    <mergeCell ref="N262:N266"/>
    <mergeCell ref="A262:A266"/>
    <mergeCell ref="B262:B266"/>
    <mergeCell ref="C262:C266"/>
    <mergeCell ref="D262:D266"/>
    <mergeCell ref="E262:E266"/>
    <mergeCell ref="F262:F266"/>
    <mergeCell ref="V267:V271"/>
    <mergeCell ref="W267:W271"/>
    <mergeCell ref="R257:R261"/>
    <mergeCell ref="S257:S261"/>
    <mergeCell ref="T257:T261"/>
    <mergeCell ref="U257:U261"/>
    <mergeCell ref="V257:V261"/>
    <mergeCell ref="W257:W261"/>
    <mergeCell ref="L257:L261"/>
    <mergeCell ref="M257:M261"/>
    <mergeCell ref="N257:N261"/>
    <mergeCell ref="O257:O261"/>
    <mergeCell ref="P257:P261"/>
    <mergeCell ref="Q257:Q261"/>
    <mergeCell ref="W252:W256"/>
    <mergeCell ref="A257:A261"/>
    <mergeCell ref="B257:B261"/>
    <mergeCell ref="C257:C261"/>
    <mergeCell ref="D257:D261"/>
    <mergeCell ref="E257:E261"/>
    <mergeCell ref="F257:F261"/>
    <mergeCell ref="G257:G261"/>
    <mergeCell ref="J257:J261"/>
    <mergeCell ref="K257:K261"/>
    <mergeCell ref="Q252:Q256"/>
    <mergeCell ref="R252:R256"/>
    <mergeCell ref="S252:S256"/>
    <mergeCell ref="T252:T256"/>
    <mergeCell ref="U252:U256"/>
    <mergeCell ref="V252:V256"/>
    <mergeCell ref="K252:K256"/>
    <mergeCell ref="L252:L256"/>
    <mergeCell ref="M252:M256"/>
    <mergeCell ref="N252:N256"/>
    <mergeCell ref="O252:O256"/>
    <mergeCell ref="P252:P256"/>
    <mergeCell ref="V247:V251"/>
    <mergeCell ref="W247:W251"/>
    <mergeCell ref="A252:A256"/>
    <mergeCell ref="B252:B256"/>
    <mergeCell ref="C252:C256"/>
    <mergeCell ref="D252:D256"/>
    <mergeCell ref="E252:E256"/>
    <mergeCell ref="F252:F256"/>
    <mergeCell ref="G252:G256"/>
    <mergeCell ref="J252:J256"/>
    <mergeCell ref="P247:P251"/>
    <mergeCell ref="Q247:Q251"/>
    <mergeCell ref="R247:R251"/>
    <mergeCell ref="S247:S251"/>
    <mergeCell ref="T247:T251"/>
    <mergeCell ref="U247:U251"/>
    <mergeCell ref="J247:J251"/>
    <mergeCell ref="K247:K251"/>
    <mergeCell ref="L247:L251"/>
    <mergeCell ref="M247:M251"/>
    <mergeCell ref="N247:N251"/>
    <mergeCell ref="O247:O251"/>
    <mergeCell ref="U242:U246"/>
    <mergeCell ref="V242:V246"/>
    <mergeCell ref="W242:W246"/>
    <mergeCell ref="A247:A251"/>
    <mergeCell ref="B247:B251"/>
    <mergeCell ref="C247:C251"/>
    <mergeCell ref="D247:D251"/>
    <mergeCell ref="E247:E251"/>
    <mergeCell ref="F247:F251"/>
    <mergeCell ref="G247:G251"/>
    <mergeCell ref="O242:O246"/>
    <mergeCell ref="P242:P246"/>
    <mergeCell ref="Q242:Q246"/>
    <mergeCell ref="R242:R246"/>
    <mergeCell ref="S242:S246"/>
    <mergeCell ref="T242:T246"/>
    <mergeCell ref="G242:G246"/>
    <mergeCell ref="J242:J246"/>
    <mergeCell ref="K242:K246"/>
    <mergeCell ref="L242:L246"/>
    <mergeCell ref="M242:M246"/>
    <mergeCell ref="N242:N246"/>
    <mergeCell ref="A242:A246"/>
    <mergeCell ref="B242:B246"/>
    <mergeCell ref="C242:C246"/>
    <mergeCell ref="D242:D246"/>
    <mergeCell ref="E242:E246"/>
    <mergeCell ref="F242:F246"/>
    <mergeCell ref="R237:R241"/>
    <mergeCell ref="S237:S241"/>
    <mergeCell ref="T237:T241"/>
    <mergeCell ref="U237:U241"/>
    <mergeCell ref="V237:V241"/>
    <mergeCell ref="W237:W241"/>
    <mergeCell ref="L237:L241"/>
    <mergeCell ref="M237:M241"/>
    <mergeCell ref="N237:N241"/>
    <mergeCell ref="O237:O241"/>
    <mergeCell ref="P237:P241"/>
    <mergeCell ref="Q237:Q241"/>
    <mergeCell ref="W232:W236"/>
    <mergeCell ref="A237:A241"/>
    <mergeCell ref="B237:B241"/>
    <mergeCell ref="C237:C241"/>
    <mergeCell ref="D237:D241"/>
    <mergeCell ref="E237:E241"/>
    <mergeCell ref="F237:F241"/>
    <mergeCell ref="G237:G241"/>
    <mergeCell ref="J237:J241"/>
    <mergeCell ref="K237:K241"/>
    <mergeCell ref="Q232:Q236"/>
    <mergeCell ref="R232:R236"/>
    <mergeCell ref="S232:S236"/>
    <mergeCell ref="T232:T236"/>
    <mergeCell ref="U232:U236"/>
    <mergeCell ref="V232:V236"/>
    <mergeCell ref="K232:K236"/>
    <mergeCell ref="L232:L236"/>
    <mergeCell ref="M232:M236"/>
    <mergeCell ref="N232:N236"/>
    <mergeCell ref="O232:O236"/>
    <mergeCell ref="P232:P236"/>
    <mergeCell ref="V227:V231"/>
    <mergeCell ref="W227:W231"/>
    <mergeCell ref="A232:A236"/>
    <mergeCell ref="B232:B236"/>
    <mergeCell ref="C232:C236"/>
    <mergeCell ref="D232:D236"/>
    <mergeCell ref="E232:E236"/>
    <mergeCell ref="F232:F236"/>
    <mergeCell ref="G232:G236"/>
    <mergeCell ref="J232:J236"/>
    <mergeCell ref="P227:P231"/>
    <mergeCell ref="Q227:Q231"/>
    <mergeCell ref="R227:R231"/>
    <mergeCell ref="S227:S231"/>
    <mergeCell ref="T227:T231"/>
    <mergeCell ref="U227:U231"/>
    <mergeCell ref="J227:J231"/>
    <mergeCell ref="K227:K231"/>
    <mergeCell ref="L227:L231"/>
    <mergeCell ref="M227:M231"/>
    <mergeCell ref="N227:N231"/>
    <mergeCell ref="O227:O231"/>
    <mergeCell ref="U222:U226"/>
    <mergeCell ref="V222:V226"/>
    <mergeCell ref="W222:W226"/>
    <mergeCell ref="A227:A231"/>
    <mergeCell ref="B227:B231"/>
    <mergeCell ref="C227:C231"/>
    <mergeCell ref="D227:D231"/>
    <mergeCell ref="E227:E231"/>
    <mergeCell ref="F227:F231"/>
    <mergeCell ref="G227:G231"/>
    <mergeCell ref="O222:O226"/>
    <mergeCell ref="P222:P226"/>
    <mergeCell ref="Q222:Q226"/>
    <mergeCell ref="R222:R226"/>
    <mergeCell ref="S222:S226"/>
    <mergeCell ref="T222:T226"/>
    <mergeCell ref="G222:G226"/>
    <mergeCell ref="J222:J226"/>
    <mergeCell ref="K222:K226"/>
    <mergeCell ref="L222:L226"/>
    <mergeCell ref="M222:M226"/>
    <mergeCell ref="N222:N226"/>
    <mergeCell ref="A222:A226"/>
    <mergeCell ref="B222:B226"/>
    <mergeCell ref="C222:C226"/>
    <mergeCell ref="D222:D226"/>
    <mergeCell ref="E222:E226"/>
    <mergeCell ref="F222:F226"/>
    <mergeCell ref="R217:R221"/>
    <mergeCell ref="S217:S221"/>
    <mergeCell ref="T217:T221"/>
    <mergeCell ref="U217:U221"/>
    <mergeCell ref="V217:V221"/>
    <mergeCell ref="W217:W221"/>
    <mergeCell ref="L217:L221"/>
    <mergeCell ref="M217:M221"/>
    <mergeCell ref="N217:N221"/>
    <mergeCell ref="O217:O221"/>
    <mergeCell ref="P217:P221"/>
    <mergeCell ref="Q217:Q221"/>
    <mergeCell ref="W212:W216"/>
    <mergeCell ref="A217:A221"/>
    <mergeCell ref="B217:B221"/>
    <mergeCell ref="C217:C221"/>
    <mergeCell ref="D217:D221"/>
    <mergeCell ref="E217:E221"/>
    <mergeCell ref="F217:F221"/>
    <mergeCell ref="G217:G221"/>
    <mergeCell ref="J217:J221"/>
    <mergeCell ref="K217:K221"/>
    <mergeCell ref="Q212:Q216"/>
    <mergeCell ref="R212:R216"/>
    <mergeCell ref="S212:S216"/>
    <mergeCell ref="T212:T216"/>
    <mergeCell ref="U212:U216"/>
    <mergeCell ref="V212:V216"/>
    <mergeCell ref="K212:K216"/>
    <mergeCell ref="L212:L216"/>
    <mergeCell ref="M212:M216"/>
    <mergeCell ref="N212:N216"/>
    <mergeCell ref="O212:O216"/>
    <mergeCell ref="P212:P216"/>
    <mergeCell ref="V207:V211"/>
    <mergeCell ref="W207:W211"/>
    <mergeCell ref="A212:A216"/>
    <mergeCell ref="B212:B216"/>
    <mergeCell ref="C212:C216"/>
    <mergeCell ref="D212:D216"/>
    <mergeCell ref="E212:E216"/>
    <mergeCell ref="F212:F216"/>
    <mergeCell ref="G212:G216"/>
    <mergeCell ref="J212:J216"/>
    <mergeCell ref="P207:P211"/>
    <mergeCell ref="Q207:Q211"/>
    <mergeCell ref="R207:R211"/>
    <mergeCell ref="S207:S211"/>
    <mergeCell ref="T207:T211"/>
    <mergeCell ref="U207:U211"/>
    <mergeCell ref="J207:J211"/>
    <mergeCell ref="K207:K211"/>
    <mergeCell ref="L207:L211"/>
    <mergeCell ref="M207:M211"/>
    <mergeCell ref="N207:N211"/>
    <mergeCell ref="O207:O211"/>
    <mergeCell ref="U202:U206"/>
    <mergeCell ref="V202:V206"/>
    <mergeCell ref="W202:W206"/>
    <mergeCell ref="A207:A211"/>
    <mergeCell ref="B207:B211"/>
    <mergeCell ref="C207:C211"/>
    <mergeCell ref="D207:D211"/>
    <mergeCell ref="E207:E211"/>
    <mergeCell ref="F207:F211"/>
    <mergeCell ref="G207:G211"/>
    <mergeCell ref="O202:O206"/>
    <mergeCell ref="P202:P206"/>
    <mergeCell ref="Q202:Q206"/>
    <mergeCell ref="R202:R206"/>
    <mergeCell ref="S202:S206"/>
    <mergeCell ref="T202:T206"/>
    <mergeCell ref="G202:G206"/>
    <mergeCell ref="J202:J206"/>
    <mergeCell ref="K202:K206"/>
    <mergeCell ref="L202:L206"/>
    <mergeCell ref="M202:M206"/>
    <mergeCell ref="N202:N206"/>
    <mergeCell ref="A202:A206"/>
    <mergeCell ref="B202:B206"/>
    <mergeCell ref="C202:C206"/>
    <mergeCell ref="D202:D206"/>
    <mergeCell ref="E202:E206"/>
    <mergeCell ref="F202:F206"/>
    <mergeCell ref="R197:R201"/>
    <mergeCell ref="S197:S201"/>
    <mergeCell ref="T197:T201"/>
    <mergeCell ref="U197:U201"/>
    <mergeCell ref="V197:V201"/>
    <mergeCell ref="W197:W201"/>
    <mergeCell ref="L197:L201"/>
    <mergeCell ref="M197:M201"/>
    <mergeCell ref="N197:N201"/>
    <mergeCell ref="O197:O201"/>
    <mergeCell ref="P197:P201"/>
    <mergeCell ref="Q197:Q201"/>
    <mergeCell ref="W192:W196"/>
    <mergeCell ref="A197:A201"/>
    <mergeCell ref="B197:B201"/>
    <mergeCell ref="C197:C201"/>
    <mergeCell ref="D197:D201"/>
    <mergeCell ref="E197:E201"/>
    <mergeCell ref="F197:F201"/>
    <mergeCell ref="G197:G201"/>
    <mergeCell ref="J197:J201"/>
    <mergeCell ref="K197:K201"/>
    <mergeCell ref="Q192:Q196"/>
    <mergeCell ref="R192:R196"/>
    <mergeCell ref="S192:S196"/>
    <mergeCell ref="T192:T196"/>
    <mergeCell ref="U192:U196"/>
    <mergeCell ref="V192:V196"/>
    <mergeCell ref="K192:K196"/>
    <mergeCell ref="L192:L196"/>
    <mergeCell ref="M192:M196"/>
    <mergeCell ref="N192:N196"/>
    <mergeCell ref="O192:O196"/>
    <mergeCell ref="P192:P196"/>
    <mergeCell ref="V187:V191"/>
    <mergeCell ref="W187:W191"/>
    <mergeCell ref="A192:A196"/>
    <mergeCell ref="B192:B196"/>
    <mergeCell ref="C192:C196"/>
    <mergeCell ref="D192:D196"/>
    <mergeCell ref="E192:E196"/>
    <mergeCell ref="F192:F196"/>
    <mergeCell ref="G192:G196"/>
    <mergeCell ref="J192:J196"/>
    <mergeCell ref="P187:P191"/>
    <mergeCell ref="Q187:Q191"/>
    <mergeCell ref="R187:R191"/>
    <mergeCell ref="S187:S191"/>
    <mergeCell ref="T187:T191"/>
    <mergeCell ref="U187:U191"/>
    <mergeCell ref="J187:J191"/>
    <mergeCell ref="K187:K191"/>
    <mergeCell ref="L187:L191"/>
    <mergeCell ref="M187:M191"/>
    <mergeCell ref="N187:N191"/>
    <mergeCell ref="O187:O191"/>
    <mergeCell ref="U182:U186"/>
    <mergeCell ref="V182:V186"/>
    <mergeCell ref="W182:W186"/>
    <mergeCell ref="A187:A191"/>
    <mergeCell ref="B187:B191"/>
    <mergeCell ref="C187:C191"/>
    <mergeCell ref="D187:D191"/>
    <mergeCell ref="E187:E191"/>
    <mergeCell ref="F187:F191"/>
    <mergeCell ref="G187:G191"/>
    <mergeCell ref="O182:O186"/>
    <mergeCell ref="P182:P186"/>
    <mergeCell ref="Q182:Q186"/>
    <mergeCell ref="R182:R186"/>
    <mergeCell ref="S182:S186"/>
    <mergeCell ref="T182:T186"/>
    <mergeCell ref="G182:G186"/>
    <mergeCell ref="J182:J186"/>
    <mergeCell ref="K182:K186"/>
    <mergeCell ref="L182:L186"/>
    <mergeCell ref="M182:M186"/>
    <mergeCell ref="N182:N186"/>
    <mergeCell ref="A182:A186"/>
    <mergeCell ref="B182:B186"/>
    <mergeCell ref="C182:C186"/>
    <mergeCell ref="D182:D186"/>
    <mergeCell ref="E182:E186"/>
    <mergeCell ref="F182:F186"/>
    <mergeCell ref="R177:R181"/>
    <mergeCell ref="S177:S181"/>
    <mergeCell ref="T177:T181"/>
    <mergeCell ref="U177:U181"/>
    <mergeCell ref="V177:V181"/>
    <mergeCell ref="W177:W181"/>
    <mergeCell ref="L177:L181"/>
    <mergeCell ref="M177:M181"/>
    <mergeCell ref="N177:N181"/>
    <mergeCell ref="O177:O181"/>
    <mergeCell ref="P177:P181"/>
    <mergeCell ref="Q177:Q181"/>
    <mergeCell ref="W172:W176"/>
    <mergeCell ref="A177:A181"/>
    <mergeCell ref="B177:B181"/>
    <mergeCell ref="C177:C181"/>
    <mergeCell ref="D177:D181"/>
    <mergeCell ref="E177:E181"/>
    <mergeCell ref="F177:F181"/>
    <mergeCell ref="G177:G181"/>
    <mergeCell ref="J177:J181"/>
    <mergeCell ref="K177:K181"/>
    <mergeCell ref="Q172:Q176"/>
    <mergeCell ref="R172:R176"/>
    <mergeCell ref="S172:S176"/>
    <mergeCell ref="T172:T176"/>
    <mergeCell ref="U172:U176"/>
    <mergeCell ref="V172:V176"/>
    <mergeCell ref="K172:K176"/>
    <mergeCell ref="L172:L176"/>
    <mergeCell ref="M172:M176"/>
    <mergeCell ref="N172:N176"/>
    <mergeCell ref="O172:O176"/>
    <mergeCell ref="P172:P176"/>
    <mergeCell ref="V167:V171"/>
    <mergeCell ref="W167:W171"/>
    <mergeCell ref="A172:A176"/>
    <mergeCell ref="B172:B176"/>
    <mergeCell ref="C172:C176"/>
    <mergeCell ref="D172:D176"/>
    <mergeCell ref="E172:E176"/>
    <mergeCell ref="F172:F176"/>
    <mergeCell ref="G172:G176"/>
    <mergeCell ref="J172:J176"/>
    <mergeCell ref="P167:P171"/>
    <mergeCell ref="Q167:Q171"/>
    <mergeCell ref="R167:R171"/>
    <mergeCell ref="S167:S171"/>
    <mergeCell ref="T167:T171"/>
    <mergeCell ref="U167:U171"/>
    <mergeCell ref="J167:J171"/>
    <mergeCell ref="K167:K171"/>
    <mergeCell ref="L167:L171"/>
    <mergeCell ref="M167:M171"/>
    <mergeCell ref="N167:N171"/>
    <mergeCell ref="O167:O171"/>
    <mergeCell ref="U162:U166"/>
    <mergeCell ref="V162:V166"/>
    <mergeCell ref="W162:W166"/>
    <mergeCell ref="A167:A171"/>
    <mergeCell ref="B167:B171"/>
    <mergeCell ref="C167:C171"/>
    <mergeCell ref="D167:D171"/>
    <mergeCell ref="E167:E171"/>
    <mergeCell ref="F167:F171"/>
    <mergeCell ref="G167:G171"/>
    <mergeCell ref="O162:O166"/>
    <mergeCell ref="P162:P166"/>
    <mergeCell ref="Q162:Q166"/>
    <mergeCell ref="R162:R166"/>
    <mergeCell ref="S162:S166"/>
    <mergeCell ref="T162:T166"/>
    <mergeCell ref="G162:G166"/>
    <mergeCell ref="J162:J166"/>
    <mergeCell ref="K162:K166"/>
    <mergeCell ref="L162:L166"/>
    <mergeCell ref="M162:M166"/>
    <mergeCell ref="N162:N166"/>
    <mergeCell ref="A162:A166"/>
    <mergeCell ref="B162:B166"/>
    <mergeCell ref="C162:C166"/>
    <mergeCell ref="D162:D166"/>
    <mergeCell ref="E162:E166"/>
    <mergeCell ref="F162:F166"/>
    <mergeCell ref="R157:R161"/>
    <mergeCell ref="S157:S161"/>
    <mergeCell ref="T157:T161"/>
    <mergeCell ref="U157:U161"/>
    <mergeCell ref="V157:V161"/>
    <mergeCell ref="W157:W161"/>
    <mergeCell ref="L157:L161"/>
    <mergeCell ref="M157:M161"/>
    <mergeCell ref="N157:N161"/>
    <mergeCell ref="O157:O161"/>
    <mergeCell ref="P157:P161"/>
    <mergeCell ref="Q157:Q161"/>
    <mergeCell ref="W152:W156"/>
    <mergeCell ref="A157:A161"/>
    <mergeCell ref="B157:B161"/>
    <mergeCell ref="C157:C161"/>
    <mergeCell ref="D157:D161"/>
    <mergeCell ref="E157:E161"/>
    <mergeCell ref="F157:F161"/>
    <mergeCell ref="G157:G161"/>
    <mergeCell ref="J157:J161"/>
    <mergeCell ref="K157:K161"/>
    <mergeCell ref="Q152:Q156"/>
    <mergeCell ref="R152:R156"/>
    <mergeCell ref="S152:S156"/>
    <mergeCell ref="T152:T156"/>
    <mergeCell ref="U152:U156"/>
    <mergeCell ref="V152:V156"/>
    <mergeCell ref="K152:K156"/>
    <mergeCell ref="L152:L156"/>
    <mergeCell ref="M152:M156"/>
    <mergeCell ref="N152:N156"/>
    <mergeCell ref="O152:O156"/>
    <mergeCell ref="P152:P156"/>
    <mergeCell ref="V147:V151"/>
    <mergeCell ref="W147:W151"/>
    <mergeCell ref="A152:A156"/>
    <mergeCell ref="B152:B156"/>
    <mergeCell ref="C152:C156"/>
    <mergeCell ref="D152:D156"/>
    <mergeCell ref="E152:E156"/>
    <mergeCell ref="F152:F156"/>
    <mergeCell ref="G152:G156"/>
    <mergeCell ref="J152:J156"/>
    <mergeCell ref="P147:P151"/>
    <mergeCell ref="Q147:Q151"/>
    <mergeCell ref="R147:R151"/>
    <mergeCell ref="S147:S151"/>
    <mergeCell ref="T147:T151"/>
    <mergeCell ref="U147:U151"/>
    <mergeCell ref="J147:J151"/>
    <mergeCell ref="K147:K151"/>
    <mergeCell ref="L147:L151"/>
    <mergeCell ref="M147:M151"/>
    <mergeCell ref="N147:N151"/>
    <mergeCell ref="O147:O151"/>
    <mergeCell ref="U142:U146"/>
    <mergeCell ref="V142:V146"/>
    <mergeCell ref="W142:W146"/>
    <mergeCell ref="A147:A151"/>
    <mergeCell ref="B147:B151"/>
    <mergeCell ref="C147:C151"/>
    <mergeCell ref="D147:D151"/>
    <mergeCell ref="E147:E151"/>
    <mergeCell ref="F147:F151"/>
    <mergeCell ref="G147:G151"/>
    <mergeCell ref="O142:O146"/>
    <mergeCell ref="P142:P146"/>
    <mergeCell ref="Q142:Q146"/>
    <mergeCell ref="R142:R146"/>
    <mergeCell ref="S142:S146"/>
    <mergeCell ref="T142:T146"/>
    <mergeCell ref="G142:G146"/>
    <mergeCell ref="J142:J146"/>
    <mergeCell ref="K142:K146"/>
    <mergeCell ref="L142:L146"/>
    <mergeCell ref="M142:M146"/>
    <mergeCell ref="N142:N146"/>
    <mergeCell ref="A142:A146"/>
    <mergeCell ref="B142:B146"/>
    <mergeCell ref="C142:C146"/>
    <mergeCell ref="D142:D146"/>
    <mergeCell ref="E142:E146"/>
    <mergeCell ref="F142:F146"/>
    <mergeCell ref="R137:R141"/>
    <mergeCell ref="S137:S141"/>
    <mergeCell ref="T137:T141"/>
    <mergeCell ref="U137:U141"/>
    <mergeCell ref="V137:V141"/>
    <mergeCell ref="W137:W141"/>
    <mergeCell ref="L137:L141"/>
    <mergeCell ref="M137:M141"/>
    <mergeCell ref="N137:N141"/>
    <mergeCell ref="O137:O141"/>
    <mergeCell ref="P137:P141"/>
    <mergeCell ref="Q137:Q141"/>
    <mergeCell ref="W132:W136"/>
    <mergeCell ref="A137:A141"/>
    <mergeCell ref="B137:B141"/>
    <mergeCell ref="C137:C141"/>
    <mergeCell ref="D137:D141"/>
    <mergeCell ref="E137:E141"/>
    <mergeCell ref="F137:F141"/>
    <mergeCell ref="G137:G141"/>
    <mergeCell ref="J137:J141"/>
    <mergeCell ref="K137:K141"/>
    <mergeCell ref="Q132:Q136"/>
    <mergeCell ref="R132:R136"/>
    <mergeCell ref="S132:S136"/>
    <mergeCell ref="T132:T136"/>
    <mergeCell ref="U132:U136"/>
    <mergeCell ref="V132:V136"/>
    <mergeCell ref="K132:K136"/>
    <mergeCell ref="L132:L136"/>
    <mergeCell ref="M132:M136"/>
    <mergeCell ref="N132:N136"/>
    <mergeCell ref="O132:O136"/>
    <mergeCell ref="P132:P136"/>
    <mergeCell ref="V127:V131"/>
    <mergeCell ref="W127:W131"/>
    <mergeCell ref="A132:A136"/>
    <mergeCell ref="B132:B136"/>
    <mergeCell ref="C132:C136"/>
    <mergeCell ref="D132:D136"/>
    <mergeCell ref="E132:E136"/>
    <mergeCell ref="F132:F136"/>
    <mergeCell ref="G132:G136"/>
    <mergeCell ref="J132:J136"/>
    <mergeCell ref="P127:P131"/>
    <mergeCell ref="Q127:Q131"/>
    <mergeCell ref="R127:R131"/>
    <mergeCell ref="S127:S131"/>
    <mergeCell ref="T127:T131"/>
    <mergeCell ref="U127:U131"/>
    <mergeCell ref="J127:J131"/>
    <mergeCell ref="K127:K131"/>
    <mergeCell ref="L127:L131"/>
    <mergeCell ref="M127:M131"/>
    <mergeCell ref="N127:N131"/>
    <mergeCell ref="O127:O131"/>
    <mergeCell ref="U122:U126"/>
    <mergeCell ref="V122:V126"/>
    <mergeCell ref="W122:W126"/>
    <mergeCell ref="A127:A131"/>
    <mergeCell ref="B127:B131"/>
    <mergeCell ref="C127:C131"/>
    <mergeCell ref="D127:D131"/>
    <mergeCell ref="E127:E131"/>
    <mergeCell ref="F127:F131"/>
    <mergeCell ref="G127:G131"/>
    <mergeCell ref="O122:O126"/>
    <mergeCell ref="P122:P126"/>
    <mergeCell ref="Q122:Q126"/>
    <mergeCell ref="R122:R126"/>
    <mergeCell ref="S122:S126"/>
    <mergeCell ref="T122:T126"/>
    <mergeCell ref="G122:G126"/>
    <mergeCell ref="J122:J126"/>
    <mergeCell ref="K122:K126"/>
    <mergeCell ref="L122:L126"/>
    <mergeCell ref="M122:M126"/>
    <mergeCell ref="N122:N126"/>
    <mergeCell ref="A122:A126"/>
    <mergeCell ref="B122:B126"/>
    <mergeCell ref="C122:C126"/>
    <mergeCell ref="D122:D126"/>
    <mergeCell ref="E122:E126"/>
    <mergeCell ref="F122:F126"/>
    <mergeCell ref="R117:R121"/>
    <mergeCell ref="S117:S121"/>
    <mergeCell ref="T117:T121"/>
    <mergeCell ref="U117:U121"/>
    <mergeCell ref="V117:V121"/>
    <mergeCell ref="W117:W121"/>
    <mergeCell ref="L117:L121"/>
    <mergeCell ref="M117:M121"/>
    <mergeCell ref="N117:N121"/>
    <mergeCell ref="O117:O121"/>
    <mergeCell ref="P117:P121"/>
    <mergeCell ref="Q117:Q121"/>
    <mergeCell ref="W112:W116"/>
    <mergeCell ref="A117:A121"/>
    <mergeCell ref="B117:B121"/>
    <mergeCell ref="C117:C121"/>
    <mergeCell ref="D117:D121"/>
    <mergeCell ref="E117:E121"/>
    <mergeCell ref="F117:F121"/>
    <mergeCell ref="G117:G121"/>
    <mergeCell ref="J117:J121"/>
    <mergeCell ref="K117:K121"/>
    <mergeCell ref="Q112:Q116"/>
    <mergeCell ref="R112:R116"/>
    <mergeCell ref="S112:S116"/>
    <mergeCell ref="T112:T116"/>
    <mergeCell ref="U112:U116"/>
    <mergeCell ref="V112:V116"/>
    <mergeCell ref="K112:K116"/>
    <mergeCell ref="L112:L116"/>
    <mergeCell ref="M112:M116"/>
    <mergeCell ref="N112:N116"/>
    <mergeCell ref="O112:O116"/>
    <mergeCell ref="P112:P116"/>
    <mergeCell ref="V107:V111"/>
    <mergeCell ref="W107:W111"/>
    <mergeCell ref="A112:A116"/>
    <mergeCell ref="B112:B116"/>
    <mergeCell ref="C112:C116"/>
    <mergeCell ref="D112:D116"/>
    <mergeCell ref="E112:E116"/>
    <mergeCell ref="F112:F116"/>
    <mergeCell ref="G112:G116"/>
    <mergeCell ref="J112:J116"/>
    <mergeCell ref="P107:P111"/>
    <mergeCell ref="Q107:Q111"/>
    <mergeCell ref="R107:R111"/>
    <mergeCell ref="S107:S111"/>
    <mergeCell ref="T107:T111"/>
    <mergeCell ref="U107:U111"/>
    <mergeCell ref="J107:J111"/>
    <mergeCell ref="K107:K111"/>
    <mergeCell ref="L107:L111"/>
    <mergeCell ref="M107:M111"/>
    <mergeCell ref="N107:N111"/>
    <mergeCell ref="O107:O111"/>
    <mergeCell ref="U102:U106"/>
    <mergeCell ref="V102:V106"/>
    <mergeCell ref="W102:W106"/>
    <mergeCell ref="A107:A111"/>
    <mergeCell ref="B107:B111"/>
    <mergeCell ref="C107:C111"/>
    <mergeCell ref="D107:D111"/>
    <mergeCell ref="E107:E111"/>
    <mergeCell ref="F107:F111"/>
    <mergeCell ref="G107:G111"/>
    <mergeCell ref="O102:O106"/>
    <mergeCell ref="P102:P106"/>
    <mergeCell ref="Q102:Q106"/>
    <mergeCell ref="R102:R106"/>
    <mergeCell ref="S102:S106"/>
    <mergeCell ref="T102:T106"/>
    <mergeCell ref="G102:G106"/>
    <mergeCell ref="J102:J106"/>
    <mergeCell ref="K102:K106"/>
    <mergeCell ref="L102:L106"/>
    <mergeCell ref="M102:M106"/>
    <mergeCell ref="N102:N106"/>
    <mergeCell ref="A102:A106"/>
    <mergeCell ref="B102:B106"/>
    <mergeCell ref="C102:C106"/>
    <mergeCell ref="D102:D106"/>
    <mergeCell ref="E102:E106"/>
    <mergeCell ref="F102:F106"/>
    <mergeCell ref="R97:R101"/>
    <mergeCell ref="S97:S101"/>
    <mergeCell ref="T97:T101"/>
    <mergeCell ref="U97:U101"/>
    <mergeCell ref="V97:V101"/>
    <mergeCell ref="W97:W101"/>
    <mergeCell ref="L97:L101"/>
    <mergeCell ref="M97:M101"/>
    <mergeCell ref="N97:N101"/>
    <mergeCell ref="O97:O101"/>
    <mergeCell ref="P97:P101"/>
    <mergeCell ref="Q97:Q101"/>
    <mergeCell ref="W92:W96"/>
    <mergeCell ref="A97:A101"/>
    <mergeCell ref="B97:B101"/>
    <mergeCell ref="C97:C101"/>
    <mergeCell ref="D97:D101"/>
    <mergeCell ref="E97:E101"/>
    <mergeCell ref="F97:F101"/>
    <mergeCell ref="G97:G101"/>
    <mergeCell ref="J97:J101"/>
    <mergeCell ref="K97:K101"/>
    <mergeCell ref="Q92:Q96"/>
    <mergeCell ref="R92:R96"/>
    <mergeCell ref="S92:S96"/>
    <mergeCell ref="T92:T96"/>
    <mergeCell ref="U92:U96"/>
    <mergeCell ref="V92:V96"/>
    <mergeCell ref="K92:K96"/>
    <mergeCell ref="L92:L96"/>
    <mergeCell ref="M92:M96"/>
    <mergeCell ref="N92:N96"/>
    <mergeCell ref="O92:O96"/>
    <mergeCell ref="P92:P96"/>
    <mergeCell ref="V87:V91"/>
    <mergeCell ref="W87:W91"/>
    <mergeCell ref="A92:A96"/>
    <mergeCell ref="B92:B96"/>
    <mergeCell ref="C92:C96"/>
    <mergeCell ref="D92:D96"/>
    <mergeCell ref="E92:E96"/>
    <mergeCell ref="F92:F96"/>
    <mergeCell ref="G92:G96"/>
    <mergeCell ref="J92:J96"/>
    <mergeCell ref="P87:P91"/>
    <mergeCell ref="Q87:Q91"/>
    <mergeCell ref="R87:R91"/>
    <mergeCell ref="S87:S91"/>
    <mergeCell ref="T87:T91"/>
    <mergeCell ref="U87:U91"/>
    <mergeCell ref="J87:J91"/>
    <mergeCell ref="K87:K91"/>
    <mergeCell ref="L87:L91"/>
    <mergeCell ref="M87:M91"/>
    <mergeCell ref="N87:N91"/>
    <mergeCell ref="O87:O91"/>
    <mergeCell ref="U82:U86"/>
    <mergeCell ref="V82:V86"/>
    <mergeCell ref="W82:W86"/>
    <mergeCell ref="A87:A91"/>
    <mergeCell ref="B87:B91"/>
    <mergeCell ref="C87:C91"/>
    <mergeCell ref="D87:D91"/>
    <mergeCell ref="E87:E91"/>
    <mergeCell ref="F87:F91"/>
    <mergeCell ref="G87:G91"/>
    <mergeCell ref="O82:O86"/>
    <mergeCell ref="P82:P86"/>
    <mergeCell ref="Q82:Q86"/>
    <mergeCell ref="R82:R86"/>
    <mergeCell ref="S82:S86"/>
    <mergeCell ref="T82:T86"/>
    <mergeCell ref="G82:G86"/>
    <mergeCell ref="J82:J86"/>
    <mergeCell ref="K82:K86"/>
    <mergeCell ref="L82:L86"/>
    <mergeCell ref="M82:M86"/>
    <mergeCell ref="N82:N86"/>
    <mergeCell ref="A82:A86"/>
    <mergeCell ref="B82:B86"/>
    <mergeCell ref="C82:C86"/>
    <mergeCell ref="D82:D86"/>
    <mergeCell ref="E82:E86"/>
    <mergeCell ref="F82:F86"/>
    <mergeCell ref="R77:R81"/>
    <mergeCell ref="S77:S81"/>
    <mergeCell ref="T77:T81"/>
    <mergeCell ref="U77:U81"/>
    <mergeCell ref="V77:V81"/>
    <mergeCell ref="W77:W81"/>
    <mergeCell ref="L77:L81"/>
    <mergeCell ref="M77:M81"/>
    <mergeCell ref="N77:N81"/>
    <mergeCell ref="O77:O81"/>
    <mergeCell ref="P77:P81"/>
    <mergeCell ref="Q77:Q81"/>
    <mergeCell ref="W72:W76"/>
    <mergeCell ref="A77:A81"/>
    <mergeCell ref="B77:B81"/>
    <mergeCell ref="C77:C81"/>
    <mergeCell ref="D77:D81"/>
    <mergeCell ref="E77:E81"/>
    <mergeCell ref="F77:F81"/>
    <mergeCell ref="G77:G81"/>
    <mergeCell ref="J77:J81"/>
    <mergeCell ref="K77:K81"/>
    <mergeCell ref="Q72:Q76"/>
    <mergeCell ref="R72:R76"/>
    <mergeCell ref="S72:S76"/>
    <mergeCell ref="T72:T76"/>
    <mergeCell ref="U72:U76"/>
    <mergeCell ref="V72:V76"/>
    <mergeCell ref="K72:K76"/>
    <mergeCell ref="L72:L76"/>
    <mergeCell ref="M72:M76"/>
    <mergeCell ref="N72:N76"/>
    <mergeCell ref="O72:O76"/>
    <mergeCell ref="P72:P76"/>
    <mergeCell ref="V67:V71"/>
    <mergeCell ref="W67:W71"/>
    <mergeCell ref="A72:A76"/>
    <mergeCell ref="B72:B76"/>
    <mergeCell ref="C72:C76"/>
    <mergeCell ref="D72:D76"/>
    <mergeCell ref="E72:E76"/>
    <mergeCell ref="F72:F76"/>
    <mergeCell ref="G72:G76"/>
    <mergeCell ref="J72:J76"/>
    <mergeCell ref="P67:P71"/>
    <mergeCell ref="Q67:Q71"/>
    <mergeCell ref="R67:R71"/>
    <mergeCell ref="S67:S71"/>
    <mergeCell ref="T67:T71"/>
    <mergeCell ref="U67:U71"/>
    <mergeCell ref="J67:J71"/>
    <mergeCell ref="K67:K71"/>
    <mergeCell ref="L67:L71"/>
    <mergeCell ref="M67:M71"/>
    <mergeCell ref="N67:N71"/>
    <mergeCell ref="O67:O71"/>
    <mergeCell ref="U62:U66"/>
    <mergeCell ref="V62:V66"/>
    <mergeCell ref="W62:W66"/>
    <mergeCell ref="A67:A71"/>
    <mergeCell ref="B67:B71"/>
    <mergeCell ref="C67:C71"/>
    <mergeCell ref="D67:D71"/>
    <mergeCell ref="E67:E71"/>
    <mergeCell ref="F67:F71"/>
    <mergeCell ref="G67:G71"/>
    <mergeCell ref="O62:O66"/>
    <mergeCell ref="P62:P66"/>
    <mergeCell ref="Q62:Q66"/>
    <mergeCell ref="R62:R66"/>
    <mergeCell ref="S62:S66"/>
    <mergeCell ref="T62:T66"/>
    <mergeCell ref="G62:G66"/>
    <mergeCell ref="J62:J66"/>
    <mergeCell ref="K62:K66"/>
    <mergeCell ref="L62:L66"/>
    <mergeCell ref="M62:M66"/>
    <mergeCell ref="N62:N66"/>
    <mergeCell ref="A62:A66"/>
    <mergeCell ref="B62:B66"/>
    <mergeCell ref="C62:C66"/>
    <mergeCell ref="D62:D66"/>
    <mergeCell ref="E62:E66"/>
    <mergeCell ref="F62:F66"/>
    <mergeCell ref="R57:R61"/>
    <mergeCell ref="S57:S61"/>
    <mergeCell ref="T57:T61"/>
    <mergeCell ref="U57:U61"/>
    <mergeCell ref="V57:V61"/>
    <mergeCell ref="W57:W61"/>
    <mergeCell ref="L57:L61"/>
    <mergeCell ref="M57:M61"/>
    <mergeCell ref="N57:N61"/>
    <mergeCell ref="O57:O61"/>
    <mergeCell ref="P57:P61"/>
    <mergeCell ref="Q57:Q61"/>
    <mergeCell ref="W52:W56"/>
    <mergeCell ref="A57:A61"/>
    <mergeCell ref="B57:B61"/>
    <mergeCell ref="C57:C61"/>
    <mergeCell ref="D57:D61"/>
    <mergeCell ref="E57:E61"/>
    <mergeCell ref="F57:F61"/>
    <mergeCell ref="G57:G61"/>
    <mergeCell ref="J57:J61"/>
    <mergeCell ref="K57:K61"/>
    <mergeCell ref="Q52:Q56"/>
    <mergeCell ref="R52:R56"/>
    <mergeCell ref="S52:S56"/>
    <mergeCell ref="T52:T56"/>
    <mergeCell ref="U52:U56"/>
    <mergeCell ref="V52:V56"/>
    <mergeCell ref="K52:K56"/>
    <mergeCell ref="L52:L56"/>
    <mergeCell ref="M52:M56"/>
    <mergeCell ref="N52:N56"/>
    <mergeCell ref="O52:O56"/>
    <mergeCell ref="P52:P56"/>
    <mergeCell ref="V47:V51"/>
    <mergeCell ref="W47:W51"/>
    <mergeCell ref="A52:A56"/>
    <mergeCell ref="B52:B56"/>
    <mergeCell ref="C52:C56"/>
    <mergeCell ref="D52:D56"/>
    <mergeCell ref="E52:E56"/>
    <mergeCell ref="F52:F56"/>
    <mergeCell ref="G52:G56"/>
    <mergeCell ref="J52:J56"/>
    <mergeCell ref="P47:P51"/>
    <mergeCell ref="Q47:Q51"/>
    <mergeCell ref="R47:R51"/>
    <mergeCell ref="S47:S51"/>
    <mergeCell ref="T47:T51"/>
    <mergeCell ref="U47:U51"/>
    <mergeCell ref="J47:J51"/>
    <mergeCell ref="K47:K51"/>
    <mergeCell ref="L47:L51"/>
    <mergeCell ref="M47:M51"/>
    <mergeCell ref="N47:N51"/>
    <mergeCell ref="O47:O51"/>
    <mergeCell ref="U42:U46"/>
    <mergeCell ref="V42:V46"/>
    <mergeCell ref="W42:W46"/>
    <mergeCell ref="A47:A51"/>
    <mergeCell ref="B47:B51"/>
    <mergeCell ref="C47:C51"/>
    <mergeCell ref="D47:D51"/>
    <mergeCell ref="E47:E51"/>
    <mergeCell ref="F47:F51"/>
    <mergeCell ref="G47:G51"/>
    <mergeCell ref="O42:O46"/>
    <mergeCell ref="P42:P46"/>
    <mergeCell ref="Q42:Q46"/>
    <mergeCell ref="R42:R46"/>
    <mergeCell ref="S42:S46"/>
    <mergeCell ref="T42:T46"/>
    <mergeCell ref="G42:G46"/>
    <mergeCell ref="J42:J46"/>
    <mergeCell ref="K42:K46"/>
    <mergeCell ref="L42:L46"/>
    <mergeCell ref="M42:M46"/>
    <mergeCell ref="N42:N46"/>
    <mergeCell ref="A42:A46"/>
    <mergeCell ref="B42:B46"/>
    <mergeCell ref="C42:C46"/>
    <mergeCell ref="D42:D46"/>
    <mergeCell ref="E42:E46"/>
    <mergeCell ref="F42:F46"/>
    <mergeCell ref="R37:R41"/>
    <mergeCell ref="S37:S41"/>
    <mergeCell ref="T37:T41"/>
    <mergeCell ref="U37:U41"/>
    <mergeCell ref="V37:V41"/>
    <mergeCell ref="W37:W41"/>
    <mergeCell ref="L37:L41"/>
    <mergeCell ref="M37:M41"/>
    <mergeCell ref="N37:N41"/>
    <mergeCell ref="O37:O41"/>
    <mergeCell ref="P37:P41"/>
    <mergeCell ref="Q37:Q41"/>
    <mergeCell ref="W32:W36"/>
    <mergeCell ref="A37:A41"/>
    <mergeCell ref="B37:B41"/>
    <mergeCell ref="C37:C41"/>
    <mergeCell ref="D37:D41"/>
    <mergeCell ref="E37:E41"/>
    <mergeCell ref="F37:F41"/>
    <mergeCell ref="G37:G41"/>
    <mergeCell ref="J37:J41"/>
    <mergeCell ref="K37:K41"/>
    <mergeCell ref="Q32:Q36"/>
    <mergeCell ref="R32:R36"/>
    <mergeCell ref="S32:S36"/>
    <mergeCell ref="T32:T36"/>
    <mergeCell ref="U32:U36"/>
    <mergeCell ref="V32:V36"/>
    <mergeCell ref="K32:K36"/>
    <mergeCell ref="L32:L36"/>
    <mergeCell ref="M32:M36"/>
    <mergeCell ref="N32:N36"/>
    <mergeCell ref="O32:O36"/>
    <mergeCell ref="P32:P36"/>
    <mergeCell ref="V27:V31"/>
    <mergeCell ref="W27:W31"/>
    <mergeCell ref="A32:A36"/>
    <mergeCell ref="B32:B36"/>
    <mergeCell ref="C32:C36"/>
    <mergeCell ref="D32:D36"/>
    <mergeCell ref="E32:E36"/>
    <mergeCell ref="F32:F36"/>
    <mergeCell ref="G32:G36"/>
    <mergeCell ref="J32:J36"/>
    <mergeCell ref="P27:P31"/>
    <mergeCell ref="Q27:Q31"/>
    <mergeCell ref="R27:R31"/>
    <mergeCell ref="S27:S31"/>
    <mergeCell ref="T27:T31"/>
    <mergeCell ref="U27:U31"/>
    <mergeCell ref="J27:J31"/>
    <mergeCell ref="K27:K31"/>
    <mergeCell ref="L27:L31"/>
    <mergeCell ref="M27:M31"/>
    <mergeCell ref="N27:N31"/>
    <mergeCell ref="O27:O31"/>
    <mergeCell ref="U22:U26"/>
    <mergeCell ref="V22:V26"/>
    <mergeCell ref="W22:W26"/>
    <mergeCell ref="A27:A31"/>
    <mergeCell ref="B27:B31"/>
    <mergeCell ref="C27:C31"/>
    <mergeCell ref="D27:D31"/>
    <mergeCell ref="E27:E31"/>
    <mergeCell ref="F27:F31"/>
    <mergeCell ref="G27:G31"/>
    <mergeCell ref="O22:O26"/>
    <mergeCell ref="P22:P26"/>
    <mergeCell ref="Q22:Q26"/>
    <mergeCell ref="R22:R26"/>
    <mergeCell ref="S22:S26"/>
    <mergeCell ref="T22:T26"/>
    <mergeCell ref="G22:G26"/>
    <mergeCell ref="J22:J26"/>
    <mergeCell ref="K22:K26"/>
    <mergeCell ref="L22:L26"/>
    <mergeCell ref="M22:M26"/>
    <mergeCell ref="N22:N26"/>
    <mergeCell ref="A22:A26"/>
    <mergeCell ref="B22:B26"/>
    <mergeCell ref="C22:C26"/>
    <mergeCell ref="D22:D26"/>
    <mergeCell ref="E22:E26"/>
    <mergeCell ref="F22:F26"/>
    <mergeCell ref="R17:R21"/>
    <mergeCell ref="S17:S21"/>
    <mergeCell ref="T17:T21"/>
    <mergeCell ref="U17:U21"/>
    <mergeCell ref="V17:V21"/>
    <mergeCell ref="W17:W21"/>
    <mergeCell ref="L17:L21"/>
    <mergeCell ref="M17:M21"/>
    <mergeCell ref="N17:N21"/>
    <mergeCell ref="O17:O21"/>
    <mergeCell ref="P17:P21"/>
    <mergeCell ref="Q17:Q21"/>
    <mergeCell ref="A16:W16"/>
    <mergeCell ref="A17:A21"/>
    <mergeCell ref="B17:B21"/>
    <mergeCell ref="C17:C21"/>
    <mergeCell ref="D17:D21"/>
    <mergeCell ref="E17:E21"/>
    <mergeCell ref="F17:F21"/>
    <mergeCell ref="G17:G21"/>
    <mergeCell ref="J17:J21"/>
    <mergeCell ref="K17:K21"/>
    <mergeCell ref="A5:W5"/>
    <mergeCell ref="A7:A12"/>
    <mergeCell ref="B7:B12"/>
    <mergeCell ref="C7:C12"/>
    <mergeCell ref="D7:D12"/>
    <mergeCell ref="E7:E12"/>
    <mergeCell ref="F7:F12"/>
    <mergeCell ref="G7:G12"/>
    <mergeCell ref="H7:H8"/>
    <mergeCell ref="I7:I8"/>
    <mergeCell ref="T11:T12"/>
    <mergeCell ref="U11:U12"/>
    <mergeCell ref="V11:V12"/>
    <mergeCell ref="W11:W12"/>
    <mergeCell ref="A14:W14"/>
    <mergeCell ref="A15:W15"/>
    <mergeCell ref="M11:M12"/>
    <mergeCell ref="O11:O12"/>
    <mergeCell ref="P11:P12"/>
    <mergeCell ref="Q11:Q12"/>
    <mergeCell ref="R11:R12"/>
    <mergeCell ref="S11:S12"/>
    <mergeCell ref="J7:W8"/>
    <mergeCell ref="J9:J12"/>
    <mergeCell ref="K9:M10"/>
    <mergeCell ref="N9:N12"/>
    <mergeCell ref="O9:W9"/>
    <mergeCell ref="O10:Q10"/>
    <mergeCell ref="R10:T10"/>
    <mergeCell ref="U10:W10"/>
    <mergeCell ref="K11:K12"/>
    <mergeCell ref="L11:L12"/>
  </mergeCells>
  <printOptions horizontalCentered="1"/>
  <pageMargins left="0.31496062992125984" right="0.27559055118110237" top="0.98425196850393704" bottom="0.74803149606299213" header="0.31496062992125984" footer="0.31496062992125984"/>
  <pageSetup paperSize="9" scale="45" fitToHeight="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view="pageBreakPreview" topLeftCell="F1" zoomScaleNormal="100" zoomScaleSheetLayoutView="100" workbookViewId="0">
      <selection activeCell="I14" sqref="I14:I18"/>
    </sheetView>
  </sheetViews>
  <sheetFormatPr defaultRowHeight="15"/>
  <cols>
    <col min="1" max="1" width="5.375" style="731" customWidth="1"/>
    <col min="2" max="2" width="13.125" style="731" customWidth="1"/>
    <col min="3" max="3" width="43.875" style="731" customWidth="1"/>
    <col min="4" max="4" width="11.625" style="731" customWidth="1"/>
    <col min="5" max="5" width="10.375" style="731" customWidth="1"/>
    <col min="6" max="6" width="11" style="731" customWidth="1"/>
    <col min="7" max="8" width="12.125" style="731" customWidth="1"/>
    <col min="9" max="9" width="12.875" style="731" customWidth="1"/>
    <col min="10" max="11" width="12.125" style="731" customWidth="1"/>
    <col min="12" max="12" width="11.375" style="731" customWidth="1"/>
    <col min="13" max="14" width="11.875" style="731" customWidth="1"/>
    <col min="15" max="15" width="11.75" style="731" customWidth="1"/>
    <col min="16" max="16" width="11.375" style="731" customWidth="1"/>
    <col min="17" max="17" width="11.875" style="731" customWidth="1"/>
    <col min="18" max="18" width="11.375" style="731" customWidth="1"/>
    <col min="19" max="19" width="10.375" style="731" customWidth="1"/>
    <col min="20" max="20" width="12.875" style="731" customWidth="1"/>
    <col min="21" max="21" width="11.75" style="731" customWidth="1"/>
    <col min="22" max="22" width="11" style="731" customWidth="1"/>
    <col min="23" max="256" width="9" style="731"/>
    <col min="257" max="257" width="5.375" style="731" customWidth="1"/>
    <col min="258" max="258" width="13.125" style="731" customWidth="1"/>
    <col min="259" max="259" width="43.875" style="731" customWidth="1"/>
    <col min="260" max="260" width="11.625" style="731" customWidth="1"/>
    <col min="261" max="261" width="10.375" style="731" customWidth="1"/>
    <col min="262" max="262" width="11" style="731" customWidth="1"/>
    <col min="263" max="264" width="12.125" style="731" customWidth="1"/>
    <col min="265" max="265" width="12.875" style="731" customWidth="1"/>
    <col min="266" max="267" width="12.125" style="731" customWidth="1"/>
    <col min="268" max="268" width="11.375" style="731" customWidth="1"/>
    <col min="269" max="270" width="11.875" style="731" customWidth="1"/>
    <col min="271" max="271" width="11.75" style="731" customWidth="1"/>
    <col min="272" max="272" width="11.375" style="731" customWidth="1"/>
    <col min="273" max="273" width="11.875" style="731" customWidth="1"/>
    <col min="274" max="274" width="11.375" style="731" customWidth="1"/>
    <col min="275" max="275" width="10.375" style="731" customWidth="1"/>
    <col min="276" max="276" width="12.875" style="731" customWidth="1"/>
    <col min="277" max="277" width="11.75" style="731" customWidth="1"/>
    <col min="278" max="278" width="11" style="731" customWidth="1"/>
    <col min="279" max="512" width="9" style="731"/>
    <col min="513" max="513" width="5.375" style="731" customWidth="1"/>
    <col min="514" max="514" width="13.125" style="731" customWidth="1"/>
    <col min="515" max="515" width="43.875" style="731" customWidth="1"/>
    <col min="516" max="516" width="11.625" style="731" customWidth="1"/>
    <col min="517" max="517" width="10.375" style="731" customWidth="1"/>
    <col min="518" max="518" width="11" style="731" customWidth="1"/>
    <col min="519" max="520" width="12.125" style="731" customWidth="1"/>
    <col min="521" max="521" width="12.875" style="731" customWidth="1"/>
    <col min="522" max="523" width="12.125" style="731" customWidth="1"/>
    <col min="524" max="524" width="11.375" style="731" customWidth="1"/>
    <col min="525" max="526" width="11.875" style="731" customWidth="1"/>
    <col min="527" max="527" width="11.75" style="731" customWidth="1"/>
    <col min="528" max="528" width="11.375" style="731" customWidth="1"/>
    <col min="529" max="529" width="11.875" style="731" customWidth="1"/>
    <col min="530" max="530" width="11.375" style="731" customWidth="1"/>
    <col min="531" max="531" width="10.375" style="731" customWidth="1"/>
    <col min="532" max="532" width="12.875" style="731" customWidth="1"/>
    <col min="533" max="533" width="11.75" style="731" customWidth="1"/>
    <col min="534" max="534" width="11" style="731" customWidth="1"/>
    <col min="535" max="768" width="9" style="731"/>
    <col min="769" max="769" width="5.375" style="731" customWidth="1"/>
    <col min="770" max="770" width="13.125" style="731" customWidth="1"/>
    <col min="771" max="771" width="43.875" style="731" customWidth="1"/>
    <col min="772" max="772" width="11.625" style="731" customWidth="1"/>
    <col min="773" max="773" width="10.375" style="731" customWidth="1"/>
    <col min="774" max="774" width="11" style="731" customWidth="1"/>
    <col min="775" max="776" width="12.125" style="731" customWidth="1"/>
    <col min="777" max="777" width="12.875" style="731" customWidth="1"/>
    <col min="778" max="779" width="12.125" style="731" customWidth="1"/>
    <col min="780" max="780" width="11.375" style="731" customWidth="1"/>
    <col min="781" max="782" width="11.875" style="731" customWidth="1"/>
    <col min="783" max="783" width="11.75" style="731" customWidth="1"/>
    <col min="784" max="784" width="11.375" style="731" customWidth="1"/>
    <col min="785" max="785" width="11.875" style="731" customWidth="1"/>
    <col min="786" max="786" width="11.375" style="731" customWidth="1"/>
    <col min="787" max="787" width="10.375" style="731" customWidth="1"/>
    <col min="788" max="788" width="12.875" style="731" customWidth="1"/>
    <col min="789" max="789" width="11.75" style="731" customWidth="1"/>
    <col min="790" max="790" width="11" style="731" customWidth="1"/>
    <col min="791" max="1024" width="9" style="731"/>
    <col min="1025" max="1025" width="5.375" style="731" customWidth="1"/>
    <col min="1026" max="1026" width="13.125" style="731" customWidth="1"/>
    <col min="1027" max="1027" width="43.875" style="731" customWidth="1"/>
    <col min="1028" max="1028" width="11.625" style="731" customWidth="1"/>
    <col min="1029" max="1029" width="10.375" style="731" customWidth="1"/>
    <col min="1030" max="1030" width="11" style="731" customWidth="1"/>
    <col min="1031" max="1032" width="12.125" style="731" customWidth="1"/>
    <col min="1033" max="1033" width="12.875" style="731" customWidth="1"/>
    <col min="1034" max="1035" width="12.125" style="731" customWidth="1"/>
    <col min="1036" max="1036" width="11.375" style="731" customWidth="1"/>
    <col min="1037" max="1038" width="11.875" style="731" customWidth="1"/>
    <col min="1039" max="1039" width="11.75" style="731" customWidth="1"/>
    <col min="1040" max="1040" width="11.375" style="731" customWidth="1"/>
    <col min="1041" max="1041" width="11.875" style="731" customWidth="1"/>
    <col min="1042" max="1042" width="11.375" style="731" customWidth="1"/>
    <col min="1043" max="1043" width="10.375" style="731" customWidth="1"/>
    <col min="1044" max="1044" width="12.875" style="731" customWidth="1"/>
    <col min="1045" max="1045" width="11.75" style="731" customWidth="1"/>
    <col min="1046" max="1046" width="11" style="731" customWidth="1"/>
    <col min="1047" max="1280" width="9" style="731"/>
    <col min="1281" max="1281" width="5.375" style="731" customWidth="1"/>
    <col min="1282" max="1282" width="13.125" style="731" customWidth="1"/>
    <col min="1283" max="1283" width="43.875" style="731" customWidth="1"/>
    <col min="1284" max="1284" width="11.625" style="731" customWidth="1"/>
    <col min="1285" max="1285" width="10.375" style="731" customWidth="1"/>
    <col min="1286" max="1286" width="11" style="731" customWidth="1"/>
    <col min="1287" max="1288" width="12.125" style="731" customWidth="1"/>
    <col min="1289" max="1289" width="12.875" style="731" customWidth="1"/>
    <col min="1290" max="1291" width="12.125" style="731" customWidth="1"/>
    <col min="1292" max="1292" width="11.375" style="731" customWidth="1"/>
    <col min="1293" max="1294" width="11.875" style="731" customWidth="1"/>
    <col min="1295" max="1295" width="11.75" style="731" customWidth="1"/>
    <col min="1296" max="1296" width="11.375" style="731" customWidth="1"/>
    <col min="1297" max="1297" width="11.875" style="731" customWidth="1"/>
    <col min="1298" max="1298" width="11.375" style="731" customWidth="1"/>
    <col min="1299" max="1299" width="10.375" style="731" customWidth="1"/>
    <col min="1300" max="1300" width="12.875" style="731" customWidth="1"/>
    <col min="1301" max="1301" width="11.75" style="731" customWidth="1"/>
    <col min="1302" max="1302" width="11" style="731" customWidth="1"/>
    <col min="1303" max="1536" width="9" style="731"/>
    <col min="1537" max="1537" width="5.375" style="731" customWidth="1"/>
    <col min="1538" max="1538" width="13.125" style="731" customWidth="1"/>
    <col min="1539" max="1539" width="43.875" style="731" customWidth="1"/>
    <col min="1540" max="1540" width="11.625" style="731" customWidth="1"/>
    <col min="1541" max="1541" width="10.375" style="731" customWidth="1"/>
    <col min="1542" max="1542" width="11" style="731" customWidth="1"/>
    <col min="1543" max="1544" width="12.125" style="731" customWidth="1"/>
    <col min="1545" max="1545" width="12.875" style="731" customWidth="1"/>
    <col min="1546" max="1547" width="12.125" style="731" customWidth="1"/>
    <col min="1548" max="1548" width="11.375" style="731" customWidth="1"/>
    <col min="1549" max="1550" width="11.875" style="731" customWidth="1"/>
    <col min="1551" max="1551" width="11.75" style="731" customWidth="1"/>
    <col min="1552" max="1552" width="11.375" style="731" customWidth="1"/>
    <col min="1553" max="1553" width="11.875" style="731" customWidth="1"/>
    <col min="1554" max="1554" width="11.375" style="731" customWidth="1"/>
    <col min="1555" max="1555" width="10.375" style="731" customWidth="1"/>
    <col min="1556" max="1556" width="12.875" style="731" customWidth="1"/>
    <col min="1557" max="1557" width="11.75" style="731" customWidth="1"/>
    <col min="1558" max="1558" width="11" style="731" customWidth="1"/>
    <col min="1559" max="1792" width="9" style="731"/>
    <col min="1793" max="1793" width="5.375" style="731" customWidth="1"/>
    <col min="1794" max="1794" width="13.125" style="731" customWidth="1"/>
    <col min="1795" max="1795" width="43.875" style="731" customWidth="1"/>
    <col min="1796" max="1796" width="11.625" style="731" customWidth="1"/>
    <col min="1797" max="1797" width="10.375" style="731" customWidth="1"/>
    <col min="1798" max="1798" width="11" style="731" customWidth="1"/>
    <col min="1799" max="1800" width="12.125" style="731" customWidth="1"/>
    <col min="1801" max="1801" width="12.875" style="731" customWidth="1"/>
    <col min="1802" max="1803" width="12.125" style="731" customWidth="1"/>
    <col min="1804" max="1804" width="11.375" style="731" customWidth="1"/>
    <col min="1805" max="1806" width="11.875" style="731" customWidth="1"/>
    <col min="1807" max="1807" width="11.75" style="731" customWidth="1"/>
    <col min="1808" max="1808" width="11.375" style="731" customWidth="1"/>
    <col min="1809" max="1809" width="11.875" style="731" customWidth="1"/>
    <col min="1810" max="1810" width="11.375" style="731" customWidth="1"/>
    <col min="1811" max="1811" width="10.375" style="731" customWidth="1"/>
    <col min="1812" max="1812" width="12.875" style="731" customWidth="1"/>
    <col min="1813" max="1813" width="11.75" style="731" customWidth="1"/>
    <col min="1814" max="1814" width="11" style="731" customWidth="1"/>
    <col min="1815" max="2048" width="9" style="731"/>
    <col min="2049" max="2049" width="5.375" style="731" customWidth="1"/>
    <col min="2050" max="2050" width="13.125" style="731" customWidth="1"/>
    <col min="2051" max="2051" width="43.875" style="731" customWidth="1"/>
    <col min="2052" max="2052" width="11.625" style="731" customWidth="1"/>
    <col min="2053" max="2053" width="10.375" style="731" customWidth="1"/>
    <col min="2054" max="2054" width="11" style="731" customWidth="1"/>
    <col min="2055" max="2056" width="12.125" style="731" customWidth="1"/>
    <col min="2057" max="2057" width="12.875" style="731" customWidth="1"/>
    <col min="2058" max="2059" width="12.125" style="731" customWidth="1"/>
    <col min="2060" max="2060" width="11.375" style="731" customWidth="1"/>
    <col min="2061" max="2062" width="11.875" style="731" customWidth="1"/>
    <col min="2063" max="2063" width="11.75" style="731" customWidth="1"/>
    <col min="2064" max="2064" width="11.375" style="731" customWidth="1"/>
    <col min="2065" max="2065" width="11.875" style="731" customWidth="1"/>
    <col min="2066" max="2066" width="11.375" style="731" customWidth="1"/>
    <col min="2067" max="2067" width="10.375" style="731" customWidth="1"/>
    <col min="2068" max="2068" width="12.875" style="731" customWidth="1"/>
    <col min="2069" max="2069" width="11.75" style="731" customWidth="1"/>
    <col min="2070" max="2070" width="11" style="731" customWidth="1"/>
    <col min="2071" max="2304" width="9" style="731"/>
    <col min="2305" max="2305" width="5.375" style="731" customWidth="1"/>
    <col min="2306" max="2306" width="13.125" style="731" customWidth="1"/>
    <col min="2307" max="2307" width="43.875" style="731" customWidth="1"/>
    <col min="2308" max="2308" width="11.625" style="731" customWidth="1"/>
    <col min="2309" max="2309" width="10.375" style="731" customWidth="1"/>
    <col min="2310" max="2310" width="11" style="731" customWidth="1"/>
    <col min="2311" max="2312" width="12.125" style="731" customWidth="1"/>
    <col min="2313" max="2313" width="12.875" style="731" customWidth="1"/>
    <col min="2314" max="2315" width="12.125" style="731" customWidth="1"/>
    <col min="2316" max="2316" width="11.375" style="731" customWidth="1"/>
    <col min="2317" max="2318" width="11.875" style="731" customWidth="1"/>
    <col min="2319" max="2319" width="11.75" style="731" customWidth="1"/>
    <col min="2320" max="2320" width="11.375" style="731" customWidth="1"/>
    <col min="2321" max="2321" width="11.875" style="731" customWidth="1"/>
    <col min="2322" max="2322" width="11.375" style="731" customWidth="1"/>
    <col min="2323" max="2323" width="10.375" style="731" customWidth="1"/>
    <col min="2324" max="2324" width="12.875" style="731" customWidth="1"/>
    <col min="2325" max="2325" width="11.75" style="731" customWidth="1"/>
    <col min="2326" max="2326" width="11" style="731" customWidth="1"/>
    <col min="2327" max="2560" width="9" style="731"/>
    <col min="2561" max="2561" width="5.375" style="731" customWidth="1"/>
    <col min="2562" max="2562" width="13.125" style="731" customWidth="1"/>
    <col min="2563" max="2563" width="43.875" style="731" customWidth="1"/>
    <col min="2564" max="2564" width="11.625" style="731" customWidth="1"/>
    <col min="2565" max="2565" width="10.375" style="731" customWidth="1"/>
    <col min="2566" max="2566" width="11" style="731" customWidth="1"/>
    <col min="2567" max="2568" width="12.125" style="731" customWidth="1"/>
    <col min="2569" max="2569" width="12.875" style="731" customWidth="1"/>
    <col min="2570" max="2571" width="12.125" style="731" customWidth="1"/>
    <col min="2572" max="2572" width="11.375" style="731" customWidth="1"/>
    <col min="2573" max="2574" width="11.875" style="731" customWidth="1"/>
    <col min="2575" max="2575" width="11.75" style="731" customWidth="1"/>
    <col min="2576" max="2576" width="11.375" style="731" customWidth="1"/>
    <col min="2577" max="2577" width="11.875" style="731" customWidth="1"/>
    <col min="2578" max="2578" width="11.375" style="731" customWidth="1"/>
    <col min="2579" max="2579" width="10.375" style="731" customWidth="1"/>
    <col min="2580" max="2580" width="12.875" style="731" customWidth="1"/>
    <col min="2581" max="2581" width="11.75" style="731" customWidth="1"/>
    <col min="2582" max="2582" width="11" style="731" customWidth="1"/>
    <col min="2583" max="2816" width="9" style="731"/>
    <col min="2817" max="2817" width="5.375" style="731" customWidth="1"/>
    <col min="2818" max="2818" width="13.125" style="731" customWidth="1"/>
    <col min="2819" max="2819" width="43.875" style="731" customWidth="1"/>
    <col min="2820" max="2820" width="11.625" style="731" customWidth="1"/>
    <col min="2821" max="2821" width="10.375" style="731" customWidth="1"/>
    <col min="2822" max="2822" width="11" style="731" customWidth="1"/>
    <col min="2823" max="2824" width="12.125" style="731" customWidth="1"/>
    <col min="2825" max="2825" width="12.875" style="731" customWidth="1"/>
    <col min="2826" max="2827" width="12.125" style="731" customWidth="1"/>
    <col min="2828" max="2828" width="11.375" style="731" customWidth="1"/>
    <col min="2829" max="2830" width="11.875" style="731" customWidth="1"/>
    <col min="2831" max="2831" width="11.75" style="731" customWidth="1"/>
    <col min="2832" max="2832" width="11.375" style="731" customWidth="1"/>
    <col min="2833" max="2833" width="11.875" style="731" customWidth="1"/>
    <col min="2834" max="2834" width="11.375" style="731" customWidth="1"/>
    <col min="2835" max="2835" width="10.375" style="731" customWidth="1"/>
    <col min="2836" max="2836" width="12.875" style="731" customWidth="1"/>
    <col min="2837" max="2837" width="11.75" style="731" customWidth="1"/>
    <col min="2838" max="2838" width="11" style="731" customWidth="1"/>
    <col min="2839" max="3072" width="9" style="731"/>
    <col min="3073" max="3073" width="5.375" style="731" customWidth="1"/>
    <col min="3074" max="3074" width="13.125" style="731" customWidth="1"/>
    <col min="3075" max="3075" width="43.875" style="731" customWidth="1"/>
    <col min="3076" max="3076" width="11.625" style="731" customWidth="1"/>
    <col min="3077" max="3077" width="10.375" style="731" customWidth="1"/>
    <col min="3078" max="3078" width="11" style="731" customWidth="1"/>
    <col min="3079" max="3080" width="12.125" style="731" customWidth="1"/>
    <col min="3081" max="3081" width="12.875" style="731" customWidth="1"/>
    <col min="3082" max="3083" width="12.125" style="731" customWidth="1"/>
    <col min="3084" max="3084" width="11.375" style="731" customWidth="1"/>
    <col min="3085" max="3086" width="11.875" style="731" customWidth="1"/>
    <col min="3087" max="3087" width="11.75" style="731" customWidth="1"/>
    <col min="3088" max="3088" width="11.375" style="731" customWidth="1"/>
    <col min="3089" max="3089" width="11.875" style="731" customWidth="1"/>
    <col min="3090" max="3090" width="11.375" style="731" customWidth="1"/>
    <col min="3091" max="3091" width="10.375" style="731" customWidth="1"/>
    <col min="3092" max="3092" width="12.875" style="731" customWidth="1"/>
    <col min="3093" max="3093" width="11.75" style="731" customWidth="1"/>
    <col min="3094" max="3094" width="11" style="731" customWidth="1"/>
    <col min="3095" max="3328" width="9" style="731"/>
    <col min="3329" max="3329" width="5.375" style="731" customWidth="1"/>
    <col min="3330" max="3330" width="13.125" style="731" customWidth="1"/>
    <col min="3331" max="3331" width="43.875" style="731" customWidth="1"/>
    <col min="3332" max="3332" width="11.625" style="731" customWidth="1"/>
    <col min="3333" max="3333" width="10.375" style="731" customWidth="1"/>
    <col min="3334" max="3334" width="11" style="731" customWidth="1"/>
    <col min="3335" max="3336" width="12.125" style="731" customWidth="1"/>
    <col min="3337" max="3337" width="12.875" style="731" customWidth="1"/>
    <col min="3338" max="3339" width="12.125" style="731" customWidth="1"/>
    <col min="3340" max="3340" width="11.375" style="731" customWidth="1"/>
    <col min="3341" max="3342" width="11.875" style="731" customWidth="1"/>
    <col min="3343" max="3343" width="11.75" style="731" customWidth="1"/>
    <col min="3344" max="3344" width="11.375" style="731" customWidth="1"/>
    <col min="3345" max="3345" width="11.875" style="731" customWidth="1"/>
    <col min="3346" max="3346" width="11.375" style="731" customWidth="1"/>
    <col min="3347" max="3347" width="10.375" style="731" customWidth="1"/>
    <col min="3348" max="3348" width="12.875" style="731" customWidth="1"/>
    <col min="3349" max="3349" width="11.75" style="731" customWidth="1"/>
    <col min="3350" max="3350" width="11" style="731" customWidth="1"/>
    <col min="3351" max="3584" width="9" style="731"/>
    <col min="3585" max="3585" width="5.375" style="731" customWidth="1"/>
    <col min="3586" max="3586" width="13.125" style="731" customWidth="1"/>
    <col min="3587" max="3587" width="43.875" style="731" customWidth="1"/>
    <col min="3588" max="3588" width="11.625" style="731" customWidth="1"/>
    <col min="3589" max="3589" width="10.375" style="731" customWidth="1"/>
    <col min="3590" max="3590" width="11" style="731" customWidth="1"/>
    <col min="3591" max="3592" width="12.125" style="731" customWidth="1"/>
    <col min="3593" max="3593" width="12.875" style="731" customWidth="1"/>
    <col min="3594" max="3595" width="12.125" style="731" customWidth="1"/>
    <col min="3596" max="3596" width="11.375" style="731" customWidth="1"/>
    <col min="3597" max="3598" width="11.875" style="731" customWidth="1"/>
    <col min="3599" max="3599" width="11.75" style="731" customWidth="1"/>
    <col min="3600" max="3600" width="11.375" style="731" customWidth="1"/>
    <col min="3601" max="3601" width="11.875" style="731" customWidth="1"/>
    <col min="3602" max="3602" width="11.375" style="731" customWidth="1"/>
    <col min="3603" max="3603" width="10.375" style="731" customWidth="1"/>
    <col min="3604" max="3604" width="12.875" style="731" customWidth="1"/>
    <col min="3605" max="3605" width="11.75" style="731" customWidth="1"/>
    <col min="3606" max="3606" width="11" style="731" customWidth="1"/>
    <col min="3607" max="3840" width="9" style="731"/>
    <col min="3841" max="3841" width="5.375" style="731" customWidth="1"/>
    <col min="3842" max="3842" width="13.125" style="731" customWidth="1"/>
    <col min="3843" max="3843" width="43.875" style="731" customWidth="1"/>
    <col min="3844" max="3844" width="11.625" style="731" customWidth="1"/>
    <col min="3845" max="3845" width="10.375" style="731" customWidth="1"/>
    <col min="3846" max="3846" width="11" style="731" customWidth="1"/>
    <col min="3847" max="3848" width="12.125" style="731" customWidth="1"/>
    <col min="3849" max="3849" width="12.875" style="731" customWidth="1"/>
    <col min="3850" max="3851" width="12.125" style="731" customWidth="1"/>
    <col min="3852" max="3852" width="11.375" style="731" customWidth="1"/>
    <col min="3853" max="3854" width="11.875" style="731" customWidth="1"/>
    <col min="3855" max="3855" width="11.75" style="731" customWidth="1"/>
    <col min="3856" max="3856" width="11.375" style="731" customWidth="1"/>
    <col min="3857" max="3857" width="11.875" style="731" customWidth="1"/>
    <col min="3858" max="3858" width="11.375" style="731" customWidth="1"/>
    <col min="3859" max="3859" width="10.375" style="731" customWidth="1"/>
    <col min="3860" max="3860" width="12.875" style="731" customWidth="1"/>
    <col min="3861" max="3861" width="11.75" style="731" customWidth="1"/>
    <col min="3862" max="3862" width="11" style="731" customWidth="1"/>
    <col min="3863" max="4096" width="9" style="731"/>
    <col min="4097" max="4097" width="5.375" style="731" customWidth="1"/>
    <col min="4098" max="4098" width="13.125" style="731" customWidth="1"/>
    <col min="4099" max="4099" width="43.875" style="731" customWidth="1"/>
    <col min="4100" max="4100" width="11.625" style="731" customWidth="1"/>
    <col min="4101" max="4101" width="10.375" style="731" customWidth="1"/>
    <col min="4102" max="4102" width="11" style="731" customWidth="1"/>
    <col min="4103" max="4104" width="12.125" style="731" customWidth="1"/>
    <col min="4105" max="4105" width="12.875" style="731" customWidth="1"/>
    <col min="4106" max="4107" width="12.125" style="731" customWidth="1"/>
    <col min="4108" max="4108" width="11.375" style="731" customWidth="1"/>
    <col min="4109" max="4110" width="11.875" style="731" customWidth="1"/>
    <col min="4111" max="4111" width="11.75" style="731" customWidth="1"/>
    <col min="4112" max="4112" width="11.375" style="731" customWidth="1"/>
    <col min="4113" max="4113" width="11.875" style="731" customWidth="1"/>
    <col min="4114" max="4114" width="11.375" style="731" customWidth="1"/>
    <col min="4115" max="4115" width="10.375" style="731" customWidth="1"/>
    <col min="4116" max="4116" width="12.875" style="731" customWidth="1"/>
    <col min="4117" max="4117" width="11.75" style="731" customWidth="1"/>
    <col min="4118" max="4118" width="11" style="731" customWidth="1"/>
    <col min="4119" max="4352" width="9" style="731"/>
    <col min="4353" max="4353" width="5.375" style="731" customWidth="1"/>
    <col min="4354" max="4354" width="13.125" style="731" customWidth="1"/>
    <col min="4355" max="4355" width="43.875" style="731" customWidth="1"/>
    <col min="4356" max="4356" width="11.625" style="731" customWidth="1"/>
    <col min="4357" max="4357" width="10.375" style="731" customWidth="1"/>
    <col min="4358" max="4358" width="11" style="731" customWidth="1"/>
    <col min="4359" max="4360" width="12.125" style="731" customWidth="1"/>
    <col min="4361" max="4361" width="12.875" style="731" customWidth="1"/>
    <col min="4362" max="4363" width="12.125" style="731" customWidth="1"/>
    <col min="4364" max="4364" width="11.375" style="731" customWidth="1"/>
    <col min="4365" max="4366" width="11.875" style="731" customWidth="1"/>
    <col min="4367" max="4367" width="11.75" style="731" customWidth="1"/>
    <col min="4368" max="4368" width="11.375" style="731" customWidth="1"/>
    <col min="4369" max="4369" width="11.875" style="731" customWidth="1"/>
    <col min="4370" max="4370" width="11.375" style="731" customWidth="1"/>
    <col min="4371" max="4371" width="10.375" style="731" customWidth="1"/>
    <col min="4372" max="4372" width="12.875" style="731" customWidth="1"/>
    <col min="4373" max="4373" width="11.75" style="731" customWidth="1"/>
    <col min="4374" max="4374" width="11" style="731" customWidth="1"/>
    <col min="4375" max="4608" width="9" style="731"/>
    <col min="4609" max="4609" width="5.375" style="731" customWidth="1"/>
    <col min="4610" max="4610" width="13.125" style="731" customWidth="1"/>
    <col min="4611" max="4611" width="43.875" style="731" customWidth="1"/>
    <col min="4612" max="4612" width="11.625" style="731" customWidth="1"/>
    <col min="4613" max="4613" width="10.375" style="731" customWidth="1"/>
    <col min="4614" max="4614" width="11" style="731" customWidth="1"/>
    <col min="4615" max="4616" width="12.125" style="731" customWidth="1"/>
    <col min="4617" max="4617" width="12.875" style="731" customWidth="1"/>
    <col min="4618" max="4619" width="12.125" style="731" customWidth="1"/>
    <col min="4620" max="4620" width="11.375" style="731" customWidth="1"/>
    <col min="4621" max="4622" width="11.875" style="731" customWidth="1"/>
    <col min="4623" max="4623" width="11.75" style="731" customWidth="1"/>
    <col min="4624" max="4624" width="11.375" style="731" customWidth="1"/>
    <col min="4625" max="4625" width="11.875" style="731" customWidth="1"/>
    <col min="4626" max="4626" width="11.375" style="731" customWidth="1"/>
    <col min="4627" max="4627" width="10.375" style="731" customWidth="1"/>
    <col min="4628" max="4628" width="12.875" style="731" customWidth="1"/>
    <col min="4629" max="4629" width="11.75" style="731" customWidth="1"/>
    <col min="4630" max="4630" width="11" style="731" customWidth="1"/>
    <col min="4631" max="4864" width="9" style="731"/>
    <col min="4865" max="4865" width="5.375" style="731" customWidth="1"/>
    <col min="4866" max="4866" width="13.125" style="731" customWidth="1"/>
    <col min="4867" max="4867" width="43.875" style="731" customWidth="1"/>
    <col min="4868" max="4868" width="11.625" style="731" customWidth="1"/>
    <col min="4869" max="4869" width="10.375" style="731" customWidth="1"/>
    <col min="4870" max="4870" width="11" style="731" customWidth="1"/>
    <col min="4871" max="4872" width="12.125" style="731" customWidth="1"/>
    <col min="4873" max="4873" width="12.875" style="731" customWidth="1"/>
    <col min="4874" max="4875" width="12.125" style="731" customWidth="1"/>
    <col min="4876" max="4876" width="11.375" style="731" customWidth="1"/>
    <col min="4877" max="4878" width="11.875" style="731" customWidth="1"/>
    <col min="4879" max="4879" width="11.75" style="731" customWidth="1"/>
    <col min="4880" max="4880" width="11.375" style="731" customWidth="1"/>
    <col min="4881" max="4881" width="11.875" style="731" customWidth="1"/>
    <col min="4882" max="4882" width="11.375" style="731" customWidth="1"/>
    <col min="4883" max="4883" width="10.375" style="731" customWidth="1"/>
    <col min="4884" max="4884" width="12.875" style="731" customWidth="1"/>
    <col min="4885" max="4885" width="11.75" style="731" customWidth="1"/>
    <col min="4886" max="4886" width="11" style="731" customWidth="1"/>
    <col min="4887" max="5120" width="9" style="731"/>
    <col min="5121" max="5121" width="5.375" style="731" customWidth="1"/>
    <col min="5122" max="5122" width="13.125" style="731" customWidth="1"/>
    <col min="5123" max="5123" width="43.875" style="731" customWidth="1"/>
    <col min="5124" max="5124" width="11.625" style="731" customWidth="1"/>
    <col min="5125" max="5125" width="10.375" style="731" customWidth="1"/>
    <col min="5126" max="5126" width="11" style="731" customWidth="1"/>
    <col min="5127" max="5128" width="12.125" style="731" customWidth="1"/>
    <col min="5129" max="5129" width="12.875" style="731" customWidth="1"/>
    <col min="5130" max="5131" width="12.125" style="731" customWidth="1"/>
    <col min="5132" max="5132" width="11.375" style="731" customWidth="1"/>
    <col min="5133" max="5134" width="11.875" style="731" customWidth="1"/>
    <col min="5135" max="5135" width="11.75" style="731" customWidth="1"/>
    <col min="5136" max="5136" width="11.375" style="731" customWidth="1"/>
    <col min="5137" max="5137" width="11.875" style="731" customWidth="1"/>
    <col min="5138" max="5138" width="11.375" style="731" customWidth="1"/>
    <col min="5139" max="5139" width="10.375" style="731" customWidth="1"/>
    <col min="5140" max="5140" width="12.875" style="731" customWidth="1"/>
    <col min="5141" max="5141" width="11.75" style="731" customWidth="1"/>
    <col min="5142" max="5142" width="11" style="731" customWidth="1"/>
    <col min="5143" max="5376" width="9" style="731"/>
    <col min="5377" max="5377" width="5.375" style="731" customWidth="1"/>
    <col min="5378" max="5378" width="13.125" style="731" customWidth="1"/>
    <col min="5379" max="5379" width="43.875" style="731" customWidth="1"/>
    <col min="5380" max="5380" width="11.625" style="731" customWidth="1"/>
    <col min="5381" max="5381" width="10.375" style="731" customWidth="1"/>
    <col min="5382" max="5382" width="11" style="731" customWidth="1"/>
    <col min="5383" max="5384" width="12.125" style="731" customWidth="1"/>
    <col min="5385" max="5385" width="12.875" style="731" customWidth="1"/>
    <col min="5386" max="5387" width="12.125" style="731" customWidth="1"/>
    <col min="5388" max="5388" width="11.375" style="731" customWidth="1"/>
    <col min="5389" max="5390" width="11.875" style="731" customWidth="1"/>
    <col min="5391" max="5391" width="11.75" style="731" customWidth="1"/>
    <col min="5392" max="5392" width="11.375" style="731" customWidth="1"/>
    <col min="5393" max="5393" width="11.875" style="731" customWidth="1"/>
    <col min="5394" max="5394" width="11.375" style="731" customWidth="1"/>
    <col min="5395" max="5395" width="10.375" style="731" customWidth="1"/>
    <col min="5396" max="5396" width="12.875" style="731" customWidth="1"/>
    <col min="5397" max="5397" width="11.75" style="731" customWidth="1"/>
    <col min="5398" max="5398" width="11" style="731" customWidth="1"/>
    <col min="5399" max="5632" width="9" style="731"/>
    <col min="5633" max="5633" width="5.375" style="731" customWidth="1"/>
    <col min="5634" max="5634" width="13.125" style="731" customWidth="1"/>
    <col min="5635" max="5635" width="43.875" style="731" customWidth="1"/>
    <col min="5636" max="5636" width="11.625" style="731" customWidth="1"/>
    <col min="5637" max="5637" width="10.375" style="731" customWidth="1"/>
    <col min="5638" max="5638" width="11" style="731" customWidth="1"/>
    <col min="5639" max="5640" width="12.125" style="731" customWidth="1"/>
    <col min="5641" max="5641" width="12.875" style="731" customWidth="1"/>
    <col min="5642" max="5643" width="12.125" style="731" customWidth="1"/>
    <col min="5644" max="5644" width="11.375" style="731" customWidth="1"/>
    <col min="5645" max="5646" width="11.875" style="731" customWidth="1"/>
    <col min="5647" max="5647" width="11.75" style="731" customWidth="1"/>
    <col min="5648" max="5648" width="11.375" style="731" customWidth="1"/>
    <col min="5649" max="5649" width="11.875" style="731" customWidth="1"/>
    <col min="5650" max="5650" width="11.375" style="731" customWidth="1"/>
    <col min="5651" max="5651" width="10.375" style="731" customWidth="1"/>
    <col min="5652" max="5652" width="12.875" style="731" customWidth="1"/>
    <col min="5653" max="5653" width="11.75" style="731" customWidth="1"/>
    <col min="5654" max="5654" width="11" style="731" customWidth="1"/>
    <col min="5655" max="5888" width="9" style="731"/>
    <col min="5889" max="5889" width="5.375" style="731" customWidth="1"/>
    <col min="5890" max="5890" width="13.125" style="731" customWidth="1"/>
    <col min="5891" max="5891" width="43.875" style="731" customWidth="1"/>
    <col min="5892" max="5892" width="11.625" style="731" customWidth="1"/>
    <col min="5893" max="5893" width="10.375" style="731" customWidth="1"/>
    <col min="5894" max="5894" width="11" style="731" customWidth="1"/>
    <col min="5895" max="5896" width="12.125" style="731" customWidth="1"/>
    <col min="5897" max="5897" width="12.875" style="731" customWidth="1"/>
    <col min="5898" max="5899" width="12.125" style="731" customWidth="1"/>
    <col min="5900" max="5900" width="11.375" style="731" customWidth="1"/>
    <col min="5901" max="5902" width="11.875" style="731" customWidth="1"/>
    <col min="5903" max="5903" width="11.75" style="731" customWidth="1"/>
    <col min="5904" max="5904" width="11.375" style="731" customWidth="1"/>
    <col min="5905" max="5905" width="11.875" style="731" customWidth="1"/>
    <col min="5906" max="5906" width="11.375" style="731" customWidth="1"/>
    <col min="5907" max="5907" width="10.375" style="731" customWidth="1"/>
    <col min="5908" max="5908" width="12.875" style="731" customWidth="1"/>
    <col min="5909" max="5909" width="11.75" style="731" customWidth="1"/>
    <col min="5910" max="5910" width="11" style="731" customWidth="1"/>
    <col min="5911" max="6144" width="9" style="731"/>
    <col min="6145" max="6145" width="5.375" style="731" customWidth="1"/>
    <col min="6146" max="6146" width="13.125" style="731" customWidth="1"/>
    <col min="6147" max="6147" width="43.875" style="731" customWidth="1"/>
    <col min="6148" max="6148" width="11.625" style="731" customWidth="1"/>
    <col min="6149" max="6149" width="10.375" style="731" customWidth="1"/>
    <col min="6150" max="6150" width="11" style="731" customWidth="1"/>
    <col min="6151" max="6152" width="12.125" style="731" customWidth="1"/>
    <col min="6153" max="6153" width="12.875" style="731" customWidth="1"/>
    <col min="6154" max="6155" width="12.125" style="731" customWidth="1"/>
    <col min="6156" max="6156" width="11.375" style="731" customWidth="1"/>
    <col min="6157" max="6158" width="11.875" style="731" customWidth="1"/>
    <col min="6159" max="6159" width="11.75" style="731" customWidth="1"/>
    <col min="6160" max="6160" width="11.375" style="731" customWidth="1"/>
    <col min="6161" max="6161" width="11.875" style="731" customWidth="1"/>
    <col min="6162" max="6162" width="11.375" style="731" customWidth="1"/>
    <col min="6163" max="6163" width="10.375" style="731" customWidth="1"/>
    <col min="6164" max="6164" width="12.875" style="731" customWidth="1"/>
    <col min="6165" max="6165" width="11.75" style="731" customWidth="1"/>
    <col min="6166" max="6166" width="11" style="731" customWidth="1"/>
    <col min="6167" max="6400" width="9" style="731"/>
    <col min="6401" max="6401" width="5.375" style="731" customWidth="1"/>
    <col min="6402" max="6402" width="13.125" style="731" customWidth="1"/>
    <col min="6403" max="6403" width="43.875" style="731" customWidth="1"/>
    <col min="6404" max="6404" width="11.625" style="731" customWidth="1"/>
    <col min="6405" max="6405" width="10.375" style="731" customWidth="1"/>
    <col min="6406" max="6406" width="11" style="731" customWidth="1"/>
    <col min="6407" max="6408" width="12.125" style="731" customWidth="1"/>
    <col min="6409" max="6409" width="12.875" style="731" customWidth="1"/>
    <col min="6410" max="6411" width="12.125" style="731" customWidth="1"/>
    <col min="6412" max="6412" width="11.375" style="731" customWidth="1"/>
    <col min="6413" max="6414" width="11.875" style="731" customWidth="1"/>
    <col min="6415" max="6415" width="11.75" style="731" customWidth="1"/>
    <col min="6416" max="6416" width="11.375" style="731" customWidth="1"/>
    <col min="6417" max="6417" width="11.875" style="731" customWidth="1"/>
    <col min="6418" max="6418" width="11.375" style="731" customWidth="1"/>
    <col min="6419" max="6419" width="10.375" style="731" customWidth="1"/>
    <col min="6420" max="6420" width="12.875" style="731" customWidth="1"/>
    <col min="6421" max="6421" width="11.75" style="731" customWidth="1"/>
    <col min="6422" max="6422" width="11" style="731" customWidth="1"/>
    <col min="6423" max="6656" width="9" style="731"/>
    <col min="6657" max="6657" width="5.375" style="731" customWidth="1"/>
    <col min="6658" max="6658" width="13.125" style="731" customWidth="1"/>
    <col min="6659" max="6659" width="43.875" style="731" customWidth="1"/>
    <col min="6660" max="6660" width="11.625" style="731" customWidth="1"/>
    <col min="6661" max="6661" width="10.375" style="731" customWidth="1"/>
    <col min="6662" max="6662" width="11" style="731" customWidth="1"/>
    <col min="6663" max="6664" width="12.125" style="731" customWidth="1"/>
    <col min="6665" max="6665" width="12.875" style="731" customWidth="1"/>
    <col min="6666" max="6667" width="12.125" style="731" customWidth="1"/>
    <col min="6668" max="6668" width="11.375" style="731" customWidth="1"/>
    <col min="6669" max="6670" width="11.875" style="731" customWidth="1"/>
    <col min="6671" max="6671" width="11.75" style="731" customWidth="1"/>
    <col min="6672" max="6672" width="11.375" style="731" customWidth="1"/>
    <col min="6673" max="6673" width="11.875" style="731" customWidth="1"/>
    <col min="6674" max="6674" width="11.375" style="731" customWidth="1"/>
    <col min="6675" max="6675" width="10.375" style="731" customWidth="1"/>
    <col min="6676" max="6676" width="12.875" style="731" customWidth="1"/>
    <col min="6677" max="6677" width="11.75" style="731" customWidth="1"/>
    <col min="6678" max="6678" width="11" style="731" customWidth="1"/>
    <col min="6679" max="6912" width="9" style="731"/>
    <col min="6913" max="6913" width="5.375" style="731" customWidth="1"/>
    <col min="6914" max="6914" width="13.125" style="731" customWidth="1"/>
    <col min="6915" max="6915" width="43.875" style="731" customWidth="1"/>
    <col min="6916" max="6916" width="11.625" style="731" customWidth="1"/>
    <col min="6917" max="6917" width="10.375" style="731" customWidth="1"/>
    <col min="6918" max="6918" width="11" style="731" customWidth="1"/>
    <col min="6919" max="6920" width="12.125" style="731" customWidth="1"/>
    <col min="6921" max="6921" width="12.875" style="731" customWidth="1"/>
    <col min="6922" max="6923" width="12.125" style="731" customWidth="1"/>
    <col min="6924" max="6924" width="11.375" style="731" customWidth="1"/>
    <col min="6925" max="6926" width="11.875" style="731" customWidth="1"/>
    <col min="6927" max="6927" width="11.75" style="731" customWidth="1"/>
    <col min="6928" max="6928" width="11.375" style="731" customWidth="1"/>
    <col min="6929" max="6929" width="11.875" style="731" customWidth="1"/>
    <col min="6930" max="6930" width="11.375" style="731" customWidth="1"/>
    <col min="6931" max="6931" width="10.375" style="731" customWidth="1"/>
    <col min="6932" max="6932" width="12.875" style="731" customWidth="1"/>
    <col min="6933" max="6933" width="11.75" style="731" customWidth="1"/>
    <col min="6934" max="6934" width="11" style="731" customWidth="1"/>
    <col min="6935" max="7168" width="9" style="731"/>
    <col min="7169" max="7169" width="5.375" style="731" customWidth="1"/>
    <col min="7170" max="7170" width="13.125" style="731" customWidth="1"/>
    <col min="7171" max="7171" width="43.875" style="731" customWidth="1"/>
    <col min="7172" max="7172" width="11.625" style="731" customWidth="1"/>
    <col min="7173" max="7173" width="10.375" style="731" customWidth="1"/>
    <col min="7174" max="7174" width="11" style="731" customWidth="1"/>
    <col min="7175" max="7176" width="12.125" style="731" customWidth="1"/>
    <col min="7177" max="7177" width="12.875" style="731" customWidth="1"/>
    <col min="7178" max="7179" width="12.125" style="731" customWidth="1"/>
    <col min="7180" max="7180" width="11.375" style="731" customWidth="1"/>
    <col min="7181" max="7182" width="11.875" style="731" customWidth="1"/>
    <col min="7183" max="7183" width="11.75" style="731" customWidth="1"/>
    <col min="7184" max="7184" width="11.375" style="731" customWidth="1"/>
    <col min="7185" max="7185" width="11.875" style="731" customWidth="1"/>
    <col min="7186" max="7186" width="11.375" style="731" customWidth="1"/>
    <col min="7187" max="7187" width="10.375" style="731" customWidth="1"/>
    <col min="7188" max="7188" width="12.875" style="731" customWidth="1"/>
    <col min="7189" max="7189" width="11.75" style="731" customWidth="1"/>
    <col min="7190" max="7190" width="11" style="731" customWidth="1"/>
    <col min="7191" max="7424" width="9" style="731"/>
    <col min="7425" max="7425" width="5.375" style="731" customWidth="1"/>
    <col min="7426" max="7426" width="13.125" style="731" customWidth="1"/>
    <col min="7427" max="7427" width="43.875" style="731" customWidth="1"/>
    <col min="7428" max="7428" width="11.625" style="731" customWidth="1"/>
    <col min="7429" max="7429" width="10.375" style="731" customWidth="1"/>
    <col min="7430" max="7430" width="11" style="731" customWidth="1"/>
    <col min="7431" max="7432" width="12.125" style="731" customWidth="1"/>
    <col min="7433" max="7433" width="12.875" style="731" customWidth="1"/>
    <col min="7434" max="7435" width="12.125" style="731" customWidth="1"/>
    <col min="7436" max="7436" width="11.375" style="731" customWidth="1"/>
    <col min="7437" max="7438" width="11.875" style="731" customWidth="1"/>
    <col min="7439" max="7439" width="11.75" style="731" customWidth="1"/>
    <col min="7440" max="7440" width="11.375" style="731" customWidth="1"/>
    <col min="7441" max="7441" width="11.875" style="731" customWidth="1"/>
    <col min="7442" max="7442" width="11.375" style="731" customWidth="1"/>
    <col min="7443" max="7443" width="10.375" style="731" customWidth="1"/>
    <col min="7444" max="7444" width="12.875" style="731" customWidth="1"/>
    <col min="7445" max="7445" width="11.75" style="731" customWidth="1"/>
    <col min="7446" max="7446" width="11" style="731" customWidth="1"/>
    <col min="7447" max="7680" width="9" style="731"/>
    <col min="7681" max="7681" width="5.375" style="731" customWidth="1"/>
    <col min="7682" max="7682" width="13.125" style="731" customWidth="1"/>
    <col min="7683" max="7683" width="43.875" style="731" customWidth="1"/>
    <col min="7684" max="7684" width="11.625" style="731" customWidth="1"/>
    <col min="7685" max="7685" width="10.375" style="731" customWidth="1"/>
    <col min="7686" max="7686" width="11" style="731" customWidth="1"/>
    <col min="7687" max="7688" width="12.125" style="731" customWidth="1"/>
    <col min="7689" max="7689" width="12.875" style="731" customWidth="1"/>
    <col min="7690" max="7691" width="12.125" style="731" customWidth="1"/>
    <col min="7692" max="7692" width="11.375" style="731" customWidth="1"/>
    <col min="7693" max="7694" width="11.875" style="731" customWidth="1"/>
    <col min="7695" max="7695" width="11.75" style="731" customWidth="1"/>
    <col min="7696" max="7696" width="11.375" style="731" customWidth="1"/>
    <col min="7697" max="7697" width="11.875" style="731" customWidth="1"/>
    <col min="7698" max="7698" width="11.375" style="731" customWidth="1"/>
    <col min="7699" max="7699" width="10.375" style="731" customWidth="1"/>
    <col min="7700" max="7700" width="12.875" style="731" customWidth="1"/>
    <col min="7701" max="7701" width="11.75" style="731" customWidth="1"/>
    <col min="7702" max="7702" width="11" style="731" customWidth="1"/>
    <col min="7703" max="7936" width="9" style="731"/>
    <col min="7937" max="7937" width="5.375" style="731" customWidth="1"/>
    <col min="7938" max="7938" width="13.125" style="731" customWidth="1"/>
    <col min="7939" max="7939" width="43.875" style="731" customWidth="1"/>
    <col min="7940" max="7940" width="11.625" style="731" customWidth="1"/>
    <col min="7941" max="7941" width="10.375" style="731" customWidth="1"/>
    <col min="7942" max="7942" width="11" style="731" customWidth="1"/>
    <col min="7943" max="7944" width="12.125" style="731" customWidth="1"/>
    <col min="7945" max="7945" width="12.875" style="731" customWidth="1"/>
    <col min="7946" max="7947" width="12.125" style="731" customWidth="1"/>
    <col min="7948" max="7948" width="11.375" style="731" customWidth="1"/>
    <col min="7949" max="7950" width="11.875" style="731" customWidth="1"/>
    <col min="7951" max="7951" width="11.75" style="731" customWidth="1"/>
    <col min="7952" max="7952" width="11.375" style="731" customWidth="1"/>
    <col min="7953" max="7953" width="11.875" style="731" customWidth="1"/>
    <col min="7954" max="7954" width="11.375" style="731" customWidth="1"/>
    <col min="7955" max="7955" width="10.375" style="731" customWidth="1"/>
    <col min="7956" max="7956" width="12.875" style="731" customWidth="1"/>
    <col min="7957" max="7957" width="11.75" style="731" customWidth="1"/>
    <col min="7958" max="7958" width="11" style="731" customWidth="1"/>
    <col min="7959" max="8192" width="9" style="731"/>
    <col min="8193" max="8193" width="5.375" style="731" customWidth="1"/>
    <col min="8194" max="8194" width="13.125" style="731" customWidth="1"/>
    <col min="8195" max="8195" width="43.875" style="731" customWidth="1"/>
    <col min="8196" max="8196" width="11.625" style="731" customWidth="1"/>
    <col min="8197" max="8197" width="10.375" style="731" customWidth="1"/>
    <col min="8198" max="8198" width="11" style="731" customWidth="1"/>
    <col min="8199" max="8200" width="12.125" style="731" customWidth="1"/>
    <col min="8201" max="8201" width="12.875" style="731" customWidth="1"/>
    <col min="8202" max="8203" width="12.125" style="731" customWidth="1"/>
    <col min="8204" max="8204" width="11.375" style="731" customWidth="1"/>
    <col min="8205" max="8206" width="11.875" style="731" customWidth="1"/>
    <col min="8207" max="8207" width="11.75" style="731" customWidth="1"/>
    <col min="8208" max="8208" width="11.375" style="731" customWidth="1"/>
    <col min="8209" max="8209" width="11.875" style="731" customWidth="1"/>
    <col min="8210" max="8210" width="11.375" style="731" customWidth="1"/>
    <col min="8211" max="8211" width="10.375" style="731" customWidth="1"/>
    <col min="8212" max="8212" width="12.875" style="731" customWidth="1"/>
    <col min="8213" max="8213" width="11.75" style="731" customWidth="1"/>
    <col min="8214" max="8214" width="11" style="731" customWidth="1"/>
    <col min="8215" max="8448" width="9" style="731"/>
    <col min="8449" max="8449" width="5.375" style="731" customWidth="1"/>
    <col min="8450" max="8450" width="13.125" style="731" customWidth="1"/>
    <col min="8451" max="8451" width="43.875" style="731" customWidth="1"/>
    <col min="8452" max="8452" width="11.625" style="731" customWidth="1"/>
    <col min="8453" max="8453" width="10.375" style="731" customWidth="1"/>
    <col min="8454" max="8454" width="11" style="731" customWidth="1"/>
    <col min="8455" max="8456" width="12.125" style="731" customWidth="1"/>
    <col min="8457" max="8457" width="12.875" style="731" customWidth="1"/>
    <col min="8458" max="8459" width="12.125" style="731" customWidth="1"/>
    <col min="8460" max="8460" width="11.375" style="731" customWidth="1"/>
    <col min="8461" max="8462" width="11.875" style="731" customWidth="1"/>
    <col min="8463" max="8463" width="11.75" style="731" customWidth="1"/>
    <col min="8464" max="8464" width="11.375" style="731" customWidth="1"/>
    <col min="8465" max="8465" width="11.875" style="731" customWidth="1"/>
    <col min="8466" max="8466" width="11.375" style="731" customWidth="1"/>
    <col min="8467" max="8467" width="10.375" style="731" customWidth="1"/>
    <col min="8468" max="8468" width="12.875" style="731" customWidth="1"/>
    <col min="8469" max="8469" width="11.75" style="731" customWidth="1"/>
    <col min="8470" max="8470" width="11" style="731" customWidth="1"/>
    <col min="8471" max="8704" width="9" style="731"/>
    <col min="8705" max="8705" width="5.375" style="731" customWidth="1"/>
    <col min="8706" max="8706" width="13.125" style="731" customWidth="1"/>
    <col min="8707" max="8707" width="43.875" style="731" customWidth="1"/>
    <col min="8708" max="8708" width="11.625" style="731" customWidth="1"/>
    <col min="8709" max="8709" width="10.375" style="731" customWidth="1"/>
    <col min="8710" max="8710" width="11" style="731" customWidth="1"/>
    <col min="8711" max="8712" width="12.125" style="731" customWidth="1"/>
    <col min="8713" max="8713" width="12.875" style="731" customWidth="1"/>
    <col min="8714" max="8715" width="12.125" style="731" customWidth="1"/>
    <col min="8716" max="8716" width="11.375" style="731" customWidth="1"/>
    <col min="8717" max="8718" width="11.875" style="731" customWidth="1"/>
    <col min="8719" max="8719" width="11.75" style="731" customWidth="1"/>
    <col min="8720" max="8720" width="11.375" style="731" customWidth="1"/>
    <col min="8721" max="8721" width="11.875" style="731" customWidth="1"/>
    <col min="8722" max="8722" width="11.375" style="731" customWidth="1"/>
    <col min="8723" max="8723" width="10.375" style="731" customWidth="1"/>
    <col min="8724" max="8724" width="12.875" style="731" customWidth="1"/>
    <col min="8725" max="8725" width="11.75" style="731" customWidth="1"/>
    <col min="8726" max="8726" width="11" style="731" customWidth="1"/>
    <col min="8727" max="8960" width="9" style="731"/>
    <col min="8961" max="8961" width="5.375" style="731" customWidth="1"/>
    <col min="8962" max="8962" width="13.125" style="731" customWidth="1"/>
    <col min="8963" max="8963" width="43.875" style="731" customWidth="1"/>
    <col min="8964" max="8964" width="11.625" style="731" customWidth="1"/>
    <col min="8965" max="8965" width="10.375" style="731" customWidth="1"/>
    <col min="8966" max="8966" width="11" style="731" customWidth="1"/>
    <col min="8967" max="8968" width="12.125" style="731" customWidth="1"/>
    <col min="8969" max="8969" width="12.875" style="731" customWidth="1"/>
    <col min="8970" max="8971" width="12.125" style="731" customWidth="1"/>
    <col min="8972" max="8972" width="11.375" style="731" customWidth="1"/>
    <col min="8973" max="8974" width="11.875" style="731" customWidth="1"/>
    <col min="8975" max="8975" width="11.75" style="731" customWidth="1"/>
    <col min="8976" max="8976" width="11.375" style="731" customWidth="1"/>
    <col min="8977" max="8977" width="11.875" style="731" customWidth="1"/>
    <col min="8978" max="8978" width="11.375" style="731" customWidth="1"/>
    <col min="8979" max="8979" width="10.375" style="731" customWidth="1"/>
    <col min="8980" max="8980" width="12.875" style="731" customWidth="1"/>
    <col min="8981" max="8981" width="11.75" style="731" customWidth="1"/>
    <col min="8982" max="8982" width="11" style="731" customWidth="1"/>
    <col min="8983" max="9216" width="9" style="731"/>
    <col min="9217" max="9217" width="5.375" style="731" customWidth="1"/>
    <col min="9218" max="9218" width="13.125" style="731" customWidth="1"/>
    <col min="9219" max="9219" width="43.875" style="731" customWidth="1"/>
    <col min="9220" max="9220" width="11.625" style="731" customWidth="1"/>
    <col min="9221" max="9221" width="10.375" style="731" customWidth="1"/>
    <col min="9222" max="9222" width="11" style="731" customWidth="1"/>
    <col min="9223" max="9224" width="12.125" style="731" customWidth="1"/>
    <col min="9225" max="9225" width="12.875" style="731" customWidth="1"/>
    <col min="9226" max="9227" width="12.125" style="731" customWidth="1"/>
    <col min="9228" max="9228" width="11.375" style="731" customWidth="1"/>
    <col min="9229" max="9230" width="11.875" style="731" customWidth="1"/>
    <col min="9231" max="9231" width="11.75" style="731" customWidth="1"/>
    <col min="9232" max="9232" width="11.375" style="731" customWidth="1"/>
    <col min="9233" max="9233" width="11.875" style="731" customWidth="1"/>
    <col min="9234" max="9234" width="11.375" style="731" customWidth="1"/>
    <col min="9235" max="9235" width="10.375" style="731" customWidth="1"/>
    <col min="9236" max="9236" width="12.875" style="731" customWidth="1"/>
    <col min="9237" max="9237" width="11.75" style="731" customWidth="1"/>
    <col min="9238" max="9238" width="11" style="731" customWidth="1"/>
    <col min="9239" max="9472" width="9" style="731"/>
    <col min="9473" max="9473" width="5.375" style="731" customWidth="1"/>
    <col min="9474" max="9474" width="13.125" style="731" customWidth="1"/>
    <col min="9475" max="9475" width="43.875" style="731" customWidth="1"/>
    <col min="9476" max="9476" width="11.625" style="731" customWidth="1"/>
    <col min="9477" max="9477" width="10.375" style="731" customWidth="1"/>
    <col min="9478" max="9478" width="11" style="731" customWidth="1"/>
    <col min="9479" max="9480" width="12.125" style="731" customWidth="1"/>
    <col min="9481" max="9481" width="12.875" style="731" customWidth="1"/>
    <col min="9482" max="9483" width="12.125" style="731" customWidth="1"/>
    <col min="9484" max="9484" width="11.375" style="731" customWidth="1"/>
    <col min="9485" max="9486" width="11.875" style="731" customWidth="1"/>
    <col min="9487" max="9487" width="11.75" style="731" customWidth="1"/>
    <col min="9488" max="9488" width="11.375" style="731" customWidth="1"/>
    <col min="9489" max="9489" width="11.875" style="731" customWidth="1"/>
    <col min="9490" max="9490" width="11.375" style="731" customWidth="1"/>
    <col min="9491" max="9491" width="10.375" style="731" customWidth="1"/>
    <col min="9492" max="9492" width="12.875" style="731" customWidth="1"/>
    <col min="9493" max="9493" width="11.75" style="731" customWidth="1"/>
    <col min="9494" max="9494" width="11" style="731" customWidth="1"/>
    <col min="9495" max="9728" width="9" style="731"/>
    <col min="9729" max="9729" width="5.375" style="731" customWidth="1"/>
    <col min="9730" max="9730" width="13.125" style="731" customWidth="1"/>
    <col min="9731" max="9731" width="43.875" style="731" customWidth="1"/>
    <col min="9732" max="9732" width="11.625" style="731" customWidth="1"/>
    <col min="9733" max="9733" width="10.375" style="731" customWidth="1"/>
    <col min="9734" max="9734" width="11" style="731" customWidth="1"/>
    <col min="9735" max="9736" width="12.125" style="731" customWidth="1"/>
    <col min="9737" max="9737" width="12.875" style="731" customWidth="1"/>
    <col min="9738" max="9739" width="12.125" style="731" customWidth="1"/>
    <col min="9740" max="9740" width="11.375" style="731" customWidth="1"/>
    <col min="9741" max="9742" width="11.875" style="731" customWidth="1"/>
    <col min="9743" max="9743" width="11.75" style="731" customWidth="1"/>
    <col min="9744" max="9744" width="11.375" style="731" customWidth="1"/>
    <col min="9745" max="9745" width="11.875" style="731" customWidth="1"/>
    <col min="9746" max="9746" width="11.375" style="731" customWidth="1"/>
    <col min="9747" max="9747" width="10.375" style="731" customWidth="1"/>
    <col min="9748" max="9748" width="12.875" style="731" customWidth="1"/>
    <col min="9749" max="9749" width="11.75" style="731" customWidth="1"/>
    <col min="9750" max="9750" width="11" style="731" customWidth="1"/>
    <col min="9751" max="9984" width="9" style="731"/>
    <col min="9985" max="9985" width="5.375" style="731" customWidth="1"/>
    <col min="9986" max="9986" width="13.125" style="731" customWidth="1"/>
    <col min="9987" max="9987" width="43.875" style="731" customWidth="1"/>
    <col min="9988" max="9988" width="11.625" style="731" customWidth="1"/>
    <col min="9989" max="9989" width="10.375" style="731" customWidth="1"/>
    <col min="9990" max="9990" width="11" style="731" customWidth="1"/>
    <col min="9991" max="9992" width="12.125" style="731" customWidth="1"/>
    <col min="9993" max="9993" width="12.875" style="731" customWidth="1"/>
    <col min="9994" max="9995" width="12.125" style="731" customWidth="1"/>
    <col min="9996" max="9996" width="11.375" style="731" customWidth="1"/>
    <col min="9997" max="9998" width="11.875" style="731" customWidth="1"/>
    <col min="9999" max="9999" width="11.75" style="731" customWidth="1"/>
    <col min="10000" max="10000" width="11.375" style="731" customWidth="1"/>
    <col min="10001" max="10001" width="11.875" style="731" customWidth="1"/>
    <col min="10002" max="10002" width="11.375" style="731" customWidth="1"/>
    <col min="10003" max="10003" width="10.375" style="731" customWidth="1"/>
    <col min="10004" max="10004" width="12.875" style="731" customWidth="1"/>
    <col min="10005" max="10005" width="11.75" style="731" customWidth="1"/>
    <col min="10006" max="10006" width="11" style="731" customWidth="1"/>
    <col min="10007" max="10240" width="9" style="731"/>
    <col min="10241" max="10241" width="5.375" style="731" customWidth="1"/>
    <col min="10242" max="10242" width="13.125" style="731" customWidth="1"/>
    <col min="10243" max="10243" width="43.875" style="731" customWidth="1"/>
    <col min="10244" max="10244" width="11.625" style="731" customWidth="1"/>
    <col min="10245" max="10245" width="10.375" style="731" customWidth="1"/>
    <col min="10246" max="10246" width="11" style="731" customWidth="1"/>
    <col min="10247" max="10248" width="12.125" style="731" customWidth="1"/>
    <col min="10249" max="10249" width="12.875" style="731" customWidth="1"/>
    <col min="10250" max="10251" width="12.125" style="731" customWidth="1"/>
    <col min="10252" max="10252" width="11.375" style="731" customWidth="1"/>
    <col min="10253" max="10254" width="11.875" style="731" customWidth="1"/>
    <col min="10255" max="10255" width="11.75" style="731" customWidth="1"/>
    <col min="10256" max="10256" width="11.375" style="731" customWidth="1"/>
    <col min="10257" max="10257" width="11.875" style="731" customWidth="1"/>
    <col min="10258" max="10258" width="11.375" style="731" customWidth="1"/>
    <col min="10259" max="10259" width="10.375" style="731" customWidth="1"/>
    <col min="10260" max="10260" width="12.875" style="731" customWidth="1"/>
    <col min="10261" max="10261" width="11.75" style="731" customWidth="1"/>
    <col min="10262" max="10262" width="11" style="731" customWidth="1"/>
    <col min="10263" max="10496" width="9" style="731"/>
    <col min="10497" max="10497" width="5.375" style="731" customWidth="1"/>
    <col min="10498" max="10498" width="13.125" style="731" customWidth="1"/>
    <col min="10499" max="10499" width="43.875" style="731" customWidth="1"/>
    <col min="10500" max="10500" width="11.625" style="731" customWidth="1"/>
    <col min="10501" max="10501" width="10.375" style="731" customWidth="1"/>
    <col min="10502" max="10502" width="11" style="731" customWidth="1"/>
    <col min="10503" max="10504" width="12.125" style="731" customWidth="1"/>
    <col min="10505" max="10505" width="12.875" style="731" customWidth="1"/>
    <col min="10506" max="10507" width="12.125" style="731" customWidth="1"/>
    <col min="10508" max="10508" width="11.375" style="731" customWidth="1"/>
    <col min="10509" max="10510" width="11.875" style="731" customWidth="1"/>
    <col min="10511" max="10511" width="11.75" style="731" customWidth="1"/>
    <col min="10512" max="10512" width="11.375" style="731" customWidth="1"/>
    <col min="10513" max="10513" width="11.875" style="731" customWidth="1"/>
    <col min="10514" max="10514" width="11.375" style="731" customWidth="1"/>
    <col min="10515" max="10515" width="10.375" style="731" customWidth="1"/>
    <col min="10516" max="10516" width="12.875" style="731" customWidth="1"/>
    <col min="10517" max="10517" width="11.75" style="731" customWidth="1"/>
    <col min="10518" max="10518" width="11" style="731" customWidth="1"/>
    <col min="10519" max="10752" width="9" style="731"/>
    <col min="10753" max="10753" width="5.375" style="731" customWidth="1"/>
    <col min="10754" max="10754" width="13.125" style="731" customWidth="1"/>
    <col min="10755" max="10755" width="43.875" style="731" customWidth="1"/>
    <col min="10756" max="10756" width="11.625" style="731" customWidth="1"/>
    <col min="10757" max="10757" width="10.375" style="731" customWidth="1"/>
    <col min="10758" max="10758" width="11" style="731" customWidth="1"/>
    <col min="10759" max="10760" width="12.125" style="731" customWidth="1"/>
    <col min="10761" max="10761" width="12.875" style="731" customWidth="1"/>
    <col min="10762" max="10763" width="12.125" style="731" customWidth="1"/>
    <col min="10764" max="10764" width="11.375" style="731" customWidth="1"/>
    <col min="10765" max="10766" width="11.875" style="731" customWidth="1"/>
    <col min="10767" max="10767" width="11.75" style="731" customWidth="1"/>
    <col min="10768" max="10768" width="11.375" style="731" customWidth="1"/>
    <col min="10769" max="10769" width="11.875" style="731" customWidth="1"/>
    <col min="10770" max="10770" width="11.375" style="731" customWidth="1"/>
    <col min="10771" max="10771" width="10.375" style="731" customWidth="1"/>
    <col min="10772" max="10772" width="12.875" style="731" customWidth="1"/>
    <col min="10773" max="10773" width="11.75" style="731" customWidth="1"/>
    <col min="10774" max="10774" width="11" style="731" customWidth="1"/>
    <col min="10775" max="11008" width="9" style="731"/>
    <col min="11009" max="11009" width="5.375" style="731" customWidth="1"/>
    <col min="11010" max="11010" width="13.125" style="731" customWidth="1"/>
    <col min="11011" max="11011" width="43.875" style="731" customWidth="1"/>
    <col min="11012" max="11012" width="11.625" style="731" customWidth="1"/>
    <col min="11013" max="11013" width="10.375" style="731" customWidth="1"/>
    <col min="11014" max="11014" width="11" style="731" customWidth="1"/>
    <col min="11015" max="11016" width="12.125" style="731" customWidth="1"/>
    <col min="11017" max="11017" width="12.875" style="731" customWidth="1"/>
    <col min="11018" max="11019" width="12.125" style="731" customWidth="1"/>
    <col min="11020" max="11020" width="11.375" style="731" customWidth="1"/>
    <col min="11021" max="11022" width="11.875" style="731" customWidth="1"/>
    <col min="11023" max="11023" width="11.75" style="731" customWidth="1"/>
    <col min="11024" max="11024" width="11.375" style="731" customWidth="1"/>
    <col min="11025" max="11025" width="11.875" style="731" customWidth="1"/>
    <col min="11026" max="11026" width="11.375" style="731" customWidth="1"/>
    <col min="11027" max="11027" width="10.375" style="731" customWidth="1"/>
    <col min="11028" max="11028" width="12.875" style="731" customWidth="1"/>
    <col min="11029" max="11029" width="11.75" style="731" customWidth="1"/>
    <col min="11030" max="11030" width="11" style="731" customWidth="1"/>
    <col min="11031" max="11264" width="9" style="731"/>
    <col min="11265" max="11265" width="5.375" style="731" customWidth="1"/>
    <col min="11266" max="11266" width="13.125" style="731" customWidth="1"/>
    <col min="11267" max="11267" width="43.875" style="731" customWidth="1"/>
    <col min="11268" max="11268" width="11.625" style="731" customWidth="1"/>
    <col min="11269" max="11269" width="10.375" style="731" customWidth="1"/>
    <col min="11270" max="11270" width="11" style="731" customWidth="1"/>
    <col min="11271" max="11272" width="12.125" style="731" customWidth="1"/>
    <col min="11273" max="11273" width="12.875" style="731" customWidth="1"/>
    <col min="11274" max="11275" width="12.125" style="731" customWidth="1"/>
    <col min="11276" max="11276" width="11.375" style="731" customWidth="1"/>
    <col min="11277" max="11278" width="11.875" style="731" customWidth="1"/>
    <col min="11279" max="11279" width="11.75" style="731" customWidth="1"/>
    <col min="11280" max="11280" width="11.375" style="731" customWidth="1"/>
    <col min="11281" max="11281" width="11.875" style="731" customWidth="1"/>
    <col min="11282" max="11282" width="11.375" style="731" customWidth="1"/>
    <col min="11283" max="11283" width="10.375" style="731" customWidth="1"/>
    <col min="11284" max="11284" width="12.875" style="731" customWidth="1"/>
    <col min="11285" max="11285" width="11.75" style="731" customWidth="1"/>
    <col min="11286" max="11286" width="11" style="731" customWidth="1"/>
    <col min="11287" max="11520" width="9" style="731"/>
    <col min="11521" max="11521" width="5.375" style="731" customWidth="1"/>
    <col min="11522" max="11522" width="13.125" style="731" customWidth="1"/>
    <col min="11523" max="11523" width="43.875" style="731" customWidth="1"/>
    <col min="11524" max="11524" width="11.625" style="731" customWidth="1"/>
    <col min="11525" max="11525" width="10.375" style="731" customWidth="1"/>
    <col min="11526" max="11526" width="11" style="731" customWidth="1"/>
    <col min="11527" max="11528" width="12.125" style="731" customWidth="1"/>
    <col min="11529" max="11529" width="12.875" style="731" customWidth="1"/>
    <col min="11530" max="11531" width="12.125" style="731" customWidth="1"/>
    <col min="11532" max="11532" width="11.375" style="731" customWidth="1"/>
    <col min="11533" max="11534" width="11.875" style="731" customWidth="1"/>
    <col min="11535" max="11535" width="11.75" style="731" customWidth="1"/>
    <col min="11536" max="11536" width="11.375" style="731" customWidth="1"/>
    <col min="11537" max="11537" width="11.875" style="731" customWidth="1"/>
    <col min="11538" max="11538" width="11.375" style="731" customWidth="1"/>
    <col min="11539" max="11539" width="10.375" style="731" customWidth="1"/>
    <col min="11540" max="11540" width="12.875" style="731" customWidth="1"/>
    <col min="11541" max="11541" width="11.75" style="731" customWidth="1"/>
    <col min="11542" max="11542" width="11" style="731" customWidth="1"/>
    <col min="11543" max="11776" width="9" style="731"/>
    <col min="11777" max="11777" width="5.375" style="731" customWidth="1"/>
    <col min="11778" max="11778" width="13.125" style="731" customWidth="1"/>
    <col min="11779" max="11779" width="43.875" style="731" customWidth="1"/>
    <col min="11780" max="11780" width="11.625" style="731" customWidth="1"/>
    <col min="11781" max="11781" width="10.375" style="731" customWidth="1"/>
    <col min="11782" max="11782" width="11" style="731" customWidth="1"/>
    <col min="11783" max="11784" width="12.125" style="731" customWidth="1"/>
    <col min="11785" max="11785" width="12.875" style="731" customWidth="1"/>
    <col min="11786" max="11787" width="12.125" style="731" customWidth="1"/>
    <col min="11788" max="11788" width="11.375" style="731" customWidth="1"/>
    <col min="11789" max="11790" width="11.875" style="731" customWidth="1"/>
    <col min="11791" max="11791" width="11.75" style="731" customWidth="1"/>
    <col min="11792" max="11792" width="11.375" style="731" customWidth="1"/>
    <col min="11793" max="11793" width="11.875" style="731" customWidth="1"/>
    <col min="11794" max="11794" width="11.375" style="731" customWidth="1"/>
    <col min="11795" max="11795" width="10.375" style="731" customWidth="1"/>
    <col min="11796" max="11796" width="12.875" style="731" customWidth="1"/>
    <col min="11797" max="11797" width="11.75" style="731" customWidth="1"/>
    <col min="11798" max="11798" width="11" style="731" customWidth="1"/>
    <col min="11799" max="12032" width="9" style="731"/>
    <col min="12033" max="12033" width="5.375" style="731" customWidth="1"/>
    <col min="12034" max="12034" width="13.125" style="731" customWidth="1"/>
    <col min="12035" max="12035" width="43.875" style="731" customWidth="1"/>
    <col min="12036" max="12036" width="11.625" style="731" customWidth="1"/>
    <col min="12037" max="12037" width="10.375" style="731" customWidth="1"/>
    <col min="12038" max="12038" width="11" style="731" customWidth="1"/>
    <col min="12039" max="12040" width="12.125" style="731" customWidth="1"/>
    <col min="12041" max="12041" width="12.875" style="731" customWidth="1"/>
    <col min="12042" max="12043" width="12.125" style="731" customWidth="1"/>
    <col min="12044" max="12044" width="11.375" style="731" customWidth="1"/>
    <col min="12045" max="12046" width="11.875" style="731" customWidth="1"/>
    <col min="12047" max="12047" width="11.75" style="731" customWidth="1"/>
    <col min="12048" max="12048" width="11.375" style="731" customWidth="1"/>
    <col min="12049" max="12049" width="11.875" style="731" customWidth="1"/>
    <col min="12050" max="12050" width="11.375" style="731" customWidth="1"/>
    <col min="12051" max="12051" width="10.375" style="731" customWidth="1"/>
    <col min="12052" max="12052" width="12.875" style="731" customWidth="1"/>
    <col min="12053" max="12053" width="11.75" style="731" customWidth="1"/>
    <col min="12054" max="12054" width="11" style="731" customWidth="1"/>
    <col min="12055" max="12288" width="9" style="731"/>
    <col min="12289" max="12289" width="5.375" style="731" customWidth="1"/>
    <col min="12290" max="12290" width="13.125" style="731" customWidth="1"/>
    <col min="12291" max="12291" width="43.875" style="731" customWidth="1"/>
    <col min="12292" max="12292" width="11.625" style="731" customWidth="1"/>
    <col min="12293" max="12293" width="10.375" style="731" customWidth="1"/>
    <col min="12294" max="12294" width="11" style="731" customWidth="1"/>
    <col min="12295" max="12296" width="12.125" style="731" customWidth="1"/>
    <col min="12297" max="12297" width="12.875" style="731" customWidth="1"/>
    <col min="12298" max="12299" width="12.125" style="731" customWidth="1"/>
    <col min="12300" max="12300" width="11.375" style="731" customWidth="1"/>
    <col min="12301" max="12302" width="11.875" style="731" customWidth="1"/>
    <col min="12303" max="12303" width="11.75" style="731" customWidth="1"/>
    <col min="12304" max="12304" width="11.375" style="731" customWidth="1"/>
    <col min="12305" max="12305" width="11.875" style="731" customWidth="1"/>
    <col min="12306" max="12306" width="11.375" style="731" customWidth="1"/>
    <col min="12307" max="12307" width="10.375" style="731" customWidth="1"/>
    <col min="12308" max="12308" width="12.875" style="731" customWidth="1"/>
    <col min="12309" max="12309" width="11.75" style="731" customWidth="1"/>
    <col min="12310" max="12310" width="11" style="731" customWidth="1"/>
    <col min="12311" max="12544" width="9" style="731"/>
    <col min="12545" max="12545" width="5.375" style="731" customWidth="1"/>
    <col min="12546" max="12546" width="13.125" style="731" customWidth="1"/>
    <col min="12547" max="12547" width="43.875" style="731" customWidth="1"/>
    <col min="12548" max="12548" width="11.625" style="731" customWidth="1"/>
    <col min="12549" max="12549" width="10.375" style="731" customWidth="1"/>
    <col min="12550" max="12550" width="11" style="731" customWidth="1"/>
    <col min="12551" max="12552" width="12.125" style="731" customWidth="1"/>
    <col min="12553" max="12553" width="12.875" style="731" customWidth="1"/>
    <col min="12554" max="12555" width="12.125" style="731" customWidth="1"/>
    <col min="12556" max="12556" width="11.375" style="731" customWidth="1"/>
    <col min="12557" max="12558" width="11.875" style="731" customWidth="1"/>
    <col min="12559" max="12559" width="11.75" style="731" customWidth="1"/>
    <col min="12560" max="12560" width="11.375" style="731" customWidth="1"/>
    <col min="12561" max="12561" width="11.875" style="731" customWidth="1"/>
    <col min="12562" max="12562" width="11.375" style="731" customWidth="1"/>
    <col min="12563" max="12563" width="10.375" style="731" customWidth="1"/>
    <col min="12564" max="12564" width="12.875" style="731" customWidth="1"/>
    <col min="12565" max="12565" width="11.75" style="731" customWidth="1"/>
    <col min="12566" max="12566" width="11" style="731" customWidth="1"/>
    <col min="12567" max="12800" width="9" style="731"/>
    <col min="12801" max="12801" width="5.375" style="731" customWidth="1"/>
    <col min="12802" max="12802" width="13.125" style="731" customWidth="1"/>
    <col min="12803" max="12803" width="43.875" style="731" customWidth="1"/>
    <col min="12804" max="12804" width="11.625" style="731" customWidth="1"/>
    <col min="12805" max="12805" width="10.375" style="731" customWidth="1"/>
    <col min="12806" max="12806" width="11" style="731" customWidth="1"/>
    <col min="12807" max="12808" width="12.125" style="731" customWidth="1"/>
    <col min="12809" max="12809" width="12.875" style="731" customWidth="1"/>
    <col min="12810" max="12811" width="12.125" style="731" customWidth="1"/>
    <col min="12812" max="12812" width="11.375" style="731" customWidth="1"/>
    <col min="12813" max="12814" width="11.875" style="731" customWidth="1"/>
    <col min="12815" max="12815" width="11.75" style="731" customWidth="1"/>
    <col min="12816" max="12816" width="11.375" style="731" customWidth="1"/>
    <col min="12817" max="12817" width="11.875" style="731" customWidth="1"/>
    <col min="12818" max="12818" width="11.375" style="731" customWidth="1"/>
    <col min="12819" max="12819" width="10.375" style="731" customWidth="1"/>
    <col min="12820" max="12820" width="12.875" style="731" customWidth="1"/>
    <col min="12821" max="12821" width="11.75" style="731" customWidth="1"/>
    <col min="12822" max="12822" width="11" style="731" customWidth="1"/>
    <col min="12823" max="13056" width="9" style="731"/>
    <col min="13057" max="13057" width="5.375" style="731" customWidth="1"/>
    <col min="13058" max="13058" width="13.125" style="731" customWidth="1"/>
    <col min="13059" max="13059" width="43.875" style="731" customWidth="1"/>
    <col min="13060" max="13060" width="11.625" style="731" customWidth="1"/>
    <col min="13061" max="13061" width="10.375" style="731" customWidth="1"/>
    <col min="13062" max="13062" width="11" style="731" customWidth="1"/>
    <col min="13063" max="13064" width="12.125" style="731" customWidth="1"/>
    <col min="13065" max="13065" width="12.875" style="731" customWidth="1"/>
    <col min="13066" max="13067" width="12.125" style="731" customWidth="1"/>
    <col min="13068" max="13068" width="11.375" style="731" customWidth="1"/>
    <col min="13069" max="13070" width="11.875" style="731" customWidth="1"/>
    <col min="13071" max="13071" width="11.75" style="731" customWidth="1"/>
    <col min="13072" max="13072" width="11.375" style="731" customWidth="1"/>
    <col min="13073" max="13073" width="11.875" style="731" customWidth="1"/>
    <col min="13074" max="13074" width="11.375" style="731" customWidth="1"/>
    <col min="13075" max="13075" width="10.375" style="731" customWidth="1"/>
    <col min="13076" max="13076" width="12.875" style="731" customWidth="1"/>
    <col min="13077" max="13077" width="11.75" style="731" customWidth="1"/>
    <col min="13078" max="13078" width="11" style="731" customWidth="1"/>
    <col min="13079" max="13312" width="9" style="731"/>
    <col min="13313" max="13313" width="5.375" style="731" customWidth="1"/>
    <col min="13314" max="13314" width="13.125" style="731" customWidth="1"/>
    <col min="13315" max="13315" width="43.875" style="731" customWidth="1"/>
    <col min="13316" max="13316" width="11.625" style="731" customWidth="1"/>
    <col min="13317" max="13317" width="10.375" style="731" customWidth="1"/>
    <col min="13318" max="13318" width="11" style="731" customWidth="1"/>
    <col min="13319" max="13320" width="12.125" style="731" customWidth="1"/>
    <col min="13321" max="13321" width="12.875" style="731" customWidth="1"/>
    <col min="13322" max="13323" width="12.125" style="731" customWidth="1"/>
    <col min="13324" max="13324" width="11.375" style="731" customWidth="1"/>
    <col min="13325" max="13326" width="11.875" style="731" customWidth="1"/>
    <col min="13327" max="13327" width="11.75" style="731" customWidth="1"/>
    <col min="13328" max="13328" width="11.375" style="731" customWidth="1"/>
    <col min="13329" max="13329" width="11.875" style="731" customWidth="1"/>
    <col min="13330" max="13330" width="11.375" style="731" customWidth="1"/>
    <col min="13331" max="13331" width="10.375" style="731" customWidth="1"/>
    <col min="13332" max="13332" width="12.875" style="731" customWidth="1"/>
    <col min="13333" max="13333" width="11.75" style="731" customWidth="1"/>
    <col min="13334" max="13334" width="11" style="731" customWidth="1"/>
    <col min="13335" max="13568" width="9" style="731"/>
    <col min="13569" max="13569" width="5.375" style="731" customWidth="1"/>
    <col min="13570" max="13570" width="13.125" style="731" customWidth="1"/>
    <col min="13571" max="13571" width="43.875" style="731" customWidth="1"/>
    <col min="13572" max="13572" width="11.625" style="731" customWidth="1"/>
    <col min="13573" max="13573" width="10.375" style="731" customWidth="1"/>
    <col min="13574" max="13574" width="11" style="731" customWidth="1"/>
    <col min="13575" max="13576" width="12.125" style="731" customWidth="1"/>
    <col min="13577" max="13577" width="12.875" style="731" customWidth="1"/>
    <col min="13578" max="13579" width="12.125" style="731" customWidth="1"/>
    <col min="13580" max="13580" width="11.375" style="731" customWidth="1"/>
    <col min="13581" max="13582" width="11.875" style="731" customWidth="1"/>
    <col min="13583" max="13583" width="11.75" style="731" customWidth="1"/>
    <col min="13584" max="13584" width="11.375" style="731" customWidth="1"/>
    <col min="13585" max="13585" width="11.875" style="731" customWidth="1"/>
    <col min="13586" max="13586" width="11.375" style="731" customWidth="1"/>
    <col min="13587" max="13587" width="10.375" style="731" customWidth="1"/>
    <col min="13588" max="13588" width="12.875" style="731" customWidth="1"/>
    <col min="13589" max="13589" width="11.75" style="731" customWidth="1"/>
    <col min="13590" max="13590" width="11" style="731" customWidth="1"/>
    <col min="13591" max="13824" width="9" style="731"/>
    <col min="13825" max="13825" width="5.375" style="731" customWidth="1"/>
    <col min="13826" max="13826" width="13.125" style="731" customWidth="1"/>
    <col min="13827" max="13827" width="43.875" style="731" customWidth="1"/>
    <col min="13828" max="13828" width="11.625" style="731" customWidth="1"/>
    <col min="13829" max="13829" width="10.375" style="731" customWidth="1"/>
    <col min="13830" max="13830" width="11" style="731" customWidth="1"/>
    <col min="13831" max="13832" width="12.125" style="731" customWidth="1"/>
    <col min="13833" max="13833" width="12.875" style="731" customWidth="1"/>
    <col min="13834" max="13835" width="12.125" style="731" customWidth="1"/>
    <col min="13836" max="13836" width="11.375" style="731" customWidth="1"/>
    <col min="13837" max="13838" width="11.875" style="731" customWidth="1"/>
    <col min="13839" max="13839" width="11.75" style="731" customWidth="1"/>
    <col min="13840" max="13840" width="11.375" style="731" customWidth="1"/>
    <col min="13841" max="13841" width="11.875" style="731" customWidth="1"/>
    <col min="13842" max="13842" width="11.375" style="731" customWidth="1"/>
    <col min="13843" max="13843" width="10.375" style="731" customWidth="1"/>
    <col min="13844" max="13844" width="12.875" style="731" customWidth="1"/>
    <col min="13845" max="13845" width="11.75" style="731" customWidth="1"/>
    <col min="13846" max="13846" width="11" style="731" customWidth="1"/>
    <col min="13847" max="14080" width="9" style="731"/>
    <col min="14081" max="14081" width="5.375" style="731" customWidth="1"/>
    <col min="14082" max="14082" width="13.125" style="731" customWidth="1"/>
    <col min="14083" max="14083" width="43.875" style="731" customWidth="1"/>
    <col min="14084" max="14084" width="11.625" style="731" customWidth="1"/>
    <col min="14085" max="14085" width="10.375" style="731" customWidth="1"/>
    <col min="14086" max="14086" width="11" style="731" customWidth="1"/>
    <col min="14087" max="14088" width="12.125" style="731" customWidth="1"/>
    <col min="14089" max="14089" width="12.875" style="731" customWidth="1"/>
    <col min="14090" max="14091" width="12.125" style="731" customWidth="1"/>
    <col min="14092" max="14092" width="11.375" style="731" customWidth="1"/>
    <col min="14093" max="14094" width="11.875" style="731" customWidth="1"/>
    <col min="14095" max="14095" width="11.75" style="731" customWidth="1"/>
    <col min="14096" max="14096" width="11.375" style="731" customWidth="1"/>
    <col min="14097" max="14097" width="11.875" style="731" customWidth="1"/>
    <col min="14098" max="14098" width="11.375" style="731" customWidth="1"/>
    <col min="14099" max="14099" width="10.375" style="731" customWidth="1"/>
    <col min="14100" max="14100" width="12.875" style="731" customWidth="1"/>
    <col min="14101" max="14101" width="11.75" style="731" customWidth="1"/>
    <col min="14102" max="14102" width="11" style="731" customWidth="1"/>
    <col min="14103" max="14336" width="9" style="731"/>
    <col min="14337" max="14337" width="5.375" style="731" customWidth="1"/>
    <col min="14338" max="14338" width="13.125" style="731" customWidth="1"/>
    <col min="14339" max="14339" width="43.875" style="731" customWidth="1"/>
    <col min="14340" max="14340" width="11.625" style="731" customWidth="1"/>
    <col min="14341" max="14341" width="10.375" style="731" customWidth="1"/>
    <col min="14342" max="14342" width="11" style="731" customWidth="1"/>
    <col min="14343" max="14344" width="12.125" style="731" customWidth="1"/>
    <col min="14345" max="14345" width="12.875" style="731" customWidth="1"/>
    <col min="14346" max="14347" width="12.125" style="731" customWidth="1"/>
    <col min="14348" max="14348" width="11.375" style="731" customWidth="1"/>
    <col min="14349" max="14350" width="11.875" style="731" customWidth="1"/>
    <col min="14351" max="14351" width="11.75" style="731" customWidth="1"/>
    <col min="14352" max="14352" width="11.375" style="731" customWidth="1"/>
    <col min="14353" max="14353" width="11.875" style="731" customWidth="1"/>
    <col min="14354" max="14354" width="11.375" style="731" customWidth="1"/>
    <col min="14355" max="14355" width="10.375" style="731" customWidth="1"/>
    <col min="14356" max="14356" width="12.875" style="731" customWidth="1"/>
    <col min="14357" max="14357" width="11.75" style="731" customWidth="1"/>
    <col min="14358" max="14358" width="11" style="731" customWidth="1"/>
    <col min="14359" max="14592" width="9" style="731"/>
    <col min="14593" max="14593" width="5.375" style="731" customWidth="1"/>
    <col min="14594" max="14594" width="13.125" style="731" customWidth="1"/>
    <col min="14595" max="14595" width="43.875" style="731" customWidth="1"/>
    <col min="14596" max="14596" width="11.625" style="731" customWidth="1"/>
    <col min="14597" max="14597" width="10.375" style="731" customWidth="1"/>
    <col min="14598" max="14598" width="11" style="731" customWidth="1"/>
    <col min="14599" max="14600" width="12.125" style="731" customWidth="1"/>
    <col min="14601" max="14601" width="12.875" style="731" customWidth="1"/>
    <col min="14602" max="14603" width="12.125" style="731" customWidth="1"/>
    <col min="14604" max="14604" width="11.375" style="731" customWidth="1"/>
    <col min="14605" max="14606" width="11.875" style="731" customWidth="1"/>
    <col min="14607" max="14607" width="11.75" style="731" customWidth="1"/>
    <col min="14608" max="14608" width="11.375" style="731" customWidth="1"/>
    <col min="14609" max="14609" width="11.875" style="731" customWidth="1"/>
    <col min="14610" max="14610" width="11.375" style="731" customWidth="1"/>
    <col min="14611" max="14611" width="10.375" style="731" customWidth="1"/>
    <col min="14612" max="14612" width="12.875" style="731" customWidth="1"/>
    <col min="14613" max="14613" width="11.75" style="731" customWidth="1"/>
    <col min="14614" max="14614" width="11" style="731" customWidth="1"/>
    <col min="14615" max="14848" width="9" style="731"/>
    <col min="14849" max="14849" width="5.375" style="731" customWidth="1"/>
    <col min="14850" max="14850" width="13.125" style="731" customWidth="1"/>
    <col min="14851" max="14851" width="43.875" style="731" customWidth="1"/>
    <col min="14852" max="14852" width="11.625" style="731" customWidth="1"/>
    <col min="14853" max="14853" width="10.375" style="731" customWidth="1"/>
    <col min="14854" max="14854" width="11" style="731" customWidth="1"/>
    <col min="14855" max="14856" width="12.125" style="731" customWidth="1"/>
    <col min="14857" max="14857" width="12.875" style="731" customWidth="1"/>
    <col min="14858" max="14859" width="12.125" style="731" customWidth="1"/>
    <col min="14860" max="14860" width="11.375" style="731" customWidth="1"/>
    <col min="14861" max="14862" width="11.875" style="731" customWidth="1"/>
    <col min="14863" max="14863" width="11.75" style="731" customWidth="1"/>
    <col min="14864" max="14864" width="11.375" style="731" customWidth="1"/>
    <col min="14865" max="14865" width="11.875" style="731" customWidth="1"/>
    <col min="14866" max="14866" width="11.375" style="731" customWidth="1"/>
    <col min="14867" max="14867" width="10.375" style="731" customWidth="1"/>
    <col min="14868" max="14868" width="12.875" style="731" customWidth="1"/>
    <col min="14869" max="14869" width="11.75" style="731" customWidth="1"/>
    <col min="14870" max="14870" width="11" style="731" customWidth="1"/>
    <col min="14871" max="15104" width="9" style="731"/>
    <col min="15105" max="15105" width="5.375" style="731" customWidth="1"/>
    <col min="15106" max="15106" width="13.125" style="731" customWidth="1"/>
    <col min="15107" max="15107" width="43.875" style="731" customWidth="1"/>
    <col min="15108" max="15108" width="11.625" style="731" customWidth="1"/>
    <col min="15109" max="15109" width="10.375" style="731" customWidth="1"/>
    <col min="15110" max="15110" width="11" style="731" customWidth="1"/>
    <col min="15111" max="15112" width="12.125" style="731" customWidth="1"/>
    <col min="15113" max="15113" width="12.875" style="731" customWidth="1"/>
    <col min="15114" max="15115" width="12.125" style="731" customWidth="1"/>
    <col min="15116" max="15116" width="11.375" style="731" customWidth="1"/>
    <col min="15117" max="15118" width="11.875" style="731" customWidth="1"/>
    <col min="15119" max="15119" width="11.75" style="731" customWidth="1"/>
    <col min="15120" max="15120" width="11.375" style="731" customWidth="1"/>
    <col min="15121" max="15121" width="11.875" style="731" customWidth="1"/>
    <col min="15122" max="15122" width="11.375" style="731" customWidth="1"/>
    <col min="15123" max="15123" width="10.375" style="731" customWidth="1"/>
    <col min="15124" max="15124" width="12.875" style="731" customWidth="1"/>
    <col min="15125" max="15125" width="11.75" style="731" customWidth="1"/>
    <col min="15126" max="15126" width="11" style="731" customWidth="1"/>
    <col min="15127" max="15360" width="9" style="731"/>
    <col min="15361" max="15361" width="5.375" style="731" customWidth="1"/>
    <col min="15362" max="15362" width="13.125" style="731" customWidth="1"/>
    <col min="15363" max="15363" width="43.875" style="731" customWidth="1"/>
    <col min="15364" max="15364" width="11.625" style="731" customWidth="1"/>
    <col min="15365" max="15365" width="10.375" style="731" customWidth="1"/>
    <col min="15366" max="15366" width="11" style="731" customWidth="1"/>
    <col min="15367" max="15368" width="12.125" style="731" customWidth="1"/>
    <col min="15369" max="15369" width="12.875" style="731" customWidth="1"/>
    <col min="15370" max="15371" width="12.125" style="731" customWidth="1"/>
    <col min="15372" max="15372" width="11.375" style="731" customWidth="1"/>
    <col min="15373" max="15374" width="11.875" style="731" customWidth="1"/>
    <col min="15375" max="15375" width="11.75" style="731" customWidth="1"/>
    <col min="15376" max="15376" width="11.375" style="731" customWidth="1"/>
    <col min="15377" max="15377" width="11.875" style="731" customWidth="1"/>
    <col min="15378" max="15378" width="11.375" style="731" customWidth="1"/>
    <col min="15379" max="15379" width="10.375" style="731" customWidth="1"/>
    <col min="15380" max="15380" width="12.875" style="731" customWidth="1"/>
    <col min="15381" max="15381" width="11.75" style="731" customWidth="1"/>
    <col min="15382" max="15382" width="11" style="731" customWidth="1"/>
    <col min="15383" max="15616" width="9" style="731"/>
    <col min="15617" max="15617" width="5.375" style="731" customWidth="1"/>
    <col min="15618" max="15618" width="13.125" style="731" customWidth="1"/>
    <col min="15619" max="15619" width="43.875" style="731" customWidth="1"/>
    <col min="15620" max="15620" width="11.625" style="731" customWidth="1"/>
    <col min="15621" max="15621" width="10.375" style="731" customWidth="1"/>
    <col min="15622" max="15622" width="11" style="731" customWidth="1"/>
    <col min="15623" max="15624" width="12.125" style="731" customWidth="1"/>
    <col min="15625" max="15625" width="12.875" style="731" customWidth="1"/>
    <col min="15626" max="15627" width="12.125" style="731" customWidth="1"/>
    <col min="15628" max="15628" width="11.375" style="731" customWidth="1"/>
    <col min="15629" max="15630" width="11.875" style="731" customWidth="1"/>
    <col min="15631" max="15631" width="11.75" style="731" customWidth="1"/>
    <col min="15632" max="15632" width="11.375" style="731" customWidth="1"/>
    <col min="15633" max="15633" width="11.875" style="731" customWidth="1"/>
    <col min="15634" max="15634" width="11.375" style="731" customWidth="1"/>
    <col min="15635" max="15635" width="10.375" style="731" customWidth="1"/>
    <col min="15636" max="15636" width="12.875" style="731" customWidth="1"/>
    <col min="15637" max="15637" width="11.75" style="731" customWidth="1"/>
    <col min="15638" max="15638" width="11" style="731" customWidth="1"/>
    <col min="15639" max="15872" width="9" style="731"/>
    <col min="15873" max="15873" width="5.375" style="731" customWidth="1"/>
    <col min="15874" max="15874" width="13.125" style="731" customWidth="1"/>
    <col min="15875" max="15875" width="43.875" style="731" customWidth="1"/>
    <col min="15876" max="15876" width="11.625" style="731" customWidth="1"/>
    <col min="15877" max="15877" width="10.375" style="731" customWidth="1"/>
    <col min="15878" max="15878" width="11" style="731" customWidth="1"/>
    <col min="15879" max="15880" width="12.125" style="731" customWidth="1"/>
    <col min="15881" max="15881" width="12.875" style="731" customWidth="1"/>
    <col min="15882" max="15883" width="12.125" style="731" customWidth="1"/>
    <col min="15884" max="15884" width="11.375" style="731" customWidth="1"/>
    <col min="15885" max="15886" width="11.875" style="731" customWidth="1"/>
    <col min="15887" max="15887" width="11.75" style="731" customWidth="1"/>
    <col min="15888" max="15888" width="11.375" style="731" customWidth="1"/>
    <col min="15889" max="15889" width="11.875" style="731" customWidth="1"/>
    <col min="15890" max="15890" width="11.375" style="731" customWidth="1"/>
    <col min="15891" max="15891" width="10.375" style="731" customWidth="1"/>
    <col min="15892" max="15892" width="12.875" style="731" customWidth="1"/>
    <col min="15893" max="15893" width="11.75" style="731" customWidth="1"/>
    <col min="15894" max="15894" width="11" style="731" customWidth="1"/>
    <col min="15895" max="16128" width="9" style="731"/>
    <col min="16129" max="16129" width="5.375" style="731" customWidth="1"/>
    <col min="16130" max="16130" width="13.125" style="731" customWidth="1"/>
    <col min="16131" max="16131" width="43.875" style="731" customWidth="1"/>
    <col min="16132" max="16132" width="11.625" style="731" customWidth="1"/>
    <col min="16133" max="16133" width="10.375" style="731" customWidth="1"/>
    <col min="16134" max="16134" width="11" style="731" customWidth="1"/>
    <col min="16135" max="16136" width="12.125" style="731" customWidth="1"/>
    <col min="16137" max="16137" width="12.875" style="731" customWidth="1"/>
    <col min="16138" max="16139" width="12.125" style="731" customWidth="1"/>
    <col min="16140" max="16140" width="11.375" style="731" customWidth="1"/>
    <col min="16141" max="16142" width="11.875" style="731" customWidth="1"/>
    <col min="16143" max="16143" width="11.75" style="731" customWidth="1"/>
    <col min="16144" max="16144" width="11.375" style="731" customWidth="1"/>
    <col min="16145" max="16145" width="11.875" style="731" customWidth="1"/>
    <col min="16146" max="16146" width="11.375" style="731" customWidth="1"/>
    <col min="16147" max="16147" width="10.375" style="731" customWidth="1"/>
    <col min="16148" max="16148" width="12.875" style="731" customWidth="1"/>
    <col min="16149" max="16149" width="11.75" style="731" customWidth="1"/>
    <col min="16150" max="16150" width="11" style="731" customWidth="1"/>
    <col min="16151" max="16384" width="9" style="731"/>
  </cols>
  <sheetData>
    <row r="1" spans="1:22" s="719" customFormat="1" ht="13.5" customHeight="1">
      <c r="A1" s="725" t="s">
        <v>133</v>
      </c>
      <c r="T1" s="719" t="s">
        <v>1332</v>
      </c>
    </row>
    <row r="2" spans="1:22" s="719" customFormat="1" ht="13.5" customHeight="1">
      <c r="A2" s="725"/>
      <c r="T2" s="719" t="s">
        <v>1034</v>
      </c>
    </row>
    <row r="3" spans="1:22" s="719" customFormat="1" ht="13.5" customHeight="1">
      <c r="A3" s="725"/>
      <c r="T3" s="719" t="s">
        <v>783</v>
      </c>
    </row>
    <row r="4" spans="1:22" s="701" customFormat="1" ht="5.25" customHeight="1">
      <c r="A4" s="700"/>
    </row>
    <row r="5" spans="1:22" s="719" customFormat="1" ht="44.25" customHeight="1">
      <c r="A5" s="984" t="s">
        <v>1023</v>
      </c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</row>
    <row r="6" spans="1:22" s="719" customFormat="1" ht="13.5" customHeight="1">
      <c r="A6" s="732"/>
      <c r="B6" s="732"/>
      <c r="C6" s="732"/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O6" s="732"/>
      <c r="P6" s="732"/>
      <c r="Q6" s="732"/>
      <c r="R6" s="732"/>
      <c r="S6" s="732"/>
      <c r="T6" s="732"/>
      <c r="U6" s="725" t="s">
        <v>15</v>
      </c>
    </row>
    <row r="7" spans="1:22" s="701" customFormat="1" ht="28.5" customHeight="1">
      <c r="A7" s="985" t="s">
        <v>221</v>
      </c>
      <c r="B7" s="988" t="s">
        <v>1024</v>
      </c>
      <c r="C7" s="991" t="s">
        <v>1025</v>
      </c>
      <c r="D7" s="991" t="s">
        <v>788</v>
      </c>
      <c r="E7" s="988" t="s">
        <v>789</v>
      </c>
      <c r="F7" s="991" t="s">
        <v>479</v>
      </c>
      <c r="G7" s="994" t="s">
        <v>1026</v>
      </c>
      <c r="H7" s="994" t="s">
        <v>1027</v>
      </c>
      <c r="I7" s="1001" t="s">
        <v>792</v>
      </c>
      <c r="J7" s="1001"/>
      <c r="K7" s="1001"/>
      <c r="L7" s="1001"/>
      <c r="M7" s="1001"/>
      <c r="N7" s="1001"/>
      <c r="O7" s="1001"/>
      <c r="P7" s="1001"/>
      <c r="Q7" s="1001"/>
      <c r="R7" s="1001"/>
      <c r="S7" s="1001"/>
      <c r="T7" s="1001"/>
      <c r="U7" s="1001"/>
      <c r="V7" s="1001"/>
    </row>
    <row r="8" spans="1:22" s="701" customFormat="1" ht="21.75" customHeight="1">
      <c r="A8" s="986"/>
      <c r="B8" s="989"/>
      <c r="C8" s="992"/>
      <c r="D8" s="992"/>
      <c r="E8" s="989"/>
      <c r="F8" s="992"/>
      <c r="G8" s="994"/>
      <c r="H8" s="994"/>
      <c r="I8" s="1001"/>
      <c r="J8" s="1001"/>
      <c r="K8" s="1001"/>
      <c r="L8" s="1001"/>
      <c r="M8" s="1001"/>
      <c r="N8" s="1001"/>
      <c r="O8" s="1001"/>
      <c r="P8" s="1001"/>
      <c r="Q8" s="1001"/>
      <c r="R8" s="1001"/>
      <c r="S8" s="1001"/>
      <c r="T8" s="1001"/>
      <c r="U8" s="1001"/>
      <c r="V8" s="1001"/>
    </row>
    <row r="9" spans="1:22" s="701" customFormat="1" ht="15.75" customHeight="1">
      <c r="A9" s="986"/>
      <c r="B9" s="989"/>
      <c r="C9" s="992"/>
      <c r="D9" s="992"/>
      <c r="E9" s="989"/>
      <c r="F9" s="992"/>
      <c r="G9" s="702" t="s">
        <v>793</v>
      </c>
      <c r="H9" s="702" t="s">
        <v>793</v>
      </c>
      <c r="I9" s="1001" t="s">
        <v>794</v>
      </c>
      <c r="J9" s="1002" t="s">
        <v>795</v>
      </c>
      <c r="K9" s="1002"/>
      <c r="L9" s="1002"/>
      <c r="M9" s="997" t="s">
        <v>796</v>
      </c>
      <c r="N9" s="1002" t="s">
        <v>1028</v>
      </c>
      <c r="O9" s="1002"/>
      <c r="P9" s="1002"/>
      <c r="Q9" s="1002"/>
      <c r="R9" s="1002"/>
      <c r="S9" s="1002"/>
      <c r="T9" s="1002"/>
      <c r="U9" s="1002"/>
      <c r="V9" s="1002"/>
    </row>
    <row r="10" spans="1:22" s="701" customFormat="1" ht="12.75" customHeight="1">
      <c r="A10" s="986"/>
      <c r="B10" s="989"/>
      <c r="C10" s="992"/>
      <c r="D10" s="992"/>
      <c r="E10" s="989"/>
      <c r="F10" s="992"/>
      <c r="G10" s="702" t="s">
        <v>798</v>
      </c>
      <c r="H10" s="702" t="s">
        <v>798</v>
      </c>
      <c r="I10" s="1001"/>
      <c r="J10" s="1002"/>
      <c r="K10" s="1002"/>
      <c r="L10" s="1002"/>
      <c r="M10" s="997"/>
      <c r="N10" s="998" t="s">
        <v>799</v>
      </c>
      <c r="O10" s="998"/>
      <c r="P10" s="998"/>
      <c r="Q10" s="998" t="s">
        <v>800</v>
      </c>
      <c r="R10" s="998"/>
      <c r="S10" s="998"/>
      <c r="T10" s="997" t="s">
        <v>1029</v>
      </c>
      <c r="U10" s="997"/>
      <c r="V10" s="997"/>
    </row>
    <row r="11" spans="1:22" s="701" customFormat="1" ht="14.25" customHeight="1">
      <c r="A11" s="986"/>
      <c r="B11" s="989"/>
      <c r="C11" s="992"/>
      <c r="D11" s="992"/>
      <c r="E11" s="989"/>
      <c r="F11" s="992"/>
      <c r="G11" s="702" t="s">
        <v>802</v>
      </c>
      <c r="H11" s="702" t="s">
        <v>802</v>
      </c>
      <c r="I11" s="1001"/>
      <c r="J11" s="998" t="s">
        <v>17</v>
      </c>
      <c r="K11" s="998" t="s">
        <v>803</v>
      </c>
      <c r="L11" s="998" t="s">
        <v>804</v>
      </c>
      <c r="M11" s="997"/>
      <c r="N11" s="998" t="s">
        <v>17</v>
      </c>
      <c r="O11" s="998" t="s">
        <v>805</v>
      </c>
      <c r="P11" s="996" t="s">
        <v>804</v>
      </c>
      <c r="Q11" s="998" t="s">
        <v>17</v>
      </c>
      <c r="R11" s="998" t="s">
        <v>805</v>
      </c>
      <c r="S11" s="996" t="s">
        <v>804</v>
      </c>
      <c r="T11" s="997" t="s">
        <v>806</v>
      </c>
      <c r="U11" s="998" t="s">
        <v>805</v>
      </c>
      <c r="V11" s="996" t="s">
        <v>804</v>
      </c>
    </row>
    <row r="12" spans="1:22" s="701" customFormat="1" ht="16.5" customHeight="1">
      <c r="A12" s="987"/>
      <c r="B12" s="990"/>
      <c r="C12" s="993"/>
      <c r="D12" s="993"/>
      <c r="E12" s="990"/>
      <c r="F12" s="993"/>
      <c r="G12" s="702" t="s">
        <v>1029</v>
      </c>
      <c r="H12" s="702" t="s">
        <v>1029</v>
      </c>
      <c r="I12" s="1001"/>
      <c r="J12" s="998"/>
      <c r="K12" s="998"/>
      <c r="L12" s="998"/>
      <c r="M12" s="997"/>
      <c r="N12" s="998"/>
      <c r="O12" s="998"/>
      <c r="P12" s="996"/>
      <c r="Q12" s="998"/>
      <c r="R12" s="998"/>
      <c r="S12" s="996"/>
      <c r="T12" s="997"/>
      <c r="U12" s="998"/>
      <c r="V12" s="996"/>
    </row>
    <row r="13" spans="1:22" s="704" customFormat="1" ht="12.75" customHeight="1">
      <c r="A13" s="703">
        <v>1</v>
      </c>
      <c r="B13" s="703">
        <v>2</v>
      </c>
      <c r="C13" s="703">
        <v>3</v>
      </c>
      <c r="D13" s="703">
        <v>4</v>
      </c>
      <c r="E13" s="703">
        <v>5</v>
      </c>
      <c r="F13" s="703">
        <v>6</v>
      </c>
      <c r="G13" s="703">
        <v>7</v>
      </c>
      <c r="H13" s="703">
        <v>8</v>
      </c>
      <c r="I13" s="703" t="s">
        <v>808</v>
      </c>
      <c r="J13" s="703" t="s">
        <v>809</v>
      </c>
      <c r="K13" s="703">
        <v>11</v>
      </c>
      <c r="L13" s="703">
        <v>12</v>
      </c>
      <c r="M13" s="703" t="s">
        <v>810</v>
      </c>
      <c r="N13" s="703" t="s">
        <v>811</v>
      </c>
      <c r="O13" s="703">
        <v>15</v>
      </c>
      <c r="P13" s="703">
        <v>16</v>
      </c>
      <c r="Q13" s="703" t="s">
        <v>812</v>
      </c>
      <c r="R13" s="703">
        <v>18</v>
      </c>
      <c r="S13" s="703">
        <v>19</v>
      </c>
      <c r="T13" s="703" t="s">
        <v>813</v>
      </c>
      <c r="U13" s="703">
        <v>21</v>
      </c>
      <c r="V13" s="703">
        <v>22</v>
      </c>
    </row>
    <row r="14" spans="1:22" s="728" customFormat="1" ht="14.25" customHeight="1">
      <c r="A14" s="1007">
        <v>1</v>
      </c>
      <c r="B14" s="1006" t="s">
        <v>1030</v>
      </c>
      <c r="C14" s="1076" t="s">
        <v>1031</v>
      </c>
      <c r="D14" s="1006" t="s">
        <v>492</v>
      </c>
      <c r="E14" s="1079" t="s">
        <v>841</v>
      </c>
      <c r="F14" s="1007">
        <v>2023</v>
      </c>
      <c r="G14" s="727">
        <f>G16+G15+G17+G18</f>
        <v>7195294</v>
      </c>
      <c r="H14" s="727">
        <f>H16+H15+H17+H18</f>
        <v>0</v>
      </c>
      <c r="I14" s="1080">
        <f>J14+M14</f>
        <v>7195294</v>
      </c>
      <c r="J14" s="1080">
        <f>K14+L14</f>
        <v>6116000</v>
      </c>
      <c r="K14" s="1081">
        <v>6116000</v>
      </c>
      <c r="L14" s="1081">
        <v>0</v>
      </c>
      <c r="M14" s="1080">
        <f>N14+Q14+T14</f>
        <v>1079294</v>
      </c>
      <c r="N14" s="1080">
        <f>O14+P14</f>
        <v>0</v>
      </c>
      <c r="O14" s="1081">
        <v>0</v>
      </c>
      <c r="P14" s="1081">
        <v>0</v>
      </c>
      <c r="Q14" s="1080">
        <f>R14+S14</f>
        <v>1079294</v>
      </c>
      <c r="R14" s="1081">
        <v>1079294</v>
      </c>
      <c r="S14" s="1081">
        <v>0</v>
      </c>
      <c r="T14" s="1080">
        <f>U14+V14</f>
        <v>0</v>
      </c>
      <c r="U14" s="1081">
        <v>0</v>
      </c>
      <c r="V14" s="1081">
        <v>0</v>
      </c>
    </row>
    <row r="15" spans="1:22" s="728" customFormat="1" ht="14.25" customHeight="1">
      <c r="A15" s="1007"/>
      <c r="B15" s="1006"/>
      <c r="C15" s="1077"/>
      <c r="D15" s="1006"/>
      <c r="E15" s="1079"/>
      <c r="F15" s="1007"/>
      <c r="G15" s="727">
        <v>6116000</v>
      </c>
      <c r="H15" s="727">
        <v>0</v>
      </c>
      <c r="I15" s="1080"/>
      <c r="J15" s="1080"/>
      <c r="K15" s="1081"/>
      <c r="L15" s="1081"/>
      <c r="M15" s="1080"/>
      <c r="N15" s="1080"/>
      <c r="O15" s="1081"/>
      <c r="P15" s="1081"/>
      <c r="Q15" s="1080"/>
      <c r="R15" s="1081"/>
      <c r="S15" s="1081"/>
      <c r="T15" s="1080"/>
      <c r="U15" s="1081"/>
      <c r="V15" s="1081"/>
    </row>
    <row r="16" spans="1:22" s="728" customFormat="1" ht="14.25" customHeight="1">
      <c r="A16" s="1007"/>
      <c r="B16" s="1006"/>
      <c r="C16" s="1077"/>
      <c r="D16" s="1006"/>
      <c r="E16" s="1079"/>
      <c r="F16" s="1007"/>
      <c r="G16" s="727">
        <v>0</v>
      </c>
      <c r="H16" s="727">
        <v>0</v>
      </c>
      <c r="I16" s="1080"/>
      <c r="J16" s="1080"/>
      <c r="K16" s="1081"/>
      <c r="L16" s="1081"/>
      <c r="M16" s="1080"/>
      <c r="N16" s="1080"/>
      <c r="O16" s="1081"/>
      <c r="P16" s="1081"/>
      <c r="Q16" s="1080"/>
      <c r="R16" s="1081"/>
      <c r="S16" s="1081"/>
      <c r="T16" s="1080"/>
      <c r="U16" s="1081"/>
      <c r="V16" s="1081"/>
    </row>
    <row r="17" spans="1:22" s="728" customFormat="1" ht="14.25" customHeight="1">
      <c r="A17" s="1007"/>
      <c r="B17" s="1006"/>
      <c r="C17" s="1077"/>
      <c r="D17" s="1006"/>
      <c r="E17" s="1079"/>
      <c r="F17" s="1007"/>
      <c r="G17" s="727">
        <v>1079294</v>
      </c>
      <c r="H17" s="727">
        <v>0</v>
      </c>
      <c r="I17" s="1080"/>
      <c r="J17" s="1080"/>
      <c r="K17" s="1081"/>
      <c r="L17" s="1081"/>
      <c r="M17" s="1080"/>
      <c r="N17" s="1080"/>
      <c r="O17" s="1081"/>
      <c r="P17" s="1081"/>
      <c r="Q17" s="1080"/>
      <c r="R17" s="1081"/>
      <c r="S17" s="1081"/>
      <c r="T17" s="1080"/>
      <c r="U17" s="1081"/>
      <c r="V17" s="1081"/>
    </row>
    <row r="18" spans="1:22" s="728" customFormat="1" ht="14.25" customHeight="1">
      <c r="A18" s="1007"/>
      <c r="B18" s="1006"/>
      <c r="C18" s="1078"/>
      <c r="D18" s="1006"/>
      <c r="E18" s="1079"/>
      <c r="F18" s="1007"/>
      <c r="G18" s="727">
        <v>0</v>
      </c>
      <c r="H18" s="727">
        <v>0</v>
      </c>
      <c r="I18" s="1080"/>
      <c r="J18" s="1080"/>
      <c r="K18" s="1081"/>
      <c r="L18" s="1081"/>
      <c r="M18" s="1080"/>
      <c r="N18" s="1080"/>
      <c r="O18" s="1081"/>
      <c r="P18" s="1081"/>
      <c r="Q18" s="1080"/>
      <c r="R18" s="1081"/>
      <c r="S18" s="1081"/>
      <c r="T18" s="1080"/>
      <c r="U18" s="1081"/>
      <c r="V18" s="1081"/>
    </row>
    <row r="19" spans="1:22" s="728" customFormat="1" ht="14.25" customHeight="1">
      <c r="A19" s="1007">
        <v>2</v>
      </c>
      <c r="B19" s="1032" t="s">
        <v>1030</v>
      </c>
      <c r="C19" s="1076" t="s">
        <v>1032</v>
      </c>
      <c r="D19" s="1032" t="s">
        <v>492</v>
      </c>
      <c r="E19" s="1082" t="s">
        <v>961</v>
      </c>
      <c r="F19" s="1007">
        <v>2023</v>
      </c>
      <c r="G19" s="727">
        <f>G20+G21+G22+G23</f>
        <v>938000</v>
      </c>
      <c r="H19" s="727">
        <f>H20+H21+H22+H23</f>
        <v>0</v>
      </c>
      <c r="I19" s="1080">
        <f>J19+M19</f>
        <v>938000</v>
      </c>
      <c r="J19" s="1080">
        <f>K19+L19</f>
        <v>0</v>
      </c>
      <c r="K19" s="1081">
        <v>0</v>
      </c>
      <c r="L19" s="1081">
        <v>0</v>
      </c>
      <c r="M19" s="1080">
        <f>N19+Q19+T19</f>
        <v>938000</v>
      </c>
      <c r="N19" s="1080">
        <f>O19+P19</f>
        <v>938000</v>
      </c>
      <c r="O19" s="1081">
        <v>328000</v>
      </c>
      <c r="P19" s="1081">
        <v>610000</v>
      </c>
      <c r="Q19" s="1080">
        <f>R19+S19</f>
        <v>0</v>
      </c>
      <c r="R19" s="1081">
        <v>0</v>
      </c>
      <c r="S19" s="1081">
        <v>0</v>
      </c>
      <c r="T19" s="1080">
        <f>U19+V19</f>
        <v>0</v>
      </c>
      <c r="U19" s="1081">
        <v>0</v>
      </c>
      <c r="V19" s="1081">
        <v>0</v>
      </c>
    </row>
    <row r="20" spans="1:22" s="728" customFormat="1" ht="14.25" customHeight="1">
      <c r="A20" s="1007"/>
      <c r="B20" s="1032"/>
      <c r="C20" s="1077"/>
      <c r="D20" s="1032"/>
      <c r="E20" s="1082"/>
      <c r="F20" s="1007"/>
      <c r="G20" s="727">
        <v>0</v>
      </c>
      <c r="H20" s="727">
        <v>0</v>
      </c>
      <c r="I20" s="1080"/>
      <c r="J20" s="1080"/>
      <c r="K20" s="1081"/>
      <c r="L20" s="1081"/>
      <c r="M20" s="1080"/>
      <c r="N20" s="1080"/>
      <c r="O20" s="1081"/>
      <c r="P20" s="1081"/>
      <c r="Q20" s="1080"/>
      <c r="R20" s="1081"/>
      <c r="S20" s="1081"/>
      <c r="T20" s="1080"/>
      <c r="U20" s="1081"/>
      <c r="V20" s="1081"/>
    </row>
    <row r="21" spans="1:22" s="728" customFormat="1" ht="14.25" customHeight="1">
      <c r="A21" s="1007"/>
      <c r="B21" s="1032"/>
      <c r="C21" s="1077"/>
      <c r="D21" s="1032"/>
      <c r="E21" s="1082"/>
      <c r="F21" s="1007"/>
      <c r="G21" s="727">
        <v>938000</v>
      </c>
      <c r="H21" s="727">
        <v>0</v>
      </c>
      <c r="I21" s="1080"/>
      <c r="J21" s="1080"/>
      <c r="K21" s="1081"/>
      <c r="L21" s="1081"/>
      <c r="M21" s="1080"/>
      <c r="N21" s="1080"/>
      <c r="O21" s="1081"/>
      <c r="P21" s="1081"/>
      <c r="Q21" s="1080"/>
      <c r="R21" s="1081"/>
      <c r="S21" s="1081"/>
      <c r="T21" s="1080"/>
      <c r="U21" s="1081"/>
      <c r="V21" s="1081"/>
    </row>
    <row r="22" spans="1:22" s="728" customFormat="1" ht="14.25" customHeight="1">
      <c r="A22" s="1007"/>
      <c r="B22" s="1032"/>
      <c r="C22" s="1077"/>
      <c r="D22" s="1032"/>
      <c r="E22" s="1082"/>
      <c r="F22" s="1007"/>
      <c r="G22" s="727">
        <v>0</v>
      </c>
      <c r="H22" s="727">
        <v>0</v>
      </c>
      <c r="I22" s="1080"/>
      <c r="J22" s="1080"/>
      <c r="K22" s="1081"/>
      <c r="L22" s="1081"/>
      <c r="M22" s="1080"/>
      <c r="N22" s="1080"/>
      <c r="O22" s="1081"/>
      <c r="P22" s="1081"/>
      <c r="Q22" s="1080"/>
      <c r="R22" s="1081"/>
      <c r="S22" s="1081"/>
      <c r="T22" s="1080"/>
      <c r="U22" s="1081"/>
      <c r="V22" s="1081"/>
    </row>
    <row r="23" spans="1:22" s="728" customFormat="1" ht="14.25" customHeight="1">
      <c r="A23" s="1007"/>
      <c r="B23" s="1032"/>
      <c r="C23" s="1078"/>
      <c r="D23" s="1032"/>
      <c r="E23" s="1082"/>
      <c r="F23" s="1007"/>
      <c r="G23" s="727">
        <v>0</v>
      </c>
      <c r="H23" s="727">
        <v>0</v>
      </c>
      <c r="I23" s="1080"/>
      <c r="J23" s="1080"/>
      <c r="K23" s="1081"/>
      <c r="L23" s="1081"/>
      <c r="M23" s="1080"/>
      <c r="N23" s="1080"/>
      <c r="O23" s="1081"/>
      <c r="P23" s="1081"/>
      <c r="Q23" s="1080"/>
      <c r="R23" s="1081"/>
      <c r="S23" s="1081"/>
      <c r="T23" s="1080"/>
      <c r="U23" s="1081"/>
      <c r="V23" s="1081"/>
    </row>
    <row r="24" spans="1:22" s="728" customFormat="1" ht="14.25" customHeight="1">
      <c r="A24" s="1007">
        <v>3</v>
      </c>
      <c r="B24" s="1025" t="s">
        <v>1030</v>
      </c>
      <c r="C24" s="1076" t="s">
        <v>1033</v>
      </c>
      <c r="D24" s="1006" t="s">
        <v>492</v>
      </c>
      <c r="E24" s="1079" t="s">
        <v>904</v>
      </c>
      <c r="F24" s="1007">
        <v>2023</v>
      </c>
      <c r="G24" s="727">
        <f>G25+G26+G27+G28</f>
        <v>1009000</v>
      </c>
      <c r="H24" s="727">
        <f>H25+H26+H27+H28</f>
        <v>0</v>
      </c>
      <c r="I24" s="1080">
        <f>J24+M24</f>
        <v>1009000</v>
      </c>
      <c r="J24" s="1080">
        <f>K24+L24</f>
        <v>0</v>
      </c>
      <c r="K24" s="1081">
        <v>0</v>
      </c>
      <c r="L24" s="1081">
        <v>0</v>
      </c>
      <c r="M24" s="1080">
        <f>N24+Q24+T24</f>
        <v>1009000</v>
      </c>
      <c r="N24" s="1080">
        <f>O24+P24</f>
        <v>1009000</v>
      </c>
      <c r="O24" s="1081">
        <v>858000</v>
      </c>
      <c r="P24" s="1081">
        <v>151000</v>
      </c>
      <c r="Q24" s="1080">
        <f>R24+S24</f>
        <v>0</v>
      </c>
      <c r="R24" s="1081">
        <v>0</v>
      </c>
      <c r="S24" s="1081">
        <v>0</v>
      </c>
      <c r="T24" s="1080">
        <f>U24+V24</f>
        <v>0</v>
      </c>
      <c r="U24" s="1081">
        <v>0</v>
      </c>
      <c r="V24" s="1081">
        <v>0</v>
      </c>
    </row>
    <row r="25" spans="1:22" s="728" customFormat="1" ht="14.25" customHeight="1">
      <c r="A25" s="1007"/>
      <c r="B25" s="1026"/>
      <c r="C25" s="1077"/>
      <c r="D25" s="1006"/>
      <c r="E25" s="1079"/>
      <c r="F25" s="1007"/>
      <c r="G25" s="727">
        <v>0</v>
      </c>
      <c r="H25" s="727">
        <v>0</v>
      </c>
      <c r="I25" s="1080"/>
      <c r="J25" s="1080"/>
      <c r="K25" s="1081"/>
      <c r="L25" s="1081"/>
      <c r="M25" s="1080"/>
      <c r="N25" s="1080"/>
      <c r="O25" s="1081"/>
      <c r="P25" s="1081"/>
      <c r="Q25" s="1080"/>
      <c r="R25" s="1081"/>
      <c r="S25" s="1081"/>
      <c r="T25" s="1080"/>
      <c r="U25" s="1081"/>
      <c r="V25" s="1081"/>
    </row>
    <row r="26" spans="1:22" s="728" customFormat="1" ht="14.25" customHeight="1">
      <c r="A26" s="1007"/>
      <c r="B26" s="1026"/>
      <c r="C26" s="1077"/>
      <c r="D26" s="1006"/>
      <c r="E26" s="1079"/>
      <c r="F26" s="1007"/>
      <c r="G26" s="727">
        <v>1009000</v>
      </c>
      <c r="H26" s="727">
        <v>0</v>
      </c>
      <c r="I26" s="1080"/>
      <c r="J26" s="1080"/>
      <c r="K26" s="1081"/>
      <c r="L26" s="1081"/>
      <c r="M26" s="1080"/>
      <c r="N26" s="1080"/>
      <c r="O26" s="1081"/>
      <c r="P26" s="1081"/>
      <c r="Q26" s="1080"/>
      <c r="R26" s="1081"/>
      <c r="S26" s="1081"/>
      <c r="T26" s="1080"/>
      <c r="U26" s="1081"/>
      <c r="V26" s="1081"/>
    </row>
    <row r="27" spans="1:22" s="728" customFormat="1" ht="14.25" customHeight="1">
      <c r="A27" s="1007"/>
      <c r="B27" s="1026"/>
      <c r="C27" s="1077"/>
      <c r="D27" s="1006"/>
      <c r="E27" s="1079"/>
      <c r="F27" s="1007"/>
      <c r="G27" s="727">
        <v>0</v>
      </c>
      <c r="H27" s="727">
        <v>0</v>
      </c>
      <c r="I27" s="1080"/>
      <c r="J27" s="1080"/>
      <c r="K27" s="1081"/>
      <c r="L27" s="1081"/>
      <c r="M27" s="1080"/>
      <c r="N27" s="1080"/>
      <c r="O27" s="1081"/>
      <c r="P27" s="1081"/>
      <c r="Q27" s="1080"/>
      <c r="R27" s="1081"/>
      <c r="S27" s="1081"/>
      <c r="T27" s="1080"/>
      <c r="U27" s="1081"/>
      <c r="V27" s="1081"/>
    </row>
    <row r="28" spans="1:22" s="728" customFormat="1" ht="14.25" customHeight="1">
      <c r="A28" s="1007"/>
      <c r="B28" s="1027"/>
      <c r="C28" s="1078"/>
      <c r="D28" s="1006"/>
      <c r="E28" s="1079"/>
      <c r="F28" s="1007"/>
      <c r="G28" s="727">
        <v>0</v>
      </c>
      <c r="H28" s="727">
        <v>0</v>
      </c>
      <c r="I28" s="1080"/>
      <c r="J28" s="1080"/>
      <c r="K28" s="1081"/>
      <c r="L28" s="1081"/>
      <c r="M28" s="1080"/>
      <c r="N28" s="1080"/>
      <c r="O28" s="1081"/>
      <c r="P28" s="1081"/>
      <c r="Q28" s="1080"/>
      <c r="R28" s="1081"/>
      <c r="S28" s="1081"/>
      <c r="T28" s="1080"/>
      <c r="U28" s="1081"/>
      <c r="V28" s="1081"/>
    </row>
    <row r="29" spans="1:22" s="730" customFormat="1">
      <c r="A29" s="1083" t="s">
        <v>796</v>
      </c>
      <c r="B29" s="1084"/>
      <c r="C29" s="1084"/>
      <c r="D29" s="1084"/>
      <c r="E29" s="1084"/>
      <c r="F29" s="1085"/>
      <c r="G29" s="729">
        <f>G14+G19+G24</f>
        <v>9142294</v>
      </c>
      <c r="H29" s="729">
        <f>H14+H19+H24</f>
        <v>0</v>
      </c>
      <c r="I29" s="1092">
        <f t="shared" ref="I29:V29" si="0">SUM(I14:I28)</f>
        <v>9142294</v>
      </c>
      <c r="J29" s="1092">
        <f t="shared" si="0"/>
        <v>6116000</v>
      </c>
      <c r="K29" s="1092">
        <f t="shared" si="0"/>
        <v>6116000</v>
      </c>
      <c r="L29" s="1092">
        <f t="shared" si="0"/>
        <v>0</v>
      </c>
      <c r="M29" s="1092">
        <f t="shared" si="0"/>
        <v>3026294</v>
      </c>
      <c r="N29" s="1092">
        <f t="shared" si="0"/>
        <v>1947000</v>
      </c>
      <c r="O29" s="1092">
        <f t="shared" si="0"/>
        <v>1186000</v>
      </c>
      <c r="P29" s="1092">
        <f t="shared" si="0"/>
        <v>761000</v>
      </c>
      <c r="Q29" s="1092">
        <f t="shared" si="0"/>
        <v>1079294</v>
      </c>
      <c r="R29" s="1092">
        <f t="shared" si="0"/>
        <v>1079294</v>
      </c>
      <c r="S29" s="1092">
        <f t="shared" si="0"/>
        <v>0</v>
      </c>
      <c r="T29" s="1092">
        <f t="shared" si="0"/>
        <v>0</v>
      </c>
      <c r="U29" s="1092">
        <f t="shared" si="0"/>
        <v>0</v>
      </c>
      <c r="V29" s="1092">
        <f t="shared" si="0"/>
        <v>0</v>
      </c>
    </row>
    <row r="30" spans="1:22" s="730" customFormat="1">
      <c r="A30" s="1086"/>
      <c r="B30" s="1087"/>
      <c r="C30" s="1087"/>
      <c r="D30" s="1087"/>
      <c r="E30" s="1087"/>
      <c r="F30" s="1088"/>
      <c r="G30" s="729">
        <f t="shared" ref="G30:H33" si="1">G15+G20+G25</f>
        <v>6116000</v>
      </c>
      <c r="H30" s="729">
        <f t="shared" si="1"/>
        <v>0</v>
      </c>
      <c r="I30" s="1092"/>
      <c r="J30" s="1092"/>
      <c r="K30" s="1092"/>
      <c r="L30" s="1092"/>
      <c r="M30" s="1092"/>
      <c r="N30" s="1092"/>
      <c r="O30" s="1092"/>
      <c r="P30" s="1092"/>
      <c r="Q30" s="1092"/>
      <c r="R30" s="1092"/>
      <c r="S30" s="1092"/>
      <c r="T30" s="1092"/>
      <c r="U30" s="1092"/>
      <c r="V30" s="1092"/>
    </row>
    <row r="31" spans="1:22" s="730" customFormat="1">
      <c r="A31" s="1086"/>
      <c r="B31" s="1087"/>
      <c r="C31" s="1087"/>
      <c r="D31" s="1087"/>
      <c r="E31" s="1087"/>
      <c r="F31" s="1088"/>
      <c r="G31" s="729">
        <f t="shared" si="1"/>
        <v>1947000</v>
      </c>
      <c r="H31" s="729">
        <f t="shared" si="1"/>
        <v>0</v>
      </c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</row>
    <row r="32" spans="1:22" s="730" customFormat="1">
      <c r="A32" s="1086"/>
      <c r="B32" s="1087"/>
      <c r="C32" s="1087"/>
      <c r="D32" s="1087"/>
      <c r="E32" s="1087"/>
      <c r="F32" s="1088"/>
      <c r="G32" s="729">
        <f t="shared" si="1"/>
        <v>1079294</v>
      </c>
      <c r="H32" s="729">
        <f t="shared" si="1"/>
        <v>0</v>
      </c>
      <c r="I32" s="1092"/>
      <c r="J32" s="1092"/>
      <c r="K32" s="1092"/>
      <c r="L32" s="1092"/>
      <c r="M32" s="1092"/>
      <c r="N32" s="1092"/>
      <c r="O32" s="1092"/>
      <c r="P32" s="1092"/>
      <c r="Q32" s="1092"/>
      <c r="R32" s="1092"/>
      <c r="S32" s="1092"/>
      <c r="T32" s="1092"/>
      <c r="U32" s="1092"/>
      <c r="V32" s="1092"/>
    </row>
    <row r="33" spans="1:22" s="730" customFormat="1">
      <c r="A33" s="1089"/>
      <c r="B33" s="1090"/>
      <c r="C33" s="1090"/>
      <c r="D33" s="1090"/>
      <c r="E33" s="1090"/>
      <c r="F33" s="1091"/>
      <c r="G33" s="729">
        <f t="shared" si="1"/>
        <v>0</v>
      </c>
      <c r="H33" s="729">
        <f t="shared" si="1"/>
        <v>0</v>
      </c>
      <c r="I33" s="1092"/>
      <c r="J33" s="1092"/>
      <c r="K33" s="1092"/>
      <c r="L33" s="1092"/>
      <c r="M33" s="1092"/>
      <c r="N33" s="1092"/>
      <c r="O33" s="1092"/>
      <c r="P33" s="1092"/>
      <c r="Q33" s="1092"/>
      <c r="R33" s="1092"/>
      <c r="S33" s="1092"/>
      <c r="T33" s="1092"/>
      <c r="U33" s="1092"/>
      <c r="V33" s="1092"/>
    </row>
  </sheetData>
  <sheetProtection password="C25B" sheet="1" objects="1" scenarios="1"/>
  <mergeCells count="104">
    <mergeCell ref="U29:U33"/>
    <mergeCell ref="V29:V33"/>
    <mergeCell ref="O29:O33"/>
    <mergeCell ref="P29:P33"/>
    <mergeCell ref="Q29:Q33"/>
    <mergeCell ref="R29:R33"/>
    <mergeCell ref="S29:S33"/>
    <mergeCell ref="T29:T33"/>
    <mergeCell ref="T24:T28"/>
    <mergeCell ref="U24:U28"/>
    <mergeCell ref="V24:V28"/>
    <mergeCell ref="P24:P28"/>
    <mergeCell ref="Q24:Q28"/>
    <mergeCell ref="R24:R28"/>
    <mergeCell ref="S24:S28"/>
    <mergeCell ref="A29:F33"/>
    <mergeCell ref="I29:I33"/>
    <mergeCell ref="J29:J33"/>
    <mergeCell ref="K29:K33"/>
    <mergeCell ref="L29:L33"/>
    <mergeCell ref="M29:M33"/>
    <mergeCell ref="N29:N33"/>
    <mergeCell ref="N24:N28"/>
    <mergeCell ref="O24:O28"/>
    <mergeCell ref="F24:F28"/>
    <mergeCell ref="I24:I28"/>
    <mergeCell ref="J24:J28"/>
    <mergeCell ref="K24:K28"/>
    <mergeCell ref="L24:L28"/>
    <mergeCell ref="M24:M28"/>
    <mergeCell ref="U19:U23"/>
    <mergeCell ref="V19:V23"/>
    <mergeCell ref="A24:A28"/>
    <mergeCell ref="B24:B28"/>
    <mergeCell ref="C24:C28"/>
    <mergeCell ref="D24:D28"/>
    <mergeCell ref="E24:E28"/>
    <mergeCell ref="L19:L23"/>
    <mergeCell ref="M19:M23"/>
    <mergeCell ref="N19:N23"/>
    <mergeCell ref="O19:O23"/>
    <mergeCell ref="P19:P23"/>
    <mergeCell ref="Q19:Q23"/>
    <mergeCell ref="J14:J18"/>
    <mergeCell ref="K14:K18"/>
    <mergeCell ref="L14:L18"/>
    <mergeCell ref="M14:M18"/>
    <mergeCell ref="N14:N18"/>
    <mergeCell ref="O14:O18"/>
    <mergeCell ref="R19:R23"/>
    <mergeCell ref="S19:S23"/>
    <mergeCell ref="T19:T23"/>
    <mergeCell ref="A19:A23"/>
    <mergeCell ref="B19:B23"/>
    <mergeCell ref="C19:C23"/>
    <mergeCell ref="D19:D23"/>
    <mergeCell ref="E19:E23"/>
    <mergeCell ref="F19:F23"/>
    <mergeCell ref="I19:I23"/>
    <mergeCell ref="J19:J23"/>
    <mergeCell ref="K19:K23"/>
    <mergeCell ref="A14:A18"/>
    <mergeCell ref="B14:B18"/>
    <mergeCell ref="C14:C18"/>
    <mergeCell ref="D14:D18"/>
    <mergeCell ref="E14:E18"/>
    <mergeCell ref="F14:F18"/>
    <mergeCell ref="I14:I18"/>
    <mergeCell ref="N11:N12"/>
    <mergeCell ref="O11:O12"/>
    <mergeCell ref="I9:I12"/>
    <mergeCell ref="J9:L10"/>
    <mergeCell ref="M9:M12"/>
    <mergeCell ref="N9:V9"/>
    <mergeCell ref="N10:P10"/>
    <mergeCell ref="Q10:S10"/>
    <mergeCell ref="T10:V10"/>
    <mergeCell ref="J11:J12"/>
    <mergeCell ref="V14:V18"/>
    <mergeCell ref="P14:P18"/>
    <mergeCell ref="Q14:Q18"/>
    <mergeCell ref="R14:R18"/>
    <mergeCell ref="S14:S18"/>
    <mergeCell ref="T14:T18"/>
    <mergeCell ref="U14:U18"/>
    <mergeCell ref="K11:K12"/>
    <mergeCell ref="L11:L12"/>
    <mergeCell ref="A5:V5"/>
    <mergeCell ref="A7:A12"/>
    <mergeCell ref="B7:B12"/>
    <mergeCell ref="C7:C12"/>
    <mergeCell ref="D7:D12"/>
    <mergeCell ref="E7:E12"/>
    <mergeCell ref="F7:F12"/>
    <mergeCell ref="G7:G8"/>
    <mergeCell ref="H7:H8"/>
    <mergeCell ref="I7:V8"/>
    <mergeCell ref="T11:T12"/>
    <mergeCell ref="U11:U12"/>
    <mergeCell ref="V11:V12"/>
    <mergeCell ref="P11:P12"/>
    <mergeCell ref="Q11:Q12"/>
    <mergeCell ref="R11:R12"/>
    <mergeCell ref="S11:S12"/>
  </mergeCells>
  <printOptions horizontalCentered="1"/>
  <pageMargins left="0.23622047244094491" right="0.19685039370078741" top="0.98425196850393704" bottom="0.74803149606299213" header="0.31496062992125984" footer="0.31496062992125984"/>
  <pageSetup paperSize="9" scale="46" orientation="landscape" copies="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view="pageBreakPreview" topLeftCell="E51" zoomScaleNormal="100" zoomScaleSheetLayoutView="100" workbookViewId="0">
      <selection activeCell="I72" sqref="I72:I76"/>
    </sheetView>
  </sheetViews>
  <sheetFormatPr defaultRowHeight="15"/>
  <cols>
    <col min="1" max="1" width="5.375" style="731" customWidth="1"/>
    <col min="2" max="2" width="13.125" style="731" customWidth="1"/>
    <col min="3" max="3" width="43.875" style="731" customWidth="1"/>
    <col min="4" max="4" width="11.625" style="731" customWidth="1"/>
    <col min="5" max="5" width="10.375" style="731" customWidth="1"/>
    <col min="6" max="6" width="11" style="731" customWidth="1"/>
    <col min="7" max="8" width="12.125" style="731" customWidth="1"/>
    <col min="9" max="9" width="12.875" style="731" customWidth="1"/>
    <col min="10" max="11" width="12.125" style="731" customWidth="1"/>
    <col min="12" max="12" width="11.375" style="731" customWidth="1"/>
    <col min="13" max="14" width="11.875" style="731" customWidth="1"/>
    <col min="15" max="15" width="11.75" style="731" customWidth="1"/>
    <col min="16" max="16" width="11.375" style="731" customWidth="1"/>
    <col min="17" max="17" width="11.875" style="731" customWidth="1"/>
    <col min="18" max="18" width="11.375" style="731" customWidth="1"/>
    <col min="19" max="19" width="10.375" style="731" customWidth="1"/>
    <col min="20" max="20" width="12.875" style="731" customWidth="1"/>
    <col min="21" max="21" width="11.75" style="731" customWidth="1"/>
    <col min="22" max="22" width="11" style="731" customWidth="1"/>
    <col min="23" max="256" width="9" style="731"/>
    <col min="257" max="257" width="5.375" style="731" customWidth="1"/>
    <col min="258" max="258" width="13.125" style="731" customWidth="1"/>
    <col min="259" max="259" width="43.875" style="731" customWidth="1"/>
    <col min="260" max="260" width="11.625" style="731" customWidth="1"/>
    <col min="261" max="261" width="10.375" style="731" customWidth="1"/>
    <col min="262" max="262" width="11" style="731" customWidth="1"/>
    <col min="263" max="264" width="12.125" style="731" customWidth="1"/>
    <col min="265" max="265" width="12.875" style="731" customWidth="1"/>
    <col min="266" max="267" width="12.125" style="731" customWidth="1"/>
    <col min="268" max="268" width="11.375" style="731" customWidth="1"/>
    <col min="269" max="270" width="11.875" style="731" customWidth="1"/>
    <col min="271" max="271" width="11.75" style="731" customWidth="1"/>
    <col min="272" max="272" width="11.375" style="731" customWidth="1"/>
    <col min="273" max="273" width="11.875" style="731" customWidth="1"/>
    <col min="274" max="274" width="11.375" style="731" customWidth="1"/>
    <col min="275" max="275" width="10.375" style="731" customWidth="1"/>
    <col min="276" max="276" width="12.875" style="731" customWidth="1"/>
    <col min="277" max="277" width="11.75" style="731" customWidth="1"/>
    <col min="278" max="278" width="11" style="731" customWidth="1"/>
    <col min="279" max="512" width="9" style="731"/>
    <col min="513" max="513" width="5.375" style="731" customWidth="1"/>
    <col min="514" max="514" width="13.125" style="731" customWidth="1"/>
    <col min="515" max="515" width="43.875" style="731" customWidth="1"/>
    <col min="516" max="516" width="11.625" style="731" customWidth="1"/>
    <col min="517" max="517" width="10.375" style="731" customWidth="1"/>
    <col min="518" max="518" width="11" style="731" customWidth="1"/>
    <col min="519" max="520" width="12.125" style="731" customWidth="1"/>
    <col min="521" max="521" width="12.875" style="731" customWidth="1"/>
    <col min="522" max="523" width="12.125" style="731" customWidth="1"/>
    <col min="524" max="524" width="11.375" style="731" customWidth="1"/>
    <col min="525" max="526" width="11.875" style="731" customWidth="1"/>
    <col min="527" max="527" width="11.75" style="731" customWidth="1"/>
    <col min="528" max="528" width="11.375" style="731" customWidth="1"/>
    <col min="529" max="529" width="11.875" style="731" customWidth="1"/>
    <col min="530" max="530" width="11.375" style="731" customWidth="1"/>
    <col min="531" max="531" width="10.375" style="731" customWidth="1"/>
    <col min="532" max="532" width="12.875" style="731" customWidth="1"/>
    <col min="533" max="533" width="11.75" style="731" customWidth="1"/>
    <col min="534" max="534" width="11" style="731" customWidth="1"/>
    <col min="535" max="768" width="9" style="731"/>
    <col min="769" max="769" width="5.375" style="731" customWidth="1"/>
    <col min="770" max="770" width="13.125" style="731" customWidth="1"/>
    <col min="771" max="771" width="43.875" style="731" customWidth="1"/>
    <col min="772" max="772" width="11.625" style="731" customWidth="1"/>
    <col min="773" max="773" width="10.375" style="731" customWidth="1"/>
    <col min="774" max="774" width="11" style="731" customWidth="1"/>
    <col min="775" max="776" width="12.125" style="731" customWidth="1"/>
    <col min="777" max="777" width="12.875" style="731" customWidth="1"/>
    <col min="778" max="779" width="12.125" style="731" customWidth="1"/>
    <col min="780" max="780" width="11.375" style="731" customWidth="1"/>
    <col min="781" max="782" width="11.875" style="731" customWidth="1"/>
    <col min="783" max="783" width="11.75" style="731" customWidth="1"/>
    <col min="784" max="784" width="11.375" style="731" customWidth="1"/>
    <col min="785" max="785" width="11.875" style="731" customWidth="1"/>
    <col min="786" max="786" width="11.375" style="731" customWidth="1"/>
    <col min="787" max="787" width="10.375" style="731" customWidth="1"/>
    <col min="788" max="788" width="12.875" style="731" customWidth="1"/>
    <col min="789" max="789" width="11.75" style="731" customWidth="1"/>
    <col min="790" max="790" width="11" style="731" customWidth="1"/>
    <col min="791" max="1024" width="9" style="731"/>
    <col min="1025" max="1025" width="5.375" style="731" customWidth="1"/>
    <col min="1026" max="1026" width="13.125" style="731" customWidth="1"/>
    <col min="1027" max="1027" width="43.875" style="731" customWidth="1"/>
    <col min="1028" max="1028" width="11.625" style="731" customWidth="1"/>
    <col min="1029" max="1029" width="10.375" style="731" customWidth="1"/>
    <col min="1030" max="1030" width="11" style="731" customWidth="1"/>
    <col min="1031" max="1032" width="12.125" style="731" customWidth="1"/>
    <col min="1033" max="1033" width="12.875" style="731" customWidth="1"/>
    <col min="1034" max="1035" width="12.125" style="731" customWidth="1"/>
    <col min="1036" max="1036" width="11.375" style="731" customWidth="1"/>
    <col min="1037" max="1038" width="11.875" style="731" customWidth="1"/>
    <col min="1039" max="1039" width="11.75" style="731" customWidth="1"/>
    <col min="1040" max="1040" width="11.375" style="731" customWidth="1"/>
    <col min="1041" max="1041" width="11.875" style="731" customWidth="1"/>
    <col min="1042" max="1042" width="11.375" style="731" customWidth="1"/>
    <col min="1043" max="1043" width="10.375" style="731" customWidth="1"/>
    <col min="1044" max="1044" width="12.875" style="731" customWidth="1"/>
    <col min="1045" max="1045" width="11.75" style="731" customWidth="1"/>
    <col min="1046" max="1046" width="11" style="731" customWidth="1"/>
    <col min="1047" max="1280" width="9" style="731"/>
    <col min="1281" max="1281" width="5.375" style="731" customWidth="1"/>
    <col min="1282" max="1282" width="13.125" style="731" customWidth="1"/>
    <col min="1283" max="1283" width="43.875" style="731" customWidth="1"/>
    <col min="1284" max="1284" width="11.625" style="731" customWidth="1"/>
    <col min="1285" max="1285" width="10.375" style="731" customWidth="1"/>
    <col min="1286" max="1286" width="11" style="731" customWidth="1"/>
    <col min="1287" max="1288" width="12.125" style="731" customWidth="1"/>
    <col min="1289" max="1289" width="12.875" style="731" customWidth="1"/>
    <col min="1290" max="1291" width="12.125" style="731" customWidth="1"/>
    <col min="1292" max="1292" width="11.375" style="731" customWidth="1"/>
    <col min="1293" max="1294" width="11.875" style="731" customWidth="1"/>
    <col min="1295" max="1295" width="11.75" style="731" customWidth="1"/>
    <col min="1296" max="1296" width="11.375" style="731" customWidth="1"/>
    <col min="1297" max="1297" width="11.875" style="731" customWidth="1"/>
    <col min="1298" max="1298" width="11.375" style="731" customWidth="1"/>
    <col min="1299" max="1299" width="10.375" style="731" customWidth="1"/>
    <col min="1300" max="1300" width="12.875" style="731" customWidth="1"/>
    <col min="1301" max="1301" width="11.75" style="731" customWidth="1"/>
    <col min="1302" max="1302" width="11" style="731" customWidth="1"/>
    <col min="1303" max="1536" width="9" style="731"/>
    <col min="1537" max="1537" width="5.375" style="731" customWidth="1"/>
    <col min="1538" max="1538" width="13.125" style="731" customWidth="1"/>
    <col min="1539" max="1539" width="43.875" style="731" customWidth="1"/>
    <col min="1540" max="1540" width="11.625" style="731" customWidth="1"/>
    <col min="1541" max="1541" width="10.375" style="731" customWidth="1"/>
    <col min="1542" max="1542" width="11" style="731" customWidth="1"/>
    <col min="1543" max="1544" width="12.125" style="731" customWidth="1"/>
    <col min="1545" max="1545" width="12.875" style="731" customWidth="1"/>
    <col min="1546" max="1547" width="12.125" style="731" customWidth="1"/>
    <col min="1548" max="1548" width="11.375" style="731" customWidth="1"/>
    <col min="1549" max="1550" width="11.875" style="731" customWidth="1"/>
    <col min="1551" max="1551" width="11.75" style="731" customWidth="1"/>
    <col min="1552" max="1552" width="11.375" style="731" customWidth="1"/>
    <col min="1553" max="1553" width="11.875" style="731" customWidth="1"/>
    <col min="1554" max="1554" width="11.375" style="731" customWidth="1"/>
    <col min="1555" max="1555" width="10.375" style="731" customWidth="1"/>
    <col min="1556" max="1556" width="12.875" style="731" customWidth="1"/>
    <col min="1557" max="1557" width="11.75" style="731" customWidth="1"/>
    <col min="1558" max="1558" width="11" style="731" customWidth="1"/>
    <col min="1559" max="1792" width="9" style="731"/>
    <col min="1793" max="1793" width="5.375" style="731" customWidth="1"/>
    <col min="1794" max="1794" width="13.125" style="731" customWidth="1"/>
    <col min="1795" max="1795" width="43.875" style="731" customWidth="1"/>
    <col min="1796" max="1796" width="11.625" style="731" customWidth="1"/>
    <col min="1797" max="1797" width="10.375" style="731" customWidth="1"/>
    <col min="1798" max="1798" width="11" style="731" customWidth="1"/>
    <col min="1799" max="1800" width="12.125" style="731" customWidth="1"/>
    <col min="1801" max="1801" width="12.875" style="731" customWidth="1"/>
    <col min="1802" max="1803" width="12.125" style="731" customWidth="1"/>
    <col min="1804" max="1804" width="11.375" style="731" customWidth="1"/>
    <col min="1805" max="1806" width="11.875" style="731" customWidth="1"/>
    <col min="1807" max="1807" width="11.75" style="731" customWidth="1"/>
    <col min="1808" max="1808" width="11.375" style="731" customWidth="1"/>
    <col min="1809" max="1809" width="11.875" style="731" customWidth="1"/>
    <col min="1810" max="1810" width="11.375" style="731" customWidth="1"/>
    <col min="1811" max="1811" width="10.375" style="731" customWidth="1"/>
    <col min="1812" max="1812" width="12.875" style="731" customWidth="1"/>
    <col min="1813" max="1813" width="11.75" style="731" customWidth="1"/>
    <col min="1814" max="1814" width="11" style="731" customWidth="1"/>
    <col min="1815" max="2048" width="9" style="731"/>
    <col min="2049" max="2049" width="5.375" style="731" customWidth="1"/>
    <col min="2050" max="2050" width="13.125" style="731" customWidth="1"/>
    <col min="2051" max="2051" width="43.875" style="731" customWidth="1"/>
    <col min="2052" max="2052" width="11.625" style="731" customWidth="1"/>
    <col min="2053" max="2053" width="10.375" style="731" customWidth="1"/>
    <col min="2054" max="2054" width="11" style="731" customWidth="1"/>
    <col min="2055" max="2056" width="12.125" style="731" customWidth="1"/>
    <col min="2057" max="2057" width="12.875" style="731" customWidth="1"/>
    <col min="2058" max="2059" width="12.125" style="731" customWidth="1"/>
    <col min="2060" max="2060" width="11.375" style="731" customWidth="1"/>
    <col min="2061" max="2062" width="11.875" style="731" customWidth="1"/>
    <col min="2063" max="2063" width="11.75" style="731" customWidth="1"/>
    <col min="2064" max="2064" width="11.375" style="731" customWidth="1"/>
    <col min="2065" max="2065" width="11.875" style="731" customWidth="1"/>
    <col min="2066" max="2066" width="11.375" style="731" customWidth="1"/>
    <col min="2067" max="2067" width="10.375" style="731" customWidth="1"/>
    <col min="2068" max="2068" width="12.875" style="731" customWidth="1"/>
    <col min="2069" max="2069" width="11.75" style="731" customWidth="1"/>
    <col min="2070" max="2070" width="11" style="731" customWidth="1"/>
    <col min="2071" max="2304" width="9" style="731"/>
    <col min="2305" max="2305" width="5.375" style="731" customWidth="1"/>
    <col min="2306" max="2306" width="13.125" style="731" customWidth="1"/>
    <col min="2307" max="2307" width="43.875" style="731" customWidth="1"/>
    <col min="2308" max="2308" width="11.625" style="731" customWidth="1"/>
    <col min="2309" max="2309" width="10.375" style="731" customWidth="1"/>
    <col min="2310" max="2310" width="11" style="731" customWidth="1"/>
    <col min="2311" max="2312" width="12.125" style="731" customWidth="1"/>
    <col min="2313" max="2313" width="12.875" style="731" customWidth="1"/>
    <col min="2314" max="2315" width="12.125" style="731" customWidth="1"/>
    <col min="2316" max="2316" width="11.375" style="731" customWidth="1"/>
    <col min="2317" max="2318" width="11.875" style="731" customWidth="1"/>
    <col min="2319" max="2319" width="11.75" style="731" customWidth="1"/>
    <col min="2320" max="2320" width="11.375" style="731" customWidth="1"/>
    <col min="2321" max="2321" width="11.875" style="731" customWidth="1"/>
    <col min="2322" max="2322" width="11.375" style="731" customWidth="1"/>
    <col min="2323" max="2323" width="10.375" style="731" customWidth="1"/>
    <col min="2324" max="2324" width="12.875" style="731" customWidth="1"/>
    <col min="2325" max="2325" width="11.75" style="731" customWidth="1"/>
    <col min="2326" max="2326" width="11" style="731" customWidth="1"/>
    <col min="2327" max="2560" width="9" style="731"/>
    <col min="2561" max="2561" width="5.375" style="731" customWidth="1"/>
    <col min="2562" max="2562" width="13.125" style="731" customWidth="1"/>
    <col min="2563" max="2563" width="43.875" style="731" customWidth="1"/>
    <col min="2564" max="2564" width="11.625" style="731" customWidth="1"/>
    <col min="2565" max="2565" width="10.375" style="731" customWidth="1"/>
    <col min="2566" max="2566" width="11" style="731" customWidth="1"/>
    <col min="2567" max="2568" width="12.125" style="731" customWidth="1"/>
    <col min="2569" max="2569" width="12.875" style="731" customWidth="1"/>
    <col min="2570" max="2571" width="12.125" style="731" customWidth="1"/>
    <col min="2572" max="2572" width="11.375" style="731" customWidth="1"/>
    <col min="2573" max="2574" width="11.875" style="731" customWidth="1"/>
    <col min="2575" max="2575" width="11.75" style="731" customWidth="1"/>
    <col min="2576" max="2576" width="11.375" style="731" customWidth="1"/>
    <col min="2577" max="2577" width="11.875" style="731" customWidth="1"/>
    <col min="2578" max="2578" width="11.375" style="731" customWidth="1"/>
    <col min="2579" max="2579" width="10.375" style="731" customWidth="1"/>
    <col min="2580" max="2580" width="12.875" style="731" customWidth="1"/>
    <col min="2581" max="2581" width="11.75" style="731" customWidth="1"/>
    <col min="2582" max="2582" width="11" style="731" customWidth="1"/>
    <col min="2583" max="2816" width="9" style="731"/>
    <col min="2817" max="2817" width="5.375" style="731" customWidth="1"/>
    <col min="2818" max="2818" width="13.125" style="731" customWidth="1"/>
    <col min="2819" max="2819" width="43.875" style="731" customWidth="1"/>
    <col min="2820" max="2820" width="11.625" style="731" customWidth="1"/>
    <col min="2821" max="2821" width="10.375" style="731" customWidth="1"/>
    <col min="2822" max="2822" width="11" style="731" customWidth="1"/>
    <col min="2823" max="2824" width="12.125" style="731" customWidth="1"/>
    <col min="2825" max="2825" width="12.875" style="731" customWidth="1"/>
    <col min="2826" max="2827" width="12.125" style="731" customWidth="1"/>
    <col min="2828" max="2828" width="11.375" style="731" customWidth="1"/>
    <col min="2829" max="2830" width="11.875" style="731" customWidth="1"/>
    <col min="2831" max="2831" width="11.75" style="731" customWidth="1"/>
    <col min="2832" max="2832" width="11.375" style="731" customWidth="1"/>
    <col min="2833" max="2833" width="11.875" style="731" customWidth="1"/>
    <col min="2834" max="2834" width="11.375" style="731" customWidth="1"/>
    <col min="2835" max="2835" width="10.375" style="731" customWidth="1"/>
    <col min="2836" max="2836" width="12.875" style="731" customWidth="1"/>
    <col min="2837" max="2837" width="11.75" style="731" customWidth="1"/>
    <col min="2838" max="2838" width="11" style="731" customWidth="1"/>
    <col min="2839" max="3072" width="9" style="731"/>
    <col min="3073" max="3073" width="5.375" style="731" customWidth="1"/>
    <col min="3074" max="3074" width="13.125" style="731" customWidth="1"/>
    <col min="3075" max="3075" width="43.875" style="731" customWidth="1"/>
    <col min="3076" max="3076" width="11.625" style="731" customWidth="1"/>
    <col min="3077" max="3077" width="10.375" style="731" customWidth="1"/>
    <col min="3078" max="3078" width="11" style="731" customWidth="1"/>
    <col min="3079" max="3080" width="12.125" style="731" customWidth="1"/>
    <col min="3081" max="3081" width="12.875" style="731" customWidth="1"/>
    <col min="3082" max="3083" width="12.125" style="731" customWidth="1"/>
    <col min="3084" max="3084" width="11.375" style="731" customWidth="1"/>
    <col min="3085" max="3086" width="11.875" style="731" customWidth="1"/>
    <col min="3087" max="3087" width="11.75" style="731" customWidth="1"/>
    <col min="3088" max="3088" width="11.375" style="731" customWidth="1"/>
    <col min="3089" max="3089" width="11.875" style="731" customWidth="1"/>
    <col min="3090" max="3090" width="11.375" style="731" customWidth="1"/>
    <col min="3091" max="3091" width="10.375" style="731" customWidth="1"/>
    <col min="3092" max="3092" width="12.875" style="731" customWidth="1"/>
    <col min="3093" max="3093" width="11.75" style="731" customWidth="1"/>
    <col min="3094" max="3094" width="11" style="731" customWidth="1"/>
    <col min="3095" max="3328" width="9" style="731"/>
    <col min="3329" max="3329" width="5.375" style="731" customWidth="1"/>
    <col min="3330" max="3330" width="13.125" style="731" customWidth="1"/>
    <col min="3331" max="3331" width="43.875" style="731" customWidth="1"/>
    <col min="3332" max="3332" width="11.625" style="731" customWidth="1"/>
    <col min="3333" max="3333" width="10.375" style="731" customWidth="1"/>
    <col min="3334" max="3334" width="11" style="731" customWidth="1"/>
    <col min="3335" max="3336" width="12.125" style="731" customWidth="1"/>
    <col min="3337" max="3337" width="12.875" style="731" customWidth="1"/>
    <col min="3338" max="3339" width="12.125" style="731" customWidth="1"/>
    <col min="3340" max="3340" width="11.375" style="731" customWidth="1"/>
    <col min="3341" max="3342" width="11.875" style="731" customWidth="1"/>
    <col min="3343" max="3343" width="11.75" style="731" customWidth="1"/>
    <col min="3344" max="3344" width="11.375" style="731" customWidth="1"/>
    <col min="3345" max="3345" width="11.875" style="731" customWidth="1"/>
    <col min="3346" max="3346" width="11.375" style="731" customWidth="1"/>
    <col min="3347" max="3347" width="10.375" style="731" customWidth="1"/>
    <col min="3348" max="3348" width="12.875" style="731" customWidth="1"/>
    <col min="3349" max="3349" width="11.75" style="731" customWidth="1"/>
    <col min="3350" max="3350" width="11" style="731" customWidth="1"/>
    <col min="3351" max="3584" width="9" style="731"/>
    <col min="3585" max="3585" width="5.375" style="731" customWidth="1"/>
    <col min="3586" max="3586" width="13.125" style="731" customWidth="1"/>
    <col min="3587" max="3587" width="43.875" style="731" customWidth="1"/>
    <col min="3588" max="3588" width="11.625" style="731" customWidth="1"/>
    <col min="3589" max="3589" width="10.375" style="731" customWidth="1"/>
    <col min="3590" max="3590" width="11" style="731" customWidth="1"/>
    <col min="3591" max="3592" width="12.125" style="731" customWidth="1"/>
    <col min="3593" max="3593" width="12.875" style="731" customWidth="1"/>
    <col min="3594" max="3595" width="12.125" style="731" customWidth="1"/>
    <col min="3596" max="3596" width="11.375" style="731" customWidth="1"/>
    <col min="3597" max="3598" width="11.875" style="731" customWidth="1"/>
    <col min="3599" max="3599" width="11.75" style="731" customWidth="1"/>
    <col min="3600" max="3600" width="11.375" style="731" customWidth="1"/>
    <col min="3601" max="3601" width="11.875" style="731" customWidth="1"/>
    <col min="3602" max="3602" width="11.375" style="731" customWidth="1"/>
    <col min="3603" max="3603" width="10.375" style="731" customWidth="1"/>
    <col min="3604" max="3604" width="12.875" style="731" customWidth="1"/>
    <col min="3605" max="3605" width="11.75" style="731" customWidth="1"/>
    <col min="3606" max="3606" width="11" style="731" customWidth="1"/>
    <col min="3607" max="3840" width="9" style="731"/>
    <col min="3841" max="3841" width="5.375" style="731" customWidth="1"/>
    <col min="3842" max="3842" width="13.125" style="731" customWidth="1"/>
    <col min="3843" max="3843" width="43.875" style="731" customWidth="1"/>
    <col min="3844" max="3844" width="11.625" style="731" customWidth="1"/>
    <col min="3845" max="3845" width="10.375" style="731" customWidth="1"/>
    <col min="3846" max="3846" width="11" style="731" customWidth="1"/>
    <col min="3847" max="3848" width="12.125" style="731" customWidth="1"/>
    <col min="3849" max="3849" width="12.875" style="731" customWidth="1"/>
    <col min="3850" max="3851" width="12.125" style="731" customWidth="1"/>
    <col min="3852" max="3852" width="11.375" style="731" customWidth="1"/>
    <col min="3853" max="3854" width="11.875" style="731" customWidth="1"/>
    <col min="3855" max="3855" width="11.75" style="731" customWidth="1"/>
    <col min="3856" max="3856" width="11.375" style="731" customWidth="1"/>
    <col min="3857" max="3857" width="11.875" style="731" customWidth="1"/>
    <col min="3858" max="3858" width="11.375" style="731" customWidth="1"/>
    <col min="3859" max="3859" width="10.375" style="731" customWidth="1"/>
    <col min="3860" max="3860" width="12.875" style="731" customWidth="1"/>
    <col min="3861" max="3861" width="11.75" style="731" customWidth="1"/>
    <col min="3862" max="3862" width="11" style="731" customWidth="1"/>
    <col min="3863" max="4096" width="9" style="731"/>
    <col min="4097" max="4097" width="5.375" style="731" customWidth="1"/>
    <col min="4098" max="4098" width="13.125" style="731" customWidth="1"/>
    <col min="4099" max="4099" width="43.875" style="731" customWidth="1"/>
    <col min="4100" max="4100" width="11.625" style="731" customWidth="1"/>
    <col min="4101" max="4101" width="10.375" style="731" customWidth="1"/>
    <col min="4102" max="4102" width="11" style="731" customWidth="1"/>
    <col min="4103" max="4104" width="12.125" style="731" customWidth="1"/>
    <col min="4105" max="4105" width="12.875" style="731" customWidth="1"/>
    <col min="4106" max="4107" width="12.125" style="731" customWidth="1"/>
    <col min="4108" max="4108" width="11.375" style="731" customWidth="1"/>
    <col min="4109" max="4110" width="11.875" style="731" customWidth="1"/>
    <col min="4111" max="4111" width="11.75" style="731" customWidth="1"/>
    <col min="4112" max="4112" width="11.375" style="731" customWidth="1"/>
    <col min="4113" max="4113" width="11.875" style="731" customWidth="1"/>
    <col min="4114" max="4114" width="11.375" style="731" customWidth="1"/>
    <col min="4115" max="4115" width="10.375" style="731" customWidth="1"/>
    <col min="4116" max="4116" width="12.875" style="731" customWidth="1"/>
    <col min="4117" max="4117" width="11.75" style="731" customWidth="1"/>
    <col min="4118" max="4118" width="11" style="731" customWidth="1"/>
    <col min="4119" max="4352" width="9" style="731"/>
    <col min="4353" max="4353" width="5.375" style="731" customWidth="1"/>
    <col min="4354" max="4354" width="13.125" style="731" customWidth="1"/>
    <col min="4355" max="4355" width="43.875" style="731" customWidth="1"/>
    <col min="4356" max="4356" width="11.625" style="731" customWidth="1"/>
    <col min="4357" max="4357" width="10.375" style="731" customWidth="1"/>
    <col min="4358" max="4358" width="11" style="731" customWidth="1"/>
    <col min="4359" max="4360" width="12.125" style="731" customWidth="1"/>
    <col min="4361" max="4361" width="12.875" style="731" customWidth="1"/>
    <col min="4362" max="4363" width="12.125" style="731" customWidth="1"/>
    <col min="4364" max="4364" width="11.375" style="731" customWidth="1"/>
    <col min="4365" max="4366" width="11.875" style="731" customWidth="1"/>
    <col min="4367" max="4367" width="11.75" style="731" customWidth="1"/>
    <col min="4368" max="4368" width="11.375" style="731" customWidth="1"/>
    <col min="4369" max="4369" width="11.875" style="731" customWidth="1"/>
    <col min="4370" max="4370" width="11.375" style="731" customWidth="1"/>
    <col min="4371" max="4371" width="10.375" style="731" customWidth="1"/>
    <col min="4372" max="4372" width="12.875" style="731" customWidth="1"/>
    <col min="4373" max="4373" width="11.75" style="731" customWidth="1"/>
    <col min="4374" max="4374" width="11" style="731" customWidth="1"/>
    <col min="4375" max="4608" width="9" style="731"/>
    <col min="4609" max="4609" width="5.375" style="731" customWidth="1"/>
    <col min="4610" max="4610" width="13.125" style="731" customWidth="1"/>
    <col min="4611" max="4611" width="43.875" style="731" customWidth="1"/>
    <col min="4612" max="4612" width="11.625" style="731" customWidth="1"/>
    <col min="4613" max="4613" width="10.375" style="731" customWidth="1"/>
    <col min="4614" max="4614" width="11" style="731" customWidth="1"/>
    <col min="4615" max="4616" width="12.125" style="731" customWidth="1"/>
    <col min="4617" max="4617" width="12.875" style="731" customWidth="1"/>
    <col min="4618" max="4619" width="12.125" style="731" customWidth="1"/>
    <col min="4620" max="4620" width="11.375" style="731" customWidth="1"/>
    <col min="4621" max="4622" width="11.875" style="731" customWidth="1"/>
    <col min="4623" max="4623" width="11.75" style="731" customWidth="1"/>
    <col min="4624" max="4624" width="11.375" style="731" customWidth="1"/>
    <col min="4625" max="4625" width="11.875" style="731" customWidth="1"/>
    <col min="4626" max="4626" width="11.375" style="731" customWidth="1"/>
    <col min="4627" max="4627" width="10.375" style="731" customWidth="1"/>
    <col min="4628" max="4628" width="12.875" style="731" customWidth="1"/>
    <col min="4629" max="4629" width="11.75" style="731" customWidth="1"/>
    <col min="4630" max="4630" width="11" style="731" customWidth="1"/>
    <col min="4631" max="4864" width="9" style="731"/>
    <col min="4865" max="4865" width="5.375" style="731" customWidth="1"/>
    <col min="4866" max="4866" width="13.125" style="731" customWidth="1"/>
    <col min="4867" max="4867" width="43.875" style="731" customWidth="1"/>
    <col min="4868" max="4868" width="11.625" style="731" customWidth="1"/>
    <col min="4869" max="4869" width="10.375" style="731" customWidth="1"/>
    <col min="4870" max="4870" width="11" style="731" customWidth="1"/>
    <col min="4871" max="4872" width="12.125" style="731" customWidth="1"/>
    <col min="4873" max="4873" width="12.875" style="731" customWidth="1"/>
    <col min="4874" max="4875" width="12.125" style="731" customWidth="1"/>
    <col min="4876" max="4876" width="11.375" style="731" customWidth="1"/>
    <col min="4877" max="4878" width="11.875" style="731" customWidth="1"/>
    <col min="4879" max="4879" width="11.75" style="731" customWidth="1"/>
    <col min="4880" max="4880" width="11.375" style="731" customWidth="1"/>
    <col min="4881" max="4881" width="11.875" style="731" customWidth="1"/>
    <col min="4882" max="4882" width="11.375" style="731" customWidth="1"/>
    <col min="4883" max="4883" width="10.375" style="731" customWidth="1"/>
    <col min="4884" max="4884" width="12.875" style="731" customWidth="1"/>
    <col min="4885" max="4885" width="11.75" style="731" customWidth="1"/>
    <col min="4886" max="4886" width="11" style="731" customWidth="1"/>
    <col min="4887" max="5120" width="9" style="731"/>
    <col min="5121" max="5121" width="5.375" style="731" customWidth="1"/>
    <col min="5122" max="5122" width="13.125" style="731" customWidth="1"/>
    <col min="5123" max="5123" width="43.875" style="731" customWidth="1"/>
    <col min="5124" max="5124" width="11.625" style="731" customWidth="1"/>
    <col min="5125" max="5125" width="10.375" style="731" customWidth="1"/>
    <col min="5126" max="5126" width="11" style="731" customWidth="1"/>
    <col min="5127" max="5128" width="12.125" style="731" customWidth="1"/>
    <col min="5129" max="5129" width="12.875" style="731" customWidth="1"/>
    <col min="5130" max="5131" width="12.125" style="731" customWidth="1"/>
    <col min="5132" max="5132" width="11.375" style="731" customWidth="1"/>
    <col min="5133" max="5134" width="11.875" style="731" customWidth="1"/>
    <col min="5135" max="5135" width="11.75" style="731" customWidth="1"/>
    <col min="5136" max="5136" width="11.375" style="731" customWidth="1"/>
    <col min="5137" max="5137" width="11.875" style="731" customWidth="1"/>
    <col min="5138" max="5138" width="11.375" style="731" customWidth="1"/>
    <col min="5139" max="5139" width="10.375" style="731" customWidth="1"/>
    <col min="5140" max="5140" width="12.875" style="731" customWidth="1"/>
    <col min="5141" max="5141" width="11.75" style="731" customWidth="1"/>
    <col min="5142" max="5142" width="11" style="731" customWidth="1"/>
    <col min="5143" max="5376" width="9" style="731"/>
    <col min="5377" max="5377" width="5.375" style="731" customWidth="1"/>
    <col min="5378" max="5378" width="13.125" style="731" customWidth="1"/>
    <col min="5379" max="5379" width="43.875" style="731" customWidth="1"/>
    <col min="5380" max="5380" width="11.625" style="731" customWidth="1"/>
    <col min="5381" max="5381" width="10.375" style="731" customWidth="1"/>
    <col min="5382" max="5382" width="11" style="731" customWidth="1"/>
    <col min="5383" max="5384" width="12.125" style="731" customWidth="1"/>
    <col min="5385" max="5385" width="12.875" style="731" customWidth="1"/>
    <col min="5386" max="5387" width="12.125" style="731" customWidth="1"/>
    <col min="5388" max="5388" width="11.375" style="731" customWidth="1"/>
    <col min="5389" max="5390" width="11.875" style="731" customWidth="1"/>
    <col min="5391" max="5391" width="11.75" style="731" customWidth="1"/>
    <col min="5392" max="5392" width="11.375" style="731" customWidth="1"/>
    <col min="5393" max="5393" width="11.875" style="731" customWidth="1"/>
    <col min="5394" max="5394" width="11.375" style="731" customWidth="1"/>
    <col min="5395" max="5395" width="10.375" style="731" customWidth="1"/>
    <col min="5396" max="5396" width="12.875" style="731" customWidth="1"/>
    <col min="5397" max="5397" width="11.75" style="731" customWidth="1"/>
    <col min="5398" max="5398" width="11" style="731" customWidth="1"/>
    <col min="5399" max="5632" width="9" style="731"/>
    <col min="5633" max="5633" width="5.375" style="731" customWidth="1"/>
    <col min="5634" max="5634" width="13.125" style="731" customWidth="1"/>
    <col min="5635" max="5635" width="43.875" style="731" customWidth="1"/>
    <col min="5636" max="5636" width="11.625" style="731" customWidth="1"/>
    <col min="5637" max="5637" width="10.375" style="731" customWidth="1"/>
    <col min="5638" max="5638" width="11" style="731" customWidth="1"/>
    <col min="5639" max="5640" width="12.125" style="731" customWidth="1"/>
    <col min="5641" max="5641" width="12.875" style="731" customWidth="1"/>
    <col min="5642" max="5643" width="12.125" style="731" customWidth="1"/>
    <col min="5644" max="5644" width="11.375" style="731" customWidth="1"/>
    <col min="5645" max="5646" width="11.875" style="731" customWidth="1"/>
    <col min="5647" max="5647" width="11.75" style="731" customWidth="1"/>
    <col min="5648" max="5648" width="11.375" style="731" customWidth="1"/>
    <col min="5649" max="5649" width="11.875" style="731" customWidth="1"/>
    <col min="5650" max="5650" width="11.375" style="731" customWidth="1"/>
    <col min="5651" max="5651" width="10.375" style="731" customWidth="1"/>
    <col min="5652" max="5652" width="12.875" style="731" customWidth="1"/>
    <col min="5653" max="5653" width="11.75" style="731" customWidth="1"/>
    <col min="5654" max="5654" width="11" style="731" customWidth="1"/>
    <col min="5655" max="5888" width="9" style="731"/>
    <col min="5889" max="5889" width="5.375" style="731" customWidth="1"/>
    <col min="5890" max="5890" width="13.125" style="731" customWidth="1"/>
    <col min="5891" max="5891" width="43.875" style="731" customWidth="1"/>
    <col min="5892" max="5892" width="11.625" style="731" customWidth="1"/>
    <col min="5893" max="5893" width="10.375" style="731" customWidth="1"/>
    <col min="5894" max="5894" width="11" style="731" customWidth="1"/>
    <col min="5895" max="5896" width="12.125" style="731" customWidth="1"/>
    <col min="5897" max="5897" width="12.875" style="731" customWidth="1"/>
    <col min="5898" max="5899" width="12.125" style="731" customWidth="1"/>
    <col min="5900" max="5900" width="11.375" style="731" customWidth="1"/>
    <col min="5901" max="5902" width="11.875" style="731" customWidth="1"/>
    <col min="5903" max="5903" width="11.75" style="731" customWidth="1"/>
    <col min="5904" max="5904" width="11.375" style="731" customWidth="1"/>
    <col min="5905" max="5905" width="11.875" style="731" customWidth="1"/>
    <col min="5906" max="5906" width="11.375" style="731" customWidth="1"/>
    <col min="5907" max="5907" width="10.375" style="731" customWidth="1"/>
    <col min="5908" max="5908" width="12.875" style="731" customWidth="1"/>
    <col min="5909" max="5909" width="11.75" style="731" customWidth="1"/>
    <col min="5910" max="5910" width="11" style="731" customWidth="1"/>
    <col min="5911" max="6144" width="9" style="731"/>
    <col min="6145" max="6145" width="5.375" style="731" customWidth="1"/>
    <col min="6146" max="6146" width="13.125" style="731" customWidth="1"/>
    <col min="6147" max="6147" width="43.875" style="731" customWidth="1"/>
    <col min="6148" max="6148" width="11.625" style="731" customWidth="1"/>
    <col min="6149" max="6149" width="10.375" style="731" customWidth="1"/>
    <col min="6150" max="6150" width="11" style="731" customWidth="1"/>
    <col min="6151" max="6152" width="12.125" style="731" customWidth="1"/>
    <col min="6153" max="6153" width="12.875" style="731" customWidth="1"/>
    <col min="6154" max="6155" width="12.125" style="731" customWidth="1"/>
    <col min="6156" max="6156" width="11.375" style="731" customWidth="1"/>
    <col min="6157" max="6158" width="11.875" style="731" customWidth="1"/>
    <col min="6159" max="6159" width="11.75" style="731" customWidth="1"/>
    <col min="6160" max="6160" width="11.375" style="731" customWidth="1"/>
    <col min="6161" max="6161" width="11.875" style="731" customWidth="1"/>
    <col min="6162" max="6162" width="11.375" style="731" customWidth="1"/>
    <col min="6163" max="6163" width="10.375" style="731" customWidth="1"/>
    <col min="6164" max="6164" width="12.875" style="731" customWidth="1"/>
    <col min="6165" max="6165" width="11.75" style="731" customWidth="1"/>
    <col min="6166" max="6166" width="11" style="731" customWidth="1"/>
    <col min="6167" max="6400" width="9" style="731"/>
    <col min="6401" max="6401" width="5.375" style="731" customWidth="1"/>
    <col min="6402" max="6402" width="13.125" style="731" customWidth="1"/>
    <col min="6403" max="6403" width="43.875" style="731" customWidth="1"/>
    <col min="6404" max="6404" width="11.625" style="731" customWidth="1"/>
    <col min="6405" max="6405" width="10.375" style="731" customWidth="1"/>
    <col min="6406" max="6406" width="11" style="731" customWidth="1"/>
    <col min="6407" max="6408" width="12.125" style="731" customWidth="1"/>
    <col min="6409" max="6409" width="12.875" style="731" customWidth="1"/>
    <col min="6410" max="6411" width="12.125" style="731" customWidth="1"/>
    <col min="6412" max="6412" width="11.375" style="731" customWidth="1"/>
    <col min="6413" max="6414" width="11.875" style="731" customWidth="1"/>
    <col min="6415" max="6415" width="11.75" style="731" customWidth="1"/>
    <col min="6416" max="6416" width="11.375" style="731" customWidth="1"/>
    <col min="6417" max="6417" width="11.875" style="731" customWidth="1"/>
    <col min="6418" max="6418" width="11.375" style="731" customWidth="1"/>
    <col min="6419" max="6419" width="10.375" style="731" customWidth="1"/>
    <col min="6420" max="6420" width="12.875" style="731" customWidth="1"/>
    <col min="6421" max="6421" width="11.75" style="731" customWidth="1"/>
    <col min="6422" max="6422" width="11" style="731" customWidth="1"/>
    <col min="6423" max="6656" width="9" style="731"/>
    <col min="6657" max="6657" width="5.375" style="731" customWidth="1"/>
    <col min="6658" max="6658" width="13.125" style="731" customWidth="1"/>
    <col min="6659" max="6659" width="43.875" style="731" customWidth="1"/>
    <col min="6660" max="6660" width="11.625" style="731" customWidth="1"/>
    <col min="6661" max="6661" width="10.375" style="731" customWidth="1"/>
    <col min="6662" max="6662" width="11" style="731" customWidth="1"/>
    <col min="6663" max="6664" width="12.125" style="731" customWidth="1"/>
    <col min="6665" max="6665" width="12.875" style="731" customWidth="1"/>
    <col min="6666" max="6667" width="12.125" style="731" customWidth="1"/>
    <col min="6668" max="6668" width="11.375" style="731" customWidth="1"/>
    <col min="6669" max="6670" width="11.875" style="731" customWidth="1"/>
    <col min="6671" max="6671" width="11.75" style="731" customWidth="1"/>
    <col min="6672" max="6672" width="11.375" style="731" customWidth="1"/>
    <col min="6673" max="6673" width="11.875" style="731" customWidth="1"/>
    <col min="6674" max="6674" width="11.375" style="731" customWidth="1"/>
    <col min="6675" max="6675" width="10.375" style="731" customWidth="1"/>
    <col min="6676" max="6676" width="12.875" style="731" customWidth="1"/>
    <col min="6677" max="6677" width="11.75" style="731" customWidth="1"/>
    <col min="6678" max="6678" width="11" style="731" customWidth="1"/>
    <col min="6679" max="6912" width="9" style="731"/>
    <col min="6913" max="6913" width="5.375" style="731" customWidth="1"/>
    <col min="6914" max="6914" width="13.125" style="731" customWidth="1"/>
    <col min="6915" max="6915" width="43.875" style="731" customWidth="1"/>
    <col min="6916" max="6916" width="11.625" style="731" customWidth="1"/>
    <col min="6917" max="6917" width="10.375" style="731" customWidth="1"/>
    <col min="6918" max="6918" width="11" style="731" customWidth="1"/>
    <col min="6919" max="6920" width="12.125" style="731" customWidth="1"/>
    <col min="6921" max="6921" width="12.875" style="731" customWidth="1"/>
    <col min="6922" max="6923" width="12.125" style="731" customWidth="1"/>
    <col min="6924" max="6924" width="11.375" style="731" customWidth="1"/>
    <col min="6925" max="6926" width="11.875" style="731" customWidth="1"/>
    <col min="6927" max="6927" width="11.75" style="731" customWidth="1"/>
    <col min="6928" max="6928" width="11.375" style="731" customWidth="1"/>
    <col min="6929" max="6929" width="11.875" style="731" customWidth="1"/>
    <col min="6930" max="6930" width="11.375" style="731" customWidth="1"/>
    <col min="6931" max="6931" width="10.375" style="731" customWidth="1"/>
    <col min="6932" max="6932" width="12.875" style="731" customWidth="1"/>
    <col min="6933" max="6933" width="11.75" style="731" customWidth="1"/>
    <col min="6934" max="6934" width="11" style="731" customWidth="1"/>
    <col min="6935" max="7168" width="9" style="731"/>
    <col min="7169" max="7169" width="5.375" style="731" customWidth="1"/>
    <col min="7170" max="7170" width="13.125" style="731" customWidth="1"/>
    <col min="7171" max="7171" width="43.875" style="731" customWidth="1"/>
    <col min="7172" max="7172" width="11.625" style="731" customWidth="1"/>
    <col min="7173" max="7173" width="10.375" style="731" customWidth="1"/>
    <col min="7174" max="7174" width="11" style="731" customWidth="1"/>
    <col min="7175" max="7176" width="12.125" style="731" customWidth="1"/>
    <col min="7177" max="7177" width="12.875" style="731" customWidth="1"/>
    <col min="7178" max="7179" width="12.125" style="731" customWidth="1"/>
    <col min="7180" max="7180" width="11.375" style="731" customWidth="1"/>
    <col min="7181" max="7182" width="11.875" style="731" customWidth="1"/>
    <col min="7183" max="7183" width="11.75" style="731" customWidth="1"/>
    <col min="7184" max="7184" width="11.375" style="731" customWidth="1"/>
    <col min="7185" max="7185" width="11.875" style="731" customWidth="1"/>
    <col min="7186" max="7186" width="11.375" style="731" customWidth="1"/>
    <col min="7187" max="7187" width="10.375" style="731" customWidth="1"/>
    <col min="7188" max="7188" width="12.875" style="731" customWidth="1"/>
    <col min="7189" max="7189" width="11.75" style="731" customWidth="1"/>
    <col min="7190" max="7190" width="11" style="731" customWidth="1"/>
    <col min="7191" max="7424" width="9" style="731"/>
    <col min="7425" max="7425" width="5.375" style="731" customWidth="1"/>
    <col min="7426" max="7426" width="13.125" style="731" customWidth="1"/>
    <col min="7427" max="7427" width="43.875" style="731" customWidth="1"/>
    <col min="7428" max="7428" width="11.625" style="731" customWidth="1"/>
    <col min="7429" max="7429" width="10.375" style="731" customWidth="1"/>
    <col min="7430" max="7430" width="11" style="731" customWidth="1"/>
    <col min="7431" max="7432" width="12.125" style="731" customWidth="1"/>
    <col min="7433" max="7433" width="12.875" style="731" customWidth="1"/>
    <col min="7434" max="7435" width="12.125" style="731" customWidth="1"/>
    <col min="7436" max="7436" width="11.375" style="731" customWidth="1"/>
    <col min="7437" max="7438" width="11.875" style="731" customWidth="1"/>
    <col min="7439" max="7439" width="11.75" style="731" customWidth="1"/>
    <col min="7440" max="7440" width="11.375" style="731" customWidth="1"/>
    <col min="7441" max="7441" width="11.875" style="731" customWidth="1"/>
    <col min="7442" max="7442" width="11.375" style="731" customWidth="1"/>
    <col min="7443" max="7443" width="10.375" style="731" customWidth="1"/>
    <col min="7444" max="7444" width="12.875" style="731" customWidth="1"/>
    <col min="7445" max="7445" width="11.75" style="731" customWidth="1"/>
    <col min="7446" max="7446" width="11" style="731" customWidth="1"/>
    <col min="7447" max="7680" width="9" style="731"/>
    <col min="7681" max="7681" width="5.375" style="731" customWidth="1"/>
    <col min="7682" max="7682" width="13.125" style="731" customWidth="1"/>
    <col min="7683" max="7683" width="43.875" style="731" customWidth="1"/>
    <col min="7684" max="7684" width="11.625" style="731" customWidth="1"/>
    <col min="7685" max="7685" width="10.375" style="731" customWidth="1"/>
    <col min="7686" max="7686" width="11" style="731" customWidth="1"/>
    <col min="7687" max="7688" width="12.125" style="731" customWidth="1"/>
    <col min="7689" max="7689" width="12.875" style="731" customWidth="1"/>
    <col min="7690" max="7691" width="12.125" style="731" customWidth="1"/>
    <col min="7692" max="7692" width="11.375" style="731" customWidth="1"/>
    <col min="7693" max="7694" width="11.875" style="731" customWidth="1"/>
    <col min="7695" max="7695" width="11.75" style="731" customWidth="1"/>
    <col min="7696" max="7696" width="11.375" style="731" customWidth="1"/>
    <col min="7697" max="7697" width="11.875" style="731" customWidth="1"/>
    <col min="7698" max="7698" width="11.375" style="731" customWidth="1"/>
    <col min="7699" max="7699" width="10.375" style="731" customWidth="1"/>
    <col min="7700" max="7700" width="12.875" style="731" customWidth="1"/>
    <col min="7701" max="7701" width="11.75" style="731" customWidth="1"/>
    <col min="7702" max="7702" width="11" style="731" customWidth="1"/>
    <col min="7703" max="7936" width="9" style="731"/>
    <col min="7937" max="7937" width="5.375" style="731" customWidth="1"/>
    <col min="7938" max="7938" width="13.125" style="731" customWidth="1"/>
    <col min="7939" max="7939" width="43.875" style="731" customWidth="1"/>
    <col min="7940" max="7940" width="11.625" style="731" customWidth="1"/>
    <col min="7941" max="7941" width="10.375" style="731" customWidth="1"/>
    <col min="7942" max="7942" width="11" style="731" customWidth="1"/>
    <col min="7943" max="7944" width="12.125" style="731" customWidth="1"/>
    <col min="7945" max="7945" width="12.875" style="731" customWidth="1"/>
    <col min="7946" max="7947" width="12.125" style="731" customWidth="1"/>
    <col min="7948" max="7948" width="11.375" style="731" customWidth="1"/>
    <col min="7949" max="7950" width="11.875" style="731" customWidth="1"/>
    <col min="7951" max="7951" width="11.75" style="731" customWidth="1"/>
    <col min="7952" max="7952" width="11.375" style="731" customWidth="1"/>
    <col min="7953" max="7953" width="11.875" style="731" customWidth="1"/>
    <col min="7954" max="7954" width="11.375" style="731" customWidth="1"/>
    <col min="7955" max="7955" width="10.375" style="731" customWidth="1"/>
    <col min="7956" max="7956" width="12.875" style="731" customWidth="1"/>
    <col min="7957" max="7957" width="11.75" style="731" customWidth="1"/>
    <col min="7958" max="7958" width="11" style="731" customWidth="1"/>
    <col min="7959" max="8192" width="9" style="731"/>
    <col min="8193" max="8193" width="5.375" style="731" customWidth="1"/>
    <col min="8194" max="8194" width="13.125" style="731" customWidth="1"/>
    <col min="8195" max="8195" width="43.875" style="731" customWidth="1"/>
    <col min="8196" max="8196" width="11.625" style="731" customWidth="1"/>
    <col min="8197" max="8197" width="10.375" style="731" customWidth="1"/>
    <col min="8198" max="8198" width="11" style="731" customWidth="1"/>
    <col min="8199" max="8200" width="12.125" style="731" customWidth="1"/>
    <col min="8201" max="8201" width="12.875" style="731" customWidth="1"/>
    <col min="8202" max="8203" width="12.125" style="731" customWidth="1"/>
    <col min="8204" max="8204" width="11.375" style="731" customWidth="1"/>
    <col min="8205" max="8206" width="11.875" style="731" customWidth="1"/>
    <col min="8207" max="8207" width="11.75" style="731" customWidth="1"/>
    <col min="8208" max="8208" width="11.375" style="731" customWidth="1"/>
    <col min="8209" max="8209" width="11.875" style="731" customWidth="1"/>
    <col min="8210" max="8210" width="11.375" style="731" customWidth="1"/>
    <col min="8211" max="8211" width="10.375" style="731" customWidth="1"/>
    <col min="8212" max="8212" width="12.875" style="731" customWidth="1"/>
    <col min="8213" max="8213" width="11.75" style="731" customWidth="1"/>
    <col min="8214" max="8214" width="11" style="731" customWidth="1"/>
    <col min="8215" max="8448" width="9" style="731"/>
    <col min="8449" max="8449" width="5.375" style="731" customWidth="1"/>
    <col min="8450" max="8450" width="13.125" style="731" customWidth="1"/>
    <col min="8451" max="8451" width="43.875" style="731" customWidth="1"/>
    <col min="8452" max="8452" width="11.625" style="731" customWidth="1"/>
    <col min="8453" max="8453" width="10.375" style="731" customWidth="1"/>
    <col min="8454" max="8454" width="11" style="731" customWidth="1"/>
    <col min="8455" max="8456" width="12.125" style="731" customWidth="1"/>
    <col min="8457" max="8457" width="12.875" style="731" customWidth="1"/>
    <col min="8458" max="8459" width="12.125" style="731" customWidth="1"/>
    <col min="8460" max="8460" width="11.375" style="731" customWidth="1"/>
    <col min="8461" max="8462" width="11.875" style="731" customWidth="1"/>
    <col min="8463" max="8463" width="11.75" style="731" customWidth="1"/>
    <col min="8464" max="8464" width="11.375" style="731" customWidth="1"/>
    <col min="8465" max="8465" width="11.875" style="731" customWidth="1"/>
    <col min="8466" max="8466" width="11.375" style="731" customWidth="1"/>
    <col min="8467" max="8467" width="10.375" style="731" customWidth="1"/>
    <col min="8468" max="8468" width="12.875" style="731" customWidth="1"/>
    <col min="8469" max="8469" width="11.75" style="731" customWidth="1"/>
    <col min="8470" max="8470" width="11" style="731" customWidth="1"/>
    <col min="8471" max="8704" width="9" style="731"/>
    <col min="8705" max="8705" width="5.375" style="731" customWidth="1"/>
    <col min="8706" max="8706" width="13.125" style="731" customWidth="1"/>
    <col min="8707" max="8707" width="43.875" style="731" customWidth="1"/>
    <col min="8708" max="8708" width="11.625" style="731" customWidth="1"/>
    <col min="8709" max="8709" width="10.375" style="731" customWidth="1"/>
    <col min="8710" max="8710" width="11" style="731" customWidth="1"/>
    <col min="8711" max="8712" width="12.125" style="731" customWidth="1"/>
    <col min="8713" max="8713" width="12.875" style="731" customWidth="1"/>
    <col min="8714" max="8715" width="12.125" style="731" customWidth="1"/>
    <col min="8716" max="8716" width="11.375" style="731" customWidth="1"/>
    <col min="8717" max="8718" width="11.875" style="731" customWidth="1"/>
    <col min="8719" max="8719" width="11.75" style="731" customWidth="1"/>
    <col min="8720" max="8720" width="11.375" style="731" customWidth="1"/>
    <col min="8721" max="8721" width="11.875" style="731" customWidth="1"/>
    <col min="8722" max="8722" width="11.375" style="731" customWidth="1"/>
    <col min="8723" max="8723" width="10.375" style="731" customWidth="1"/>
    <col min="8724" max="8724" width="12.875" style="731" customWidth="1"/>
    <col min="8725" max="8725" width="11.75" style="731" customWidth="1"/>
    <col min="8726" max="8726" width="11" style="731" customWidth="1"/>
    <col min="8727" max="8960" width="9" style="731"/>
    <col min="8961" max="8961" width="5.375" style="731" customWidth="1"/>
    <col min="8962" max="8962" width="13.125" style="731" customWidth="1"/>
    <col min="8963" max="8963" width="43.875" style="731" customWidth="1"/>
    <col min="8964" max="8964" width="11.625" style="731" customWidth="1"/>
    <col min="8965" max="8965" width="10.375" style="731" customWidth="1"/>
    <col min="8966" max="8966" width="11" style="731" customWidth="1"/>
    <col min="8967" max="8968" width="12.125" style="731" customWidth="1"/>
    <col min="8969" max="8969" width="12.875" style="731" customWidth="1"/>
    <col min="8970" max="8971" width="12.125" style="731" customWidth="1"/>
    <col min="8972" max="8972" width="11.375" style="731" customWidth="1"/>
    <col min="8973" max="8974" width="11.875" style="731" customWidth="1"/>
    <col min="8975" max="8975" width="11.75" style="731" customWidth="1"/>
    <col min="8976" max="8976" width="11.375" style="731" customWidth="1"/>
    <col min="8977" max="8977" width="11.875" style="731" customWidth="1"/>
    <col min="8978" max="8978" width="11.375" style="731" customWidth="1"/>
    <col min="8979" max="8979" width="10.375" style="731" customWidth="1"/>
    <col min="8980" max="8980" width="12.875" style="731" customWidth="1"/>
    <col min="8981" max="8981" width="11.75" style="731" customWidth="1"/>
    <col min="8982" max="8982" width="11" style="731" customWidth="1"/>
    <col min="8983" max="9216" width="9" style="731"/>
    <col min="9217" max="9217" width="5.375" style="731" customWidth="1"/>
    <col min="9218" max="9218" width="13.125" style="731" customWidth="1"/>
    <col min="9219" max="9219" width="43.875" style="731" customWidth="1"/>
    <col min="9220" max="9220" width="11.625" style="731" customWidth="1"/>
    <col min="9221" max="9221" width="10.375" style="731" customWidth="1"/>
    <col min="9222" max="9222" width="11" style="731" customWidth="1"/>
    <col min="9223" max="9224" width="12.125" style="731" customWidth="1"/>
    <col min="9225" max="9225" width="12.875" style="731" customWidth="1"/>
    <col min="9226" max="9227" width="12.125" style="731" customWidth="1"/>
    <col min="9228" max="9228" width="11.375" style="731" customWidth="1"/>
    <col min="9229" max="9230" width="11.875" style="731" customWidth="1"/>
    <col min="9231" max="9231" width="11.75" style="731" customWidth="1"/>
    <col min="9232" max="9232" width="11.375" style="731" customWidth="1"/>
    <col min="9233" max="9233" width="11.875" style="731" customWidth="1"/>
    <col min="9234" max="9234" width="11.375" style="731" customWidth="1"/>
    <col min="9235" max="9235" width="10.375" style="731" customWidth="1"/>
    <col min="9236" max="9236" width="12.875" style="731" customWidth="1"/>
    <col min="9237" max="9237" width="11.75" style="731" customWidth="1"/>
    <col min="9238" max="9238" width="11" style="731" customWidth="1"/>
    <col min="9239" max="9472" width="9" style="731"/>
    <col min="9473" max="9473" width="5.375" style="731" customWidth="1"/>
    <col min="9474" max="9474" width="13.125" style="731" customWidth="1"/>
    <col min="9475" max="9475" width="43.875" style="731" customWidth="1"/>
    <col min="9476" max="9476" width="11.625" style="731" customWidth="1"/>
    <col min="9477" max="9477" width="10.375" style="731" customWidth="1"/>
    <col min="9478" max="9478" width="11" style="731" customWidth="1"/>
    <col min="9479" max="9480" width="12.125" style="731" customWidth="1"/>
    <col min="9481" max="9481" width="12.875" style="731" customWidth="1"/>
    <col min="9482" max="9483" width="12.125" style="731" customWidth="1"/>
    <col min="9484" max="9484" width="11.375" style="731" customWidth="1"/>
    <col min="9485" max="9486" width="11.875" style="731" customWidth="1"/>
    <col min="9487" max="9487" width="11.75" style="731" customWidth="1"/>
    <col min="9488" max="9488" width="11.375" style="731" customWidth="1"/>
    <col min="9489" max="9489" width="11.875" style="731" customWidth="1"/>
    <col min="9490" max="9490" width="11.375" style="731" customWidth="1"/>
    <col min="9491" max="9491" width="10.375" style="731" customWidth="1"/>
    <col min="9492" max="9492" width="12.875" style="731" customWidth="1"/>
    <col min="9493" max="9493" width="11.75" style="731" customWidth="1"/>
    <col min="9494" max="9494" width="11" style="731" customWidth="1"/>
    <col min="9495" max="9728" width="9" style="731"/>
    <col min="9729" max="9729" width="5.375" style="731" customWidth="1"/>
    <col min="9730" max="9730" width="13.125" style="731" customWidth="1"/>
    <col min="9731" max="9731" width="43.875" style="731" customWidth="1"/>
    <col min="9732" max="9732" width="11.625" style="731" customWidth="1"/>
    <col min="9733" max="9733" width="10.375" style="731" customWidth="1"/>
    <col min="9734" max="9734" width="11" style="731" customWidth="1"/>
    <col min="9735" max="9736" width="12.125" style="731" customWidth="1"/>
    <col min="9737" max="9737" width="12.875" style="731" customWidth="1"/>
    <col min="9738" max="9739" width="12.125" style="731" customWidth="1"/>
    <col min="9740" max="9740" width="11.375" style="731" customWidth="1"/>
    <col min="9741" max="9742" width="11.875" style="731" customWidth="1"/>
    <col min="9743" max="9743" width="11.75" style="731" customWidth="1"/>
    <col min="9744" max="9744" width="11.375" style="731" customWidth="1"/>
    <col min="9745" max="9745" width="11.875" style="731" customWidth="1"/>
    <col min="9746" max="9746" width="11.375" style="731" customWidth="1"/>
    <col min="9747" max="9747" width="10.375" style="731" customWidth="1"/>
    <col min="9748" max="9748" width="12.875" style="731" customWidth="1"/>
    <col min="9749" max="9749" width="11.75" style="731" customWidth="1"/>
    <col min="9750" max="9750" width="11" style="731" customWidth="1"/>
    <col min="9751" max="9984" width="9" style="731"/>
    <col min="9985" max="9985" width="5.375" style="731" customWidth="1"/>
    <col min="9986" max="9986" width="13.125" style="731" customWidth="1"/>
    <col min="9987" max="9987" width="43.875" style="731" customWidth="1"/>
    <col min="9988" max="9988" width="11.625" style="731" customWidth="1"/>
    <col min="9989" max="9989" width="10.375" style="731" customWidth="1"/>
    <col min="9990" max="9990" width="11" style="731" customWidth="1"/>
    <col min="9991" max="9992" width="12.125" style="731" customWidth="1"/>
    <col min="9993" max="9993" width="12.875" style="731" customWidth="1"/>
    <col min="9994" max="9995" width="12.125" style="731" customWidth="1"/>
    <col min="9996" max="9996" width="11.375" style="731" customWidth="1"/>
    <col min="9997" max="9998" width="11.875" style="731" customWidth="1"/>
    <col min="9999" max="9999" width="11.75" style="731" customWidth="1"/>
    <col min="10000" max="10000" width="11.375" style="731" customWidth="1"/>
    <col min="10001" max="10001" width="11.875" style="731" customWidth="1"/>
    <col min="10002" max="10002" width="11.375" style="731" customWidth="1"/>
    <col min="10003" max="10003" width="10.375" style="731" customWidth="1"/>
    <col min="10004" max="10004" width="12.875" style="731" customWidth="1"/>
    <col min="10005" max="10005" width="11.75" style="731" customWidth="1"/>
    <col min="10006" max="10006" width="11" style="731" customWidth="1"/>
    <col min="10007" max="10240" width="9" style="731"/>
    <col min="10241" max="10241" width="5.375" style="731" customWidth="1"/>
    <col min="10242" max="10242" width="13.125" style="731" customWidth="1"/>
    <col min="10243" max="10243" width="43.875" style="731" customWidth="1"/>
    <col min="10244" max="10244" width="11.625" style="731" customWidth="1"/>
    <col min="10245" max="10245" width="10.375" style="731" customWidth="1"/>
    <col min="10246" max="10246" width="11" style="731" customWidth="1"/>
    <col min="10247" max="10248" width="12.125" style="731" customWidth="1"/>
    <col min="10249" max="10249" width="12.875" style="731" customWidth="1"/>
    <col min="10250" max="10251" width="12.125" style="731" customWidth="1"/>
    <col min="10252" max="10252" width="11.375" style="731" customWidth="1"/>
    <col min="10253" max="10254" width="11.875" style="731" customWidth="1"/>
    <col min="10255" max="10255" width="11.75" style="731" customWidth="1"/>
    <col min="10256" max="10256" width="11.375" style="731" customWidth="1"/>
    <col min="10257" max="10257" width="11.875" style="731" customWidth="1"/>
    <col min="10258" max="10258" width="11.375" style="731" customWidth="1"/>
    <col min="10259" max="10259" width="10.375" style="731" customWidth="1"/>
    <col min="10260" max="10260" width="12.875" style="731" customWidth="1"/>
    <col min="10261" max="10261" width="11.75" style="731" customWidth="1"/>
    <col min="10262" max="10262" width="11" style="731" customWidth="1"/>
    <col min="10263" max="10496" width="9" style="731"/>
    <col min="10497" max="10497" width="5.375" style="731" customWidth="1"/>
    <col min="10498" max="10498" width="13.125" style="731" customWidth="1"/>
    <col min="10499" max="10499" width="43.875" style="731" customWidth="1"/>
    <col min="10500" max="10500" width="11.625" style="731" customWidth="1"/>
    <col min="10501" max="10501" width="10.375" style="731" customWidth="1"/>
    <col min="10502" max="10502" width="11" style="731" customWidth="1"/>
    <col min="10503" max="10504" width="12.125" style="731" customWidth="1"/>
    <col min="10505" max="10505" width="12.875" style="731" customWidth="1"/>
    <col min="10506" max="10507" width="12.125" style="731" customWidth="1"/>
    <col min="10508" max="10508" width="11.375" style="731" customWidth="1"/>
    <col min="10509" max="10510" width="11.875" style="731" customWidth="1"/>
    <col min="10511" max="10511" width="11.75" style="731" customWidth="1"/>
    <col min="10512" max="10512" width="11.375" style="731" customWidth="1"/>
    <col min="10513" max="10513" width="11.875" style="731" customWidth="1"/>
    <col min="10514" max="10514" width="11.375" style="731" customWidth="1"/>
    <col min="10515" max="10515" width="10.375" style="731" customWidth="1"/>
    <col min="10516" max="10516" width="12.875" style="731" customWidth="1"/>
    <col min="10517" max="10517" width="11.75" style="731" customWidth="1"/>
    <col min="10518" max="10518" width="11" style="731" customWidth="1"/>
    <col min="10519" max="10752" width="9" style="731"/>
    <col min="10753" max="10753" width="5.375" style="731" customWidth="1"/>
    <col min="10754" max="10754" width="13.125" style="731" customWidth="1"/>
    <col min="10755" max="10755" width="43.875" style="731" customWidth="1"/>
    <col min="10756" max="10756" width="11.625" style="731" customWidth="1"/>
    <col min="10757" max="10757" width="10.375" style="731" customWidth="1"/>
    <col min="10758" max="10758" width="11" style="731" customWidth="1"/>
    <col min="10759" max="10760" width="12.125" style="731" customWidth="1"/>
    <col min="10761" max="10761" width="12.875" style="731" customWidth="1"/>
    <col min="10762" max="10763" width="12.125" style="731" customWidth="1"/>
    <col min="10764" max="10764" width="11.375" style="731" customWidth="1"/>
    <col min="10765" max="10766" width="11.875" style="731" customWidth="1"/>
    <col min="10767" max="10767" width="11.75" style="731" customWidth="1"/>
    <col min="10768" max="10768" width="11.375" style="731" customWidth="1"/>
    <col min="10769" max="10769" width="11.875" style="731" customWidth="1"/>
    <col min="10770" max="10770" width="11.375" style="731" customWidth="1"/>
    <col min="10771" max="10771" width="10.375" style="731" customWidth="1"/>
    <col min="10772" max="10772" width="12.875" style="731" customWidth="1"/>
    <col min="10773" max="10773" width="11.75" style="731" customWidth="1"/>
    <col min="10774" max="10774" width="11" style="731" customWidth="1"/>
    <col min="10775" max="11008" width="9" style="731"/>
    <col min="11009" max="11009" width="5.375" style="731" customWidth="1"/>
    <col min="11010" max="11010" width="13.125" style="731" customWidth="1"/>
    <col min="11011" max="11011" width="43.875" style="731" customWidth="1"/>
    <col min="11012" max="11012" width="11.625" style="731" customWidth="1"/>
    <col min="11013" max="11013" width="10.375" style="731" customWidth="1"/>
    <col min="11014" max="11014" width="11" style="731" customWidth="1"/>
    <col min="11015" max="11016" width="12.125" style="731" customWidth="1"/>
    <col min="11017" max="11017" width="12.875" style="731" customWidth="1"/>
    <col min="11018" max="11019" width="12.125" style="731" customWidth="1"/>
    <col min="11020" max="11020" width="11.375" style="731" customWidth="1"/>
    <col min="11021" max="11022" width="11.875" style="731" customWidth="1"/>
    <col min="11023" max="11023" width="11.75" style="731" customWidth="1"/>
    <col min="11024" max="11024" width="11.375" style="731" customWidth="1"/>
    <col min="11025" max="11025" width="11.875" style="731" customWidth="1"/>
    <col min="11026" max="11026" width="11.375" style="731" customWidth="1"/>
    <col min="11027" max="11027" width="10.375" style="731" customWidth="1"/>
    <col min="11028" max="11028" width="12.875" style="731" customWidth="1"/>
    <col min="11029" max="11029" width="11.75" style="731" customWidth="1"/>
    <col min="11030" max="11030" width="11" style="731" customWidth="1"/>
    <col min="11031" max="11264" width="9" style="731"/>
    <col min="11265" max="11265" width="5.375" style="731" customWidth="1"/>
    <col min="11266" max="11266" width="13.125" style="731" customWidth="1"/>
    <col min="11267" max="11267" width="43.875" style="731" customWidth="1"/>
    <col min="11268" max="11268" width="11.625" style="731" customWidth="1"/>
    <col min="11269" max="11269" width="10.375" style="731" customWidth="1"/>
    <col min="11270" max="11270" width="11" style="731" customWidth="1"/>
    <col min="11271" max="11272" width="12.125" style="731" customWidth="1"/>
    <col min="11273" max="11273" width="12.875" style="731" customWidth="1"/>
    <col min="11274" max="11275" width="12.125" style="731" customWidth="1"/>
    <col min="11276" max="11276" width="11.375" style="731" customWidth="1"/>
    <col min="11277" max="11278" width="11.875" style="731" customWidth="1"/>
    <col min="11279" max="11279" width="11.75" style="731" customWidth="1"/>
    <col min="11280" max="11280" width="11.375" style="731" customWidth="1"/>
    <col min="11281" max="11281" width="11.875" style="731" customWidth="1"/>
    <col min="11282" max="11282" width="11.375" style="731" customWidth="1"/>
    <col min="11283" max="11283" width="10.375" style="731" customWidth="1"/>
    <col min="11284" max="11284" width="12.875" style="731" customWidth="1"/>
    <col min="11285" max="11285" width="11.75" style="731" customWidth="1"/>
    <col min="11286" max="11286" width="11" style="731" customWidth="1"/>
    <col min="11287" max="11520" width="9" style="731"/>
    <col min="11521" max="11521" width="5.375" style="731" customWidth="1"/>
    <col min="11522" max="11522" width="13.125" style="731" customWidth="1"/>
    <col min="11523" max="11523" width="43.875" style="731" customWidth="1"/>
    <col min="11524" max="11524" width="11.625" style="731" customWidth="1"/>
    <col min="11525" max="11525" width="10.375" style="731" customWidth="1"/>
    <col min="11526" max="11526" width="11" style="731" customWidth="1"/>
    <col min="11527" max="11528" width="12.125" style="731" customWidth="1"/>
    <col min="11529" max="11529" width="12.875" style="731" customWidth="1"/>
    <col min="11530" max="11531" width="12.125" style="731" customWidth="1"/>
    <col min="11532" max="11532" width="11.375" style="731" customWidth="1"/>
    <col min="11533" max="11534" width="11.875" style="731" customWidth="1"/>
    <col min="11535" max="11535" width="11.75" style="731" customWidth="1"/>
    <col min="11536" max="11536" width="11.375" style="731" customWidth="1"/>
    <col min="11537" max="11537" width="11.875" style="731" customWidth="1"/>
    <col min="11538" max="11538" width="11.375" style="731" customWidth="1"/>
    <col min="11539" max="11539" width="10.375" style="731" customWidth="1"/>
    <col min="11540" max="11540" width="12.875" style="731" customWidth="1"/>
    <col min="11541" max="11541" width="11.75" style="731" customWidth="1"/>
    <col min="11542" max="11542" width="11" style="731" customWidth="1"/>
    <col min="11543" max="11776" width="9" style="731"/>
    <col min="11777" max="11777" width="5.375" style="731" customWidth="1"/>
    <col min="11778" max="11778" width="13.125" style="731" customWidth="1"/>
    <col min="11779" max="11779" width="43.875" style="731" customWidth="1"/>
    <col min="11780" max="11780" width="11.625" style="731" customWidth="1"/>
    <col min="11781" max="11781" width="10.375" style="731" customWidth="1"/>
    <col min="11782" max="11782" width="11" style="731" customWidth="1"/>
    <col min="11783" max="11784" width="12.125" style="731" customWidth="1"/>
    <col min="11785" max="11785" width="12.875" style="731" customWidth="1"/>
    <col min="11786" max="11787" width="12.125" style="731" customWidth="1"/>
    <col min="11788" max="11788" width="11.375" style="731" customWidth="1"/>
    <col min="11789" max="11790" width="11.875" style="731" customWidth="1"/>
    <col min="11791" max="11791" width="11.75" style="731" customWidth="1"/>
    <col min="11792" max="11792" width="11.375" style="731" customWidth="1"/>
    <col min="11793" max="11793" width="11.875" style="731" customWidth="1"/>
    <col min="11794" max="11794" width="11.375" style="731" customWidth="1"/>
    <col min="11795" max="11795" width="10.375" style="731" customWidth="1"/>
    <col min="11796" max="11796" width="12.875" style="731" customWidth="1"/>
    <col min="11797" max="11797" width="11.75" style="731" customWidth="1"/>
    <col min="11798" max="11798" width="11" style="731" customWidth="1"/>
    <col min="11799" max="12032" width="9" style="731"/>
    <col min="12033" max="12033" width="5.375" style="731" customWidth="1"/>
    <col min="12034" max="12034" width="13.125" style="731" customWidth="1"/>
    <col min="12035" max="12035" width="43.875" style="731" customWidth="1"/>
    <col min="12036" max="12036" width="11.625" style="731" customWidth="1"/>
    <col min="12037" max="12037" width="10.375" style="731" customWidth="1"/>
    <col min="12038" max="12038" width="11" style="731" customWidth="1"/>
    <col min="12039" max="12040" width="12.125" style="731" customWidth="1"/>
    <col min="12041" max="12041" width="12.875" style="731" customWidth="1"/>
    <col min="12042" max="12043" width="12.125" style="731" customWidth="1"/>
    <col min="12044" max="12044" width="11.375" style="731" customWidth="1"/>
    <col min="12045" max="12046" width="11.875" style="731" customWidth="1"/>
    <col min="12047" max="12047" width="11.75" style="731" customWidth="1"/>
    <col min="12048" max="12048" width="11.375" style="731" customWidth="1"/>
    <col min="12049" max="12049" width="11.875" style="731" customWidth="1"/>
    <col min="12050" max="12050" width="11.375" style="731" customWidth="1"/>
    <col min="12051" max="12051" width="10.375" style="731" customWidth="1"/>
    <col min="12052" max="12052" width="12.875" style="731" customWidth="1"/>
    <col min="12053" max="12053" width="11.75" style="731" customWidth="1"/>
    <col min="12054" max="12054" width="11" style="731" customWidth="1"/>
    <col min="12055" max="12288" width="9" style="731"/>
    <col min="12289" max="12289" width="5.375" style="731" customWidth="1"/>
    <col min="12290" max="12290" width="13.125" style="731" customWidth="1"/>
    <col min="12291" max="12291" width="43.875" style="731" customWidth="1"/>
    <col min="12292" max="12292" width="11.625" style="731" customWidth="1"/>
    <col min="12293" max="12293" width="10.375" style="731" customWidth="1"/>
    <col min="12294" max="12294" width="11" style="731" customWidth="1"/>
    <col min="12295" max="12296" width="12.125" style="731" customWidth="1"/>
    <col min="12297" max="12297" width="12.875" style="731" customWidth="1"/>
    <col min="12298" max="12299" width="12.125" style="731" customWidth="1"/>
    <col min="12300" max="12300" width="11.375" style="731" customWidth="1"/>
    <col min="12301" max="12302" width="11.875" style="731" customWidth="1"/>
    <col min="12303" max="12303" width="11.75" style="731" customWidth="1"/>
    <col min="12304" max="12304" width="11.375" style="731" customWidth="1"/>
    <col min="12305" max="12305" width="11.875" style="731" customWidth="1"/>
    <col min="12306" max="12306" width="11.375" style="731" customWidth="1"/>
    <col min="12307" max="12307" width="10.375" style="731" customWidth="1"/>
    <col min="12308" max="12308" width="12.875" style="731" customWidth="1"/>
    <col min="12309" max="12309" width="11.75" style="731" customWidth="1"/>
    <col min="12310" max="12310" width="11" style="731" customWidth="1"/>
    <col min="12311" max="12544" width="9" style="731"/>
    <col min="12545" max="12545" width="5.375" style="731" customWidth="1"/>
    <col min="12546" max="12546" width="13.125" style="731" customWidth="1"/>
    <col min="12547" max="12547" width="43.875" style="731" customWidth="1"/>
    <col min="12548" max="12548" width="11.625" style="731" customWidth="1"/>
    <col min="12549" max="12549" width="10.375" style="731" customWidth="1"/>
    <col min="12550" max="12550" width="11" style="731" customWidth="1"/>
    <col min="12551" max="12552" width="12.125" style="731" customWidth="1"/>
    <col min="12553" max="12553" width="12.875" style="731" customWidth="1"/>
    <col min="12554" max="12555" width="12.125" style="731" customWidth="1"/>
    <col min="12556" max="12556" width="11.375" style="731" customWidth="1"/>
    <col min="12557" max="12558" width="11.875" style="731" customWidth="1"/>
    <col min="12559" max="12559" width="11.75" style="731" customWidth="1"/>
    <col min="12560" max="12560" width="11.375" style="731" customWidth="1"/>
    <col min="12561" max="12561" width="11.875" style="731" customWidth="1"/>
    <col min="12562" max="12562" width="11.375" style="731" customWidth="1"/>
    <col min="12563" max="12563" width="10.375" style="731" customWidth="1"/>
    <col min="12564" max="12564" width="12.875" style="731" customWidth="1"/>
    <col min="12565" max="12565" width="11.75" style="731" customWidth="1"/>
    <col min="12566" max="12566" width="11" style="731" customWidth="1"/>
    <col min="12567" max="12800" width="9" style="731"/>
    <col min="12801" max="12801" width="5.375" style="731" customWidth="1"/>
    <col min="12802" max="12802" width="13.125" style="731" customWidth="1"/>
    <col min="12803" max="12803" width="43.875" style="731" customWidth="1"/>
    <col min="12804" max="12804" width="11.625" style="731" customWidth="1"/>
    <col min="12805" max="12805" width="10.375" style="731" customWidth="1"/>
    <col min="12806" max="12806" width="11" style="731" customWidth="1"/>
    <col min="12807" max="12808" width="12.125" style="731" customWidth="1"/>
    <col min="12809" max="12809" width="12.875" style="731" customWidth="1"/>
    <col min="12810" max="12811" width="12.125" style="731" customWidth="1"/>
    <col min="12812" max="12812" width="11.375" style="731" customWidth="1"/>
    <col min="12813" max="12814" width="11.875" style="731" customWidth="1"/>
    <col min="12815" max="12815" width="11.75" style="731" customWidth="1"/>
    <col min="12816" max="12816" width="11.375" style="731" customWidth="1"/>
    <col min="12817" max="12817" width="11.875" style="731" customWidth="1"/>
    <col min="12818" max="12818" width="11.375" style="731" customWidth="1"/>
    <col min="12819" max="12819" width="10.375" style="731" customWidth="1"/>
    <col min="12820" max="12820" width="12.875" style="731" customWidth="1"/>
    <col min="12821" max="12821" width="11.75" style="731" customWidth="1"/>
    <col min="12822" max="12822" width="11" style="731" customWidth="1"/>
    <col min="12823" max="13056" width="9" style="731"/>
    <col min="13057" max="13057" width="5.375" style="731" customWidth="1"/>
    <col min="13058" max="13058" width="13.125" style="731" customWidth="1"/>
    <col min="13059" max="13059" width="43.875" style="731" customWidth="1"/>
    <col min="13060" max="13060" width="11.625" style="731" customWidth="1"/>
    <col min="13061" max="13061" width="10.375" style="731" customWidth="1"/>
    <col min="13062" max="13062" width="11" style="731" customWidth="1"/>
    <col min="13063" max="13064" width="12.125" style="731" customWidth="1"/>
    <col min="13065" max="13065" width="12.875" style="731" customWidth="1"/>
    <col min="13066" max="13067" width="12.125" style="731" customWidth="1"/>
    <col min="13068" max="13068" width="11.375" style="731" customWidth="1"/>
    <col min="13069" max="13070" width="11.875" style="731" customWidth="1"/>
    <col min="13071" max="13071" width="11.75" style="731" customWidth="1"/>
    <col min="13072" max="13072" width="11.375" style="731" customWidth="1"/>
    <col min="13073" max="13073" width="11.875" style="731" customWidth="1"/>
    <col min="13074" max="13074" width="11.375" style="731" customWidth="1"/>
    <col min="13075" max="13075" width="10.375" style="731" customWidth="1"/>
    <col min="13076" max="13076" width="12.875" style="731" customWidth="1"/>
    <col min="13077" max="13077" width="11.75" style="731" customWidth="1"/>
    <col min="13078" max="13078" width="11" style="731" customWidth="1"/>
    <col min="13079" max="13312" width="9" style="731"/>
    <col min="13313" max="13313" width="5.375" style="731" customWidth="1"/>
    <col min="13314" max="13314" width="13.125" style="731" customWidth="1"/>
    <col min="13315" max="13315" width="43.875" style="731" customWidth="1"/>
    <col min="13316" max="13316" width="11.625" style="731" customWidth="1"/>
    <col min="13317" max="13317" width="10.375" style="731" customWidth="1"/>
    <col min="13318" max="13318" width="11" style="731" customWidth="1"/>
    <col min="13319" max="13320" width="12.125" style="731" customWidth="1"/>
    <col min="13321" max="13321" width="12.875" style="731" customWidth="1"/>
    <col min="13322" max="13323" width="12.125" style="731" customWidth="1"/>
    <col min="13324" max="13324" width="11.375" style="731" customWidth="1"/>
    <col min="13325" max="13326" width="11.875" style="731" customWidth="1"/>
    <col min="13327" max="13327" width="11.75" style="731" customWidth="1"/>
    <col min="13328" max="13328" width="11.375" style="731" customWidth="1"/>
    <col min="13329" max="13329" width="11.875" style="731" customWidth="1"/>
    <col min="13330" max="13330" width="11.375" style="731" customWidth="1"/>
    <col min="13331" max="13331" width="10.375" style="731" customWidth="1"/>
    <col min="13332" max="13332" width="12.875" style="731" customWidth="1"/>
    <col min="13333" max="13333" width="11.75" style="731" customWidth="1"/>
    <col min="13334" max="13334" width="11" style="731" customWidth="1"/>
    <col min="13335" max="13568" width="9" style="731"/>
    <col min="13569" max="13569" width="5.375" style="731" customWidth="1"/>
    <col min="13570" max="13570" width="13.125" style="731" customWidth="1"/>
    <col min="13571" max="13571" width="43.875" style="731" customWidth="1"/>
    <col min="13572" max="13572" width="11.625" style="731" customWidth="1"/>
    <col min="13573" max="13573" width="10.375" style="731" customWidth="1"/>
    <col min="13574" max="13574" width="11" style="731" customWidth="1"/>
    <col min="13575" max="13576" width="12.125" style="731" customWidth="1"/>
    <col min="13577" max="13577" width="12.875" style="731" customWidth="1"/>
    <col min="13578" max="13579" width="12.125" style="731" customWidth="1"/>
    <col min="13580" max="13580" width="11.375" style="731" customWidth="1"/>
    <col min="13581" max="13582" width="11.875" style="731" customWidth="1"/>
    <col min="13583" max="13583" width="11.75" style="731" customWidth="1"/>
    <col min="13584" max="13584" width="11.375" style="731" customWidth="1"/>
    <col min="13585" max="13585" width="11.875" style="731" customWidth="1"/>
    <col min="13586" max="13586" width="11.375" style="731" customWidth="1"/>
    <col min="13587" max="13587" width="10.375" style="731" customWidth="1"/>
    <col min="13588" max="13588" width="12.875" style="731" customWidth="1"/>
    <col min="13589" max="13589" width="11.75" style="731" customWidth="1"/>
    <col min="13590" max="13590" width="11" style="731" customWidth="1"/>
    <col min="13591" max="13824" width="9" style="731"/>
    <col min="13825" max="13825" width="5.375" style="731" customWidth="1"/>
    <col min="13826" max="13826" width="13.125" style="731" customWidth="1"/>
    <col min="13827" max="13827" width="43.875" style="731" customWidth="1"/>
    <col min="13828" max="13828" width="11.625" style="731" customWidth="1"/>
    <col min="13829" max="13829" width="10.375" style="731" customWidth="1"/>
    <col min="13830" max="13830" width="11" style="731" customWidth="1"/>
    <col min="13831" max="13832" width="12.125" style="731" customWidth="1"/>
    <col min="13833" max="13833" width="12.875" style="731" customWidth="1"/>
    <col min="13834" max="13835" width="12.125" style="731" customWidth="1"/>
    <col min="13836" max="13836" width="11.375" style="731" customWidth="1"/>
    <col min="13837" max="13838" width="11.875" style="731" customWidth="1"/>
    <col min="13839" max="13839" width="11.75" style="731" customWidth="1"/>
    <col min="13840" max="13840" width="11.375" style="731" customWidth="1"/>
    <col min="13841" max="13841" width="11.875" style="731" customWidth="1"/>
    <col min="13842" max="13842" width="11.375" style="731" customWidth="1"/>
    <col min="13843" max="13843" width="10.375" style="731" customWidth="1"/>
    <col min="13844" max="13844" width="12.875" style="731" customWidth="1"/>
    <col min="13845" max="13845" width="11.75" style="731" customWidth="1"/>
    <col min="13846" max="13846" width="11" style="731" customWidth="1"/>
    <col min="13847" max="14080" width="9" style="731"/>
    <col min="14081" max="14081" width="5.375" style="731" customWidth="1"/>
    <col min="14082" max="14082" width="13.125" style="731" customWidth="1"/>
    <col min="14083" max="14083" width="43.875" style="731" customWidth="1"/>
    <col min="14084" max="14084" width="11.625" style="731" customWidth="1"/>
    <col min="14085" max="14085" width="10.375" style="731" customWidth="1"/>
    <col min="14086" max="14086" width="11" style="731" customWidth="1"/>
    <col min="14087" max="14088" width="12.125" style="731" customWidth="1"/>
    <col min="14089" max="14089" width="12.875" style="731" customWidth="1"/>
    <col min="14090" max="14091" width="12.125" style="731" customWidth="1"/>
    <col min="14092" max="14092" width="11.375" style="731" customWidth="1"/>
    <col min="14093" max="14094" width="11.875" style="731" customWidth="1"/>
    <col min="14095" max="14095" width="11.75" style="731" customWidth="1"/>
    <col min="14096" max="14096" width="11.375" style="731" customWidth="1"/>
    <col min="14097" max="14097" width="11.875" style="731" customWidth="1"/>
    <col min="14098" max="14098" width="11.375" style="731" customWidth="1"/>
    <col min="14099" max="14099" width="10.375" style="731" customWidth="1"/>
    <col min="14100" max="14100" width="12.875" style="731" customWidth="1"/>
    <col min="14101" max="14101" width="11.75" style="731" customWidth="1"/>
    <col min="14102" max="14102" width="11" style="731" customWidth="1"/>
    <col min="14103" max="14336" width="9" style="731"/>
    <col min="14337" max="14337" width="5.375" style="731" customWidth="1"/>
    <col min="14338" max="14338" width="13.125" style="731" customWidth="1"/>
    <col min="14339" max="14339" width="43.875" style="731" customWidth="1"/>
    <col min="14340" max="14340" width="11.625" style="731" customWidth="1"/>
    <col min="14341" max="14341" width="10.375" style="731" customWidth="1"/>
    <col min="14342" max="14342" width="11" style="731" customWidth="1"/>
    <col min="14343" max="14344" width="12.125" style="731" customWidth="1"/>
    <col min="14345" max="14345" width="12.875" style="731" customWidth="1"/>
    <col min="14346" max="14347" width="12.125" style="731" customWidth="1"/>
    <col min="14348" max="14348" width="11.375" style="731" customWidth="1"/>
    <col min="14349" max="14350" width="11.875" style="731" customWidth="1"/>
    <col min="14351" max="14351" width="11.75" style="731" customWidth="1"/>
    <col min="14352" max="14352" width="11.375" style="731" customWidth="1"/>
    <col min="14353" max="14353" width="11.875" style="731" customWidth="1"/>
    <col min="14354" max="14354" width="11.375" style="731" customWidth="1"/>
    <col min="14355" max="14355" width="10.375" style="731" customWidth="1"/>
    <col min="14356" max="14356" width="12.875" style="731" customWidth="1"/>
    <col min="14357" max="14357" width="11.75" style="731" customWidth="1"/>
    <col min="14358" max="14358" width="11" style="731" customWidth="1"/>
    <col min="14359" max="14592" width="9" style="731"/>
    <col min="14593" max="14593" width="5.375" style="731" customWidth="1"/>
    <col min="14594" max="14594" width="13.125" style="731" customWidth="1"/>
    <col min="14595" max="14595" width="43.875" style="731" customWidth="1"/>
    <col min="14596" max="14596" width="11.625" style="731" customWidth="1"/>
    <col min="14597" max="14597" width="10.375" style="731" customWidth="1"/>
    <col min="14598" max="14598" width="11" style="731" customWidth="1"/>
    <col min="14599" max="14600" width="12.125" style="731" customWidth="1"/>
    <col min="14601" max="14601" width="12.875" style="731" customWidth="1"/>
    <col min="14602" max="14603" width="12.125" style="731" customWidth="1"/>
    <col min="14604" max="14604" width="11.375" style="731" customWidth="1"/>
    <col min="14605" max="14606" width="11.875" style="731" customWidth="1"/>
    <col min="14607" max="14607" width="11.75" style="731" customWidth="1"/>
    <col min="14608" max="14608" width="11.375" style="731" customWidth="1"/>
    <col min="14609" max="14609" width="11.875" style="731" customWidth="1"/>
    <col min="14610" max="14610" width="11.375" style="731" customWidth="1"/>
    <col min="14611" max="14611" width="10.375" style="731" customWidth="1"/>
    <col min="14612" max="14612" width="12.875" style="731" customWidth="1"/>
    <col min="14613" max="14613" width="11.75" style="731" customWidth="1"/>
    <col min="14614" max="14614" width="11" style="731" customWidth="1"/>
    <col min="14615" max="14848" width="9" style="731"/>
    <col min="14849" max="14849" width="5.375" style="731" customWidth="1"/>
    <col min="14850" max="14850" width="13.125" style="731" customWidth="1"/>
    <col min="14851" max="14851" width="43.875" style="731" customWidth="1"/>
    <col min="14852" max="14852" width="11.625" style="731" customWidth="1"/>
    <col min="14853" max="14853" width="10.375" style="731" customWidth="1"/>
    <col min="14854" max="14854" width="11" style="731" customWidth="1"/>
    <col min="14855" max="14856" width="12.125" style="731" customWidth="1"/>
    <col min="14857" max="14857" width="12.875" style="731" customWidth="1"/>
    <col min="14858" max="14859" width="12.125" style="731" customWidth="1"/>
    <col min="14860" max="14860" width="11.375" style="731" customWidth="1"/>
    <col min="14861" max="14862" width="11.875" style="731" customWidth="1"/>
    <col min="14863" max="14863" width="11.75" style="731" customWidth="1"/>
    <col min="14864" max="14864" width="11.375" style="731" customWidth="1"/>
    <col min="14865" max="14865" width="11.875" style="731" customWidth="1"/>
    <col min="14866" max="14866" width="11.375" style="731" customWidth="1"/>
    <col min="14867" max="14867" width="10.375" style="731" customWidth="1"/>
    <col min="14868" max="14868" width="12.875" style="731" customWidth="1"/>
    <col min="14869" max="14869" width="11.75" style="731" customWidth="1"/>
    <col min="14870" max="14870" width="11" style="731" customWidth="1"/>
    <col min="14871" max="15104" width="9" style="731"/>
    <col min="15105" max="15105" width="5.375" style="731" customWidth="1"/>
    <col min="15106" max="15106" width="13.125" style="731" customWidth="1"/>
    <col min="15107" max="15107" width="43.875" style="731" customWidth="1"/>
    <col min="15108" max="15108" width="11.625" style="731" customWidth="1"/>
    <col min="15109" max="15109" width="10.375" style="731" customWidth="1"/>
    <col min="15110" max="15110" width="11" style="731" customWidth="1"/>
    <col min="15111" max="15112" width="12.125" style="731" customWidth="1"/>
    <col min="15113" max="15113" width="12.875" style="731" customWidth="1"/>
    <col min="15114" max="15115" width="12.125" style="731" customWidth="1"/>
    <col min="15116" max="15116" width="11.375" style="731" customWidth="1"/>
    <col min="15117" max="15118" width="11.875" style="731" customWidth="1"/>
    <col min="15119" max="15119" width="11.75" style="731" customWidth="1"/>
    <col min="15120" max="15120" width="11.375" style="731" customWidth="1"/>
    <col min="15121" max="15121" width="11.875" style="731" customWidth="1"/>
    <col min="15122" max="15122" width="11.375" style="731" customWidth="1"/>
    <col min="15123" max="15123" width="10.375" style="731" customWidth="1"/>
    <col min="15124" max="15124" width="12.875" style="731" customWidth="1"/>
    <col min="15125" max="15125" width="11.75" style="731" customWidth="1"/>
    <col min="15126" max="15126" width="11" style="731" customWidth="1"/>
    <col min="15127" max="15360" width="9" style="731"/>
    <col min="15361" max="15361" width="5.375" style="731" customWidth="1"/>
    <col min="15362" max="15362" width="13.125" style="731" customWidth="1"/>
    <col min="15363" max="15363" width="43.875" style="731" customWidth="1"/>
    <col min="15364" max="15364" width="11.625" style="731" customWidth="1"/>
    <col min="15365" max="15365" width="10.375" style="731" customWidth="1"/>
    <col min="15366" max="15366" width="11" style="731" customWidth="1"/>
    <col min="15367" max="15368" width="12.125" style="731" customWidth="1"/>
    <col min="15369" max="15369" width="12.875" style="731" customWidth="1"/>
    <col min="15370" max="15371" width="12.125" style="731" customWidth="1"/>
    <col min="15372" max="15372" width="11.375" style="731" customWidth="1"/>
    <col min="15373" max="15374" width="11.875" style="731" customWidth="1"/>
    <col min="15375" max="15375" width="11.75" style="731" customWidth="1"/>
    <col min="15376" max="15376" width="11.375" style="731" customWidth="1"/>
    <col min="15377" max="15377" width="11.875" style="731" customWidth="1"/>
    <col min="15378" max="15378" width="11.375" style="731" customWidth="1"/>
    <col min="15379" max="15379" width="10.375" style="731" customWidth="1"/>
    <col min="15380" max="15380" width="12.875" style="731" customWidth="1"/>
    <col min="15381" max="15381" width="11.75" style="731" customWidth="1"/>
    <col min="15382" max="15382" width="11" style="731" customWidth="1"/>
    <col min="15383" max="15616" width="9" style="731"/>
    <col min="15617" max="15617" width="5.375" style="731" customWidth="1"/>
    <col min="15618" max="15618" width="13.125" style="731" customWidth="1"/>
    <col min="15619" max="15619" width="43.875" style="731" customWidth="1"/>
    <col min="15620" max="15620" width="11.625" style="731" customWidth="1"/>
    <col min="15621" max="15621" width="10.375" style="731" customWidth="1"/>
    <col min="15622" max="15622" width="11" style="731" customWidth="1"/>
    <col min="15623" max="15624" width="12.125" style="731" customWidth="1"/>
    <col min="15625" max="15625" width="12.875" style="731" customWidth="1"/>
    <col min="15626" max="15627" width="12.125" style="731" customWidth="1"/>
    <col min="15628" max="15628" width="11.375" style="731" customWidth="1"/>
    <col min="15629" max="15630" width="11.875" style="731" customWidth="1"/>
    <col min="15631" max="15631" width="11.75" style="731" customWidth="1"/>
    <col min="15632" max="15632" width="11.375" style="731" customWidth="1"/>
    <col min="15633" max="15633" width="11.875" style="731" customWidth="1"/>
    <col min="15634" max="15634" width="11.375" style="731" customWidth="1"/>
    <col min="15635" max="15635" width="10.375" style="731" customWidth="1"/>
    <col min="15636" max="15636" width="12.875" style="731" customWidth="1"/>
    <col min="15637" max="15637" width="11.75" style="731" customWidth="1"/>
    <col min="15638" max="15638" width="11" style="731" customWidth="1"/>
    <col min="15639" max="15872" width="9" style="731"/>
    <col min="15873" max="15873" width="5.375" style="731" customWidth="1"/>
    <col min="15874" max="15874" width="13.125" style="731" customWidth="1"/>
    <col min="15875" max="15875" width="43.875" style="731" customWidth="1"/>
    <col min="15876" max="15876" width="11.625" style="731" customWidth="1"/>
    <col min="15877" max="15877" width="10.375" style="731" customWidth="1"/>
    <col min="15878" max="15878" width="11" style="731" customWidth="1"/>
    <col min="15879" max="15880" width="12.125" style="731" customWidth="1"/>
    <col min="15881" max="15881" width="12.875" style="731" customWidth="1"/>
    <col min="15882" max="15883" width="12.125" style="731" customWidth="1"/>
    <col min="15884" max="15884" width="11.375" style="731" customWidth="1"/>
    <col min="15885" max="15886" width="11.875" style="731" customWidth="1"/>
    <col min="15887" max="15887" width="11.75" style="731" customWidth="1"/>
    <col min="15888" max="15888" width="11.375" style="731" customWidth="1"/>
    <col min="15889" max="15889" width="11.875" style="731" customWidth="1"/>
    <col min="15890" max="15890" width="11.375" style="731" customWidth="1"/>
    <col min="15891" max="15891" width="10.375" style="731" customWidth="1"/>
    <col min="15892" max="15892" width="12.875" style="731" customWidth="1"/>
    <col min="15893" max="15893" width="11.75" style="731" customWidth="1"/>
    <col min="15894" max="15894" width="11" style="731" customWidth="1"/>
    <col min="15895" max="16128" width="9" style="731"/>
    <col min="16129" max="16129" width="5.375" style="731" customWidth="1"/>
    <col min="16130" max="16130" width="13.125" style="731" customWidth="1"/>
    <col min="16131" max="16131" width="43.875" style="731" customWidth="1"/>
    <col min="16132" max="16132" width="11.625" style="731" customWidth="1"/>
    <col min="16133" max="16133" width="10.375" style="731" customWidth="1"/>
    <col min="16134" max="16134" width="11" style="731" customWidth="1"/>
    <col min="16135" max="16136" width="12.125" style="731" customWidth="1"/>
    <col min="16137" max="16137" width="12.875" style="731" customWidth="1"/>
    <col min="16138" max="16139" width="12.125" style="731" customWidth="1"/>
    <col min="16140" max="16140" width="11.375" style="731" customWidth="1"/>
    <col min="16141" max="16142" width="11.875" style="731" customWidth="1"/>
    <col min="16143" max="16143" width="11.75" style="731" customWidth="1"/>
    <col min="16144" max="16144" width="11.375" style="731" customWidth="1"/>
    <col min="16145" max="16145" width="11.875" style="731" customWidth="1"/>
    <col min="16146" max="16146" width="11.375" style="731" customWidth="1"/>
    <col min="16147" max="16147" width="10.375" style="731" customWidth="1"/>
    <col min="16148" max="16148" width="12.875" style="731" customWidth="1"/>
    <col min="16149" max="16149" width="11.75" style="731" customWidth="1"/>
    <col min="16150" max="16150" width="11" style="731" customWidth="1"/>
    <col min="16151" max="16384" width="9" style="731"/>
  </cols>
  <sheetData>
    <row r="1" spans="1:23" s="719" customFormat="1" ht="13.5" customHeight="1">
      <c r="A1" s="725" t="s">
        <v>133</v>
      </c>
      <c r="T1" s="719" t="s">
        <v>1333</v>
      </c>
    </row>
    <row r="2" spans="1:23" s="719" customFormat="1" ht="13.5" customHeight="1">
      <c r="A2" s="725"/>
      <c r="T2" s="719" t="s">
        <v>1070</v>
      </c>
    </row>
    <row r="3" spans="1:23" s="719" customFormat="1" ht="13.5" customHeight="1">
      <c r="A3" s="725"/>
      <c r="T3" s="719" t="s">
        <v>711</v>
      </c>
    </row>
    <row r="4" spans="1:23" s="719" customFormat="1" ht="5.25" customHeight="1">
      <c r="A4" s="725"/>
    </row>
    <row r="5" spans="1:23" s="719" customFormat="1" ht="44.25" customHeight="1">
      <c r="A5" s="984" t="s">
        <v>1035</v>
      </c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</row>
    <row r="6" spans="1:23" s="719" customFormat="1" ht="12" customHeight="1">
      <c r="A6" s="732"/>
      <c r="B6" s="732"/>
      <c r="C6" s="732"/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O6" s="732"/>
      <c r="P6" s="732"/>
      <c r="Q6" s="732"/>
      <c r="R6" s="732"/>
      <c r="S6" s="732"/>
      <c r="T6" s="732"/>
      <c r="U6" s="725" t="s">
        <v>15</v>
      </c>
    </row>
    <row r="7" spans="1:23" s="701" customFormat="1" ht="28.5" customHeight="1">
      <c r="A7" s="985" t="s">
        <v>221</v>
      </c>
      <c r="B7" s="988" t="s">
        <v>1024</v>
      </c>
      <c r="C7" s="991" t="s">
        <v>1025</v>
      </c>
      <c r="D7" s="991" t="s">
        <v>788</v>
      </c>
      <c r="E7" s="988" t="s">
        <v>789</v>
      </c>
      <c r="F7" s="991" t="s">
        <v>479</v>
      </c>
      <c r="G7" s="994" t="s">
        <v>1026</v>
      </c>
      <c r="H7" s="994" t="s">
        <v>1027</v>
      </c>
      <c r="I7" s="1001" t="s">
        <v>792</v>
      </c>
      <c r="J7" s="1001"/>
      <c r="K7" s="1001"/>
      <c r="L7" s="1001"/>
      <c r="M7" s="1001"/>
      <c r="N7" s="1001"/>
      <c r="O7" s="1001"/>
      <c r="P7" s="1001"/>
      <c r="Q7" s="1001"/>
      <c r="R7" s="1001"/>
      <c r="S7" s="1001"/>
      <c r="T7" s="1001"/>
      <c r="U7" s="1001"/>
      <c r="V7" s="1001"/>
    </row>
    <row r="8" spans="1:23" s="701" customFormat="1" ht="21.75" customHeight="1">
      <c r="A8" s="986"/>
      <c r="B8" s="989"/>
      <c r="C8" s="992"/>
      <c r="D8" s="992"/>
      <c r="E8" s="989"/>
      <c r="F8" s="992"/>
      <c r="G8" s="994"/>
      <c r="H8" s="994"/>
      <c r="I8" s="1001"/>
      <c r="J8" s="1001"/>
      <c r="K8" s="1001"/>
      <c r="L8" s="1001"/>
      <c r="M8" s="1001"/>
      <c r="N8" s="1001"/>
      <c r="O8" s="1001"/>
      <c r="P8" s="1001"/>
      <c r="Q8" s="1001"/>
      <c r="R8" s="1001"/>
      <c r="S8" s="1001"/>
      <c r="T8" s="1001"/>
      <c r="U8" s="1001"/>
      <c r="V8" s="1001"/>
    </row>
    <row r="9" spans="1:23" s="701" customFormat="1" ht="15.75" customHeight="1">
      <c r="A9" s="986"/>
      <c r="B9" s="989"/>
      <c r="C9" s="992"/>
      <c r="D9" s="992"/>
      <c r="E9" s="989"/>
      <c r="F9" s="992"/>
      <c r="G9" s="702" t="s">
        <v>793</v>
      </c>
      <c r="H9" s="702" t="s">
        <v>793</v>
      </c>
      <c r="I9" s="1001" t="s">
        <v>794</v>
      </c>
      <c r="J9" s="1002" t="s">
        <v>795</v>
      </c>
      <c r="K9" s="1002"/>
      <c r="L9" s="1002"/>
      <c r="M9" s="997" t="s">
        <v>796</v>
      </c>
      <c r="N9" s="1002" t="s">
        <v>1028</v>
      </c>
      <c r="O9" s="1002"/>
      <c r="P9" s="1002"/>
      <c r="Q9" s="1002"/>
      <c r="R9" s="1002"/>
      <c r="S9" s="1002"/>
      <c r="T9" s="1002"/>
      <c r="U9" s="1002"/>
      <c r="V9" s="1002"/>
    </row>
    <row r="10" spans="1:23" s="701" customFormat="1" ht="12.75" customHeight="1">
      <c r="A10" s="986"/>
      <c r="B10" s="989"/>
      <c r="C10" s="992"/>
      <c r="D10" s="992"/>
      <c r="E10" s="989"/>
      <c r="F10" s="992"/>
      <c r="G10" s="702" t="s">
        <v>798</v>
      </c>
      <c r="H10" s="702" t="s">
        <v>798</v>
      </c>
      <c r="I10" s="1001"/>
      <c r="J10" s="1002"/>
      <c r="K10" s="1002"/>
      <c r="L10" s="1002"/>
      <c r="M10" s="997"/>
      <c r="N10" s="998" t="s">
        <v>799</v>
      </c>
      <c r="O10" s="998"/>
      <c r="P10" s="998"/>
      <c r="Q10" s="998" t="s">
        <v>800</v>
      </c>
      <c r="R10" s="998"/>
      <c r="S10" s="998"/>
      <c r="T10" s="997" t="s">
        <v>1029</v>
      </c>
      <c r="U10" s="997"/>
      <c r="V10" s="997"/>
    </row>
    <row r="11" spans="1:23" s="701" customFormat="1" ht="14.25" customHeight="1">
      <c r="A11" s="986"/>
      <c r="B11" s="989"/>
      <c r="C11" s="992"/>
      <c r="D11" s="992"/>
      <c r="E11" s="989"/>
      <c r="F11" s="992"/>
      <c r="G11" s="702" t="s">
        <v>802</v>
      </c>
      <c r="H11" s="702" t="s">
        <v>802</v>
      </c>
      <c r="I11" s="1001"/>
      <c r="J11" s="998" t="s">
        <v>17</v>
      </c>
      <c r="K11" s="998" t="s">
        <v>803</v>
      </c>
      <c r="L11" s="998" t="s">
        <v>804</v>
      </c>
      <c r="M11" s="997"/>
      <c r="N11" s="998" t="s">
        <v>17</v>
      </c>
      <c r="O11" s="998" t="s">
        <v>805</v>
      </c>
      <c r="P11" s="996" t="s">
        <v>804</v>
      </c>
      <c r="Q11" s="998" t="s">
        <v>17</v>
      </c>
      <c r="R11" s="998" t="s">
        <v>805</v>
      </c>
      <c r="S11" s="996" t="s">
        <v>804</v>
      </c>
      <c r="T11" s="997" t="s">
        <v>806</v>
      </c>
      <c r="U11" s="998" t="s">
        <v>805</v>
      </c>
      <c r="V11" s="996" t="s">
        <v>804</v>
      </c>
    </row>
    <row r="12" spans="1:23" s="701" customFormat="1" ht="16.5" customHeight="1">
      <c r="A12" s="987"/>
      <c r="B12" s="990"/>
      <c r="C12" s="993"/>
      <c r="D12" s="993"/>
      <c r="E12" s="990"/>
      <c r="F12" s="993"/>
      <c r="G12" s="702" t="s">
        <v>1029</v>
      </c>
      <c r="H12" s="702" t="s">
        <v>1029</v>
      </c>
      <c r="I12" s="1001"/>
      <c r="J12" s="998"/>
      <c r="K12" s="998"/>
      <c r="L12" s="998"/>
      <c r="M12" s="997"/>
      <c r="N12" s="998"/>
      <c r="O12" s="998"/>
      <c r="P12" s="996"/>
      <c r="Q12" s="998"/>
      <c r="R12" s="998"/>
      <c r="S12" s="996"/>
      <c r="T12" s="997"/>
      <c r="U12" s="998"/>
      <c r="V12" s="996"/>
    </row>
    <row r="13" spans="1:23" s="704" customFormat="1" ht="12.75" customHeight="1">
      <c r="A13" s="703">
        <v>1</v>
      </c>
      <c r="B13" s="703">
        <v>2</v>
      </c>
      <c r="C13" s="703">
        <v>3</v>
      </c>
      <c r="D13" s="703">
        <v>4</v>
      </c>
      <c r="E13" s="703">
        <v>5</v>
      </c>
      <c r="F13" s="703">
        <v>6</v>
      </c>
      <c r="G13" s="703">
        <v>7</v>
      </c>
      <c r="H13" s="703">
        <v>8</v>
      </c>
      <c r="I13" s="703" t="s">
        <v>808</v>
      </c>
      <c r="J13" s="703" t="s">
        <v>809</v>
      </c>
      <c r="K13" s="703">
        <v>11</v>
      </c>
      <c r="L13" s="703">
        <v>12</v>
      </c>
      <c r="M13" s="703" t="s">
        <v>810</v>
      </c>
      <c r="N13" s="703" t="s">
        <v>811</v>
      </c>
      <c r="O13" s="703">
        <v>15</v>
      </c>
      <c r="P13" s="703">
        <v>16</v>
      </c>
      <c r="Q13" s="703" t="s">
        <v>812</v>
      </c>
      <c r="R13" s="703">
        <v>18</v>
      </c>
      <c r="S13" s="703">
        <v>19</v>
      </c>
      <c r="T13" s="703" t="s">
        <v>813</v>
      </c>
      <c r="U13" s="703">
        <v>21</v>
      </c>
      <c r="V13" s="703">
        <v>22</v>
      </c>
    </row>
    <row r="14" spans="1:23" s="704" customFormat="1" ht="3" customHeight="1">
      <c r="A14" s="999"/>
      <c r="B14" s="999"/>
      <c r="C14" s="999"/>
      <c r="D14" s="999"/>
      <c r="E14" s="999"/>
      <c r="F14" s="999"/>
      <c r="G14" s="999"/>
      <c r="H14" s="999"/>
      <c r="I14" s="999"/>
      <c r="J14" s="999"/>
      <c r="K14" s="999"/>
      <c r="L14" s="999"/>
      <c r="M14" s="999"/>
      <c r="N14" s="999"/>
      <c r="O14" s="999"/>
      <c r="P14" s="999"/>
      <c r="Q14" s="999"/>
      <c r="R14" s="999"/>
      <c r="S14" s="999"/>
      <c r="T14" s="999"/>
      <c r="U14" s="999"/>
      <c r="V14" s="999"/>
    </row>
    <row r="15" spans="1:23" s="704" customFormat="1" ht="17.25" customHeight="1">
      <c r="A15" s="1000" t="s">
        <v>1036</v>
      </c>
      <c r="B15" s="1000"/>
      <c r="C15" s="1000"/>
      <c r="D15" s="1000"/>
      <c r="E15" s="1000"/>
      <c r="F15" s="1000"/>
      <c r="G15" s="1000"/>
      <c r="H15" s="1000"/>
      <c r="I15" s="1000"/>
      <c r="J15" s="1000"/>
      <c r="K15" s="1000"/>
      <c r="L15" s="1000"/>
      <c r="M15" s="1000"/>
      <c r="N15" s="1000"/>
      <c r="O15" s="1000"/>
      <c r="P15" s="1000"/>
      <c r="Q15" s="1000"/>
      <c r="R15" s="1000"/>
      <c r="S15" s="1000"/>
      <c r="T15" s="1000"/>
      <c r="U15" s="1000"/>
      <c r="V15" s="1000"/>
      <c r="W15" s="705"/>
    </row>
    <row r="16" spans="1:23" s="704" customFormat="1" ht="3" customHeight="1">
      <c r="A16" s="1005"/>
      <c r="B16" s="1005"/>
      <c r="C16" s="1005"/>
      <c r="D16" s="1005"/>
      <c r="E16" s="1005"/>
      <c r="F16" s="1005"/>
      <c r="G16" s="1005"/>
      <c r="H16" s="1005"/>
      <c r="I16" s="1005"/>
      <c r="J16" s="1005"/>
      <c r="K16" s="1005"/>
      <c r="L16" s="1005"/>
      <c r="M16" s="1005"/>
      <c r="N16" s="1005"/>
      <c r="O16" s="1005"/>
      <c r="P16" s="1005"/>
      <c r="Q16" s="1005"/>
      <c r="R16" s="1005"/>
      <c r="S16" s="1005"/>
      <c r="T16" s="1005"/>
      <c r="U16" s="1005"/>
      <c r="V16" s="1005"/>
      <c r="W16" s="706"/>
    </row>
    <row r="17" spans="1:22" s="728" customFormat="1" ht="14.85" customHeight="1">
      <c r="A17" s="1007">
        <v>1</v>
      </c>
      <c r="B17" s="1007" t="s">
        <v>1037</v>
      </c>
      <c r="C17" s="1076" t="s">
        <v>1038</v>
      </c>
      <c r="D17" s="1006" t="s">
        <v>492</v>
      </c>
      <c r="E17" s="1079" t="s">
        <v>1039</v>
      </c>
      <c r="F17" s="1007" t="s">
        <v>1040</v>
      </c>
      <c r="G17" s="727">
        <f>G18+G19+G20+G21</f>
        <v>12736049</v>
      </c>
      <c r="H17" s="727">
        <f>H18+H19+H20+H21</f>
        <v>12086049</v>
      </c>
      <c r="I17" s="1080">
        <f>J17+M17</f>
        <v>650000</v>
      </c>
      <c r="J17" s="1080">
        <f>K17+L17</f>
        <v>552500</v>
      </c>
      <c r="K17" s="1081">
        <v>552500</v>
      </c>
      <c r="L17" s="1081">
        <v>0</v>
      </c>
      <c r="M17" s="1080">
        <f>N17+Q17+T17</f>
        <v>97500</v>
      </c>
      <c r="N17" s="1080">
        <f>O17+P17</f>
        <v>97500</v>
      </c>
      <c r="O17" s="1081">
        <v>97500</v>
      </c>
      <c r="P17" s="1081">
        <v>0</v>
      </c>
      <c r="Q17" s="1080">
        <f>R17+S17</f>
        <v>0</v>
      </c>
      <c r="R17" s="1081">
        <v>0</v>
      </c>
      <c r="S17" s="1081">
        <v>0</v>
      </c>
      <c r="T17" s="1080">
        <f>U17+V17</f>
        <v>0</v>
      </c>
      <c r="U17" s="1081">
        <v>0</v>
      </c>
      <c r="V17" s="1081">
        <v>0</v>
      </c>
    </row>
    <row r="18" spans="1:22" s="728" customFormat="1" ht="14.85" customHeight="1">
      <c r="A18" s="1007"/>
      <c r="B18" s="1007"/>
      <c r="C18" s="1077"/>
      <c r="D18" s="1006"/>
      <c r="E18" s="1079"/>
      <c r="F18" s="1007"/>
      <c r="G18" s="727">
        <v>10825609</v>
      </c>
      <c r="H18" s="727">
        <v>10273109</v>
      </c>
      <c r="I18" s="1080"/>
      <c r="J18" s="1080"/>
      <c r="K18" s="1081"/>
      <c r="L18" s="1081"/>
      <c r="M18" s="1080"/>
      <c r="N18" s="1080"/>
      <c r="O18" s="1081"/>
      <c r="P18" s="1081"/>
      <c r="Q18" s="1080"/>
      <c r="R18" s="1081"/>
      <c r="S18" s="1081"/>
      <c r="T18" s="1080"/>
      <c r="U18" s="1081"/>
      <c r="V18" s="1081"/>
    </row>
    <row r="19" spans="1:22" s="728" customFormat="1" ht="14.85" customHeight="1">
      <c r="A19" s="1007"/>
      <c r="B19" s="1007"/>
      <c r="C19" s="1077"/>
      <c r="D19" s="1006"/>
      <c r="E19" s="1079"/>
      <c r="F19" s="1007"/>
      <c r="G19" s="727">
        <v>1910401</v>
      </c>
      <c r="H19" s="727">
        <v>1812901</v>
      </c>
      <c r="I19" s="1080"/>
      <c r="J19" s="1080"/>
      <c r="K19" s="1081"/>
      <c r="L19" s="1081"/>
      <c r="M19" s="1080"/>
      <c r="N19" s="1080"/>
      <c r="O19" s="1081"/>
      <c r="P19" s="1081"/>
      <c r="Q19" s="1080"/>
      <c r="R19" s="1081"/>
      <c r="S19" s="1081"/>
      <c r="T19" s="1080"/>
      <c r="U19" s="1081"/>
      <c r="V19" s="1081"/>
    </row>
    <row r="20" spans="1:22" s="728" customFormat="1" ht="14.85" customHeight="1">
      <c r="A20" s="1007"/>
      <c r="B20" s="1007"/>
      <c r="C20" s="1077"/>
      <c r="D20" s="1006"/>
      <c r="E20" s="1079"/>
      <c r="F20" s="1007"/>
      <c r="G20" s="727">
        <v>39</v>
      </c>
      <c r="H20" s="727">
        <v>39</v>
      </c>
      <c r="I20" s="1080"/>
      <c r="J20" s="1080"/>
      <c r="K20" s="1081"/>
      <c r="L20" s="1081"/>
      <c r="M20" s="1080"/>
      <c r="N20" s="1080"/>
      <c r="O20" s="1081"/>
      <c r="P20" s="1081"/>
      <c r="Q20" s="1080"/>
      <c r="R20" s="1081"/>
      <c r="S20" s="1081"/>
      <c r="T20" s="1080"/>
      <c r="U20" s="1081"/>
      <c r="V20" s="1081"/>
    </row>
    <row r="21" spans="1:22" s="728" customFormat="1" ht="14.85" customHeight="1">
      <c r="A21" s="1007"/>
      <c r="B21" s="1007"/>
      <c r="C21" s="1078"/>
      <c r="D21" s="1006"/>
      <c r="E21" s="1079"/>
      <c r="F21" s="1007"/>
      <c r="G21" s="727">
        <v>0</v>
      </c>
      <c r="H21" s="727">
        <v>0</v>
      </c>
      <c r="I21" s="1080"/>
      <c r="J21" s="1080"/>
      <c r="K21" s="1081"/>
      <c r="L21" s="1081"/>
      <c r="M21" s="1080"/>
      <c r="N21" s="1080"/>
      <c r="O21" s="1081"/>
      <c r="P21" s="1081"/>
      <c r="Q21" s="1080"/>
      <c r="R21" s="1081"/>
      <c r="S21" s="1081"/>
      <c r="T21" s="1080"/>
      <c r="U21" s="1081"/>
      <c r="V21" s="1081"/>
    </row>
    <row r="22" spans="1:22" s="728" customFormat="1" ht="14.85" customHeight="1">
      <c r="A22" s="1007">
        <v>2</v>
      </c>
      <c r="B22" s="1025" t="s">
        <v>1041</v>
      </c>
      <c r="C22" s="1076" t="s">
        <v>1042</v>
      </c>
      <c r="D22" s="1006" t="s">
        <v>1043</v>
      </c>
      <c r="E22" s="1079" t="s">
        <v>951</v>
      </c>
      <c r="F22" s="1007" t="s">
        <v>820</v>
      </c>
      <c r="G22" s="727">
        <f>G23+G24+G25+G26</f>
        <v>12255997</v>
      </c>
      <c r="H22" s="727">
        <f>H23+H24+H25+H26</f>
        <v>12042997</v>
      </c>
      <c r="I22" s="1080">
        <f>J22+M22</f>
        <v>213000</v>
      </c>
      <c r="J22" s="1080">
        <f>K22+L22</f>
        <v>0</v>
      </c>
      <c r="K22" s="1081">
        <v>0</v>
      </c>
      <c r="L22" s="1081">
        <v>0</v>
      </c>
      <c r="M22" s="1080">
        <f>N22+Q22+T22</f>
        <v>213000</v>
      </c>
      <c r="N22" s="1080">
        <f>O22+P22</f>
        <v>213000</v>
      </c>
      <c r="O22" s="1081">
        <v>213000</v>
      </c>
      <c r="P22" s="1081">
        <v>0</v>
      </c>
      <c r="Q22" s="1080">
        <f>R22+S22</f>
        <v>0</v>
      </c>
      <c r="R22" s="1081">
        <v>0</v>
      </c>
      <c r="S22" s="1081">
        <v>0</v>
      </c>
      <c r="T22" s="1080">
        <f>U22+V22</f>
        <v>0</v>
      </c>
      <c r="U22" s="1081">
        <v>0</v>
      </c>
      <c r="V22" s="1081">
        <v>0</v>
      </c>
    </row>
    <row r="23" spans="1:22" s="728" customFormat="1" ht="14.85" customHeight="1">
      <c r="A23" s="1007"/>
      <c r="B23" s="1026"/>
      <c r="C23" s="1077"/>
      <c r="D23" s="1006"/>
      <c r="E23" s="1079"/>
      <c r="F23" s="1007"/>
      <c r="G23" s="727">
        <v>0</v>
      </c>
      <c r="H23" s="727">
        <v>0</v>
      </c>
      <c r="I23" s="1080"/>
      <c r="J23" s="1080"/>
      <c r="K23" s="1081"/>
      <c r="L23" s="1081"/>
      <c r="M23" s="1080"/>
      <c r="N23" s="1080"/>
      <c r="O23" s="1081"/>
      <c r="P23" s="1081"/>
      <c r="Q23" s="1080"/>
      <c r="R23" s="1081"/>
      <c r="S23" s="1081"/>
      <c r="T23" s="1080"/>
      <c r="U23" s="1081"/>
      <c r="V23" s="1081"/>
    </row>
    <row r="24" spans="1:22" s="728" customFormat="1" ht="14.85" customHeight="1">
      <c r="A24" s="1007"/>
      <c r="B24" s="1026"/>
      <c r="C24" s="1077"/>
      <c r="D24" s="1006"/>
      <c r="E24" s="1079"/>
      <c r="F24" s="1007"/>
      <c r="G24" s="727">
        <v>12255997</v>
      </c>
      <c r="H24" s="727">
        <v>12042997</v>
      </c>
      <c r="I24" s="1080"/>
      <c r="J24" s="1080"/>
      <c r="K24" s="1081"/>
      <c r="L24" s="1081"/>
      <c r="M24" s="1080"/>
      <c r="N24" s="1080"/>
      <c r="O24" s="1081"/>
      <c r="P24" s="1081"/>
      <c r="Q24" s="1080"/>
      <c r="R24" s="1081"/>
      <c r="S24" s="1081"/>
      <c r="T24" s="1080"/>
      <c r="U24" s="1081"/>
      <c r="V24" s="1081"/>
    </row>
    <row r="25" spans="1:22" s="728" customFormat="1" ht="14.85" customHeight="1">
      <c r="A25" s="1007"/>
      <c r="B25" s="1026"/>
      <c r="C25" s="1077"/>
      <c r="D25" s="1006"/>
      <c r="E25" s="1079"/>
      <c r="F25" s="1007"/>
      <c r="G25" s="727">
        <v>0</v>
      </c>
      <c r="H25" s="727">
        <v>0</v>
      </c>
      <c r="I25" s="1080"/>
      <c r="J25" s="1080"/>
      <c r="K25" s="1081"/>
      <c r="L25" s="1081"/>
      <c r="M25" s="1080"/>
      <c r="N25" s="1080"/>
      <c r="O25" s="1081"/>
      <c r="P25" s="1081"/>
      <c r="Q25" s="1080"/>
      <c r="R25" s="1081"/>
      <c r="S25" s="1081"/>
      <c r="T25" s="1080"/>
      <c r="U25" s="1081"/>
      <c r="V25" s="1081"/>
    </row>
    <row r="26" spans="1:22" s="728" customFormat="1" ht="14.85" customHeight="1">
      <c r="A26" s="1007"/>
      <c r="B26" s="1027"/>
      <c r="C26" s="1078"/>
      <c r="D26" s="1006"/>
      <c r="E26" s="1079"/>
      <c r="F26" s="1007"/>
      <c r="G26" s="727">
        <v>0</v>
      </c>
      <c r="H26" s="727">
        <v>0</v>
      </c>
      <c r="I26" s="1080"/>
      <c r="J26" s="1080"/>
      <c r="K26" s="1081"/>
      <c r="L26" s="1081"/>
      <c r="M26" s="1080"/>
      <c r="N26" s="1080"/>
      <c r="O26" s="1081"/>
      <c r="P26" s="1081"/>
      <c r="Q26" s="1080"/>
      <c r="R26" s="1081"/>
      <c r="S26" s="1081"/>
      <c r="T26" s="1080"/>
      <c r="U26" s="1081"/>
      <c r="V26" s="1081"/>
    </row>
    <row r="27" spans="1:22" s="728" customFormat="1" ht="14.85" customHeight="1">
      <c r="A27" s="1007">
        <v>3</v>
      </c>
      <c r="B27" s="1025" t="s">
        <v>1044</v>
      </c>
      <c r="C27" s="1076" t="s">
        <v>1045</v>
      </c>
      <c r="D27" s="1006" t="s">
        <v>1046</v>
      </c>
      <c r="E27" s="1079" t="s">
        <v>904</v>
      </c>
      <c r="F27" s="1007" t="s">
        <v>823</v>
      </c>
      <c r="G27" s="727">
        <f>G29+G28+G30+G31</f>
        <v>31604369</v>
      </c>
      <c r="H27" s="727">
        <f>H29+H28+H30+H31</f>
        <v>27191759</v>
      </c>
      <c r="I27" s="1080">
        <f>J27+M27</f>
        <v>4412610</v>
      </c>
      <c r="J27" s="1080">
        <f>K27+L27</f>
        <v>3773234</v>
      </c>
      <c r="K27" s="1081">
        <v>3773234</v>
      </c>
      <c r="L27" s="1081">
        <v>0</v>
      </c>
      <c r="M27" s="1080">
        <f>N27+Q27+T27</f>
        <v>639376</v>
      </c>
      <c r="N27" s="1080">
        <f>O27+P27</f>
        <v>639376</v>
      </c>
      <c r="O27" s="1081">
        <v>639376</v>
      </c>
      <c r="P27" s="1081">
        <v>0</v>
      </c>
      <c r="Q27" s="1080">
        <f>R27+S27</f>
        <v>0</v>
      </c>
      <c r="R27" s="1081">
        <v>0</v>
      </c>
      <c r="S27" s="1081">
        <v>0</v>
      </c>
      <c r="T27" s="1080">
        <f>U27+V27</f>
        <v>0</v>
      </c>
      <c r="U27" s="1081">
        <v>0</v>
      </c>
      <c r="V27" s="1081">
        <v>0</v>
      </c>
    </row>
    <row r="28" spans="1:22" s="728" customFormat="1" ht="14.85" customHeight="1">
      <c r="A28" s="1007"/>
      <c r="B28" s="1026"/>
      <c r="C28" s="1077"/>
      <c r="D28" s="1006"/>
      <c r="E28" s="1079"/>
      <c r="F28" s="1007"/>
      <c r="G28" s="727">
        <v>26736162</v>
      </c>
      <c r="H28" s="727">
        <v>22962928</v>
      </c>
      <c r="I28" s="1080"/>
      <c r="J28" s="1080"/>
      <c r="K28" s="1081"/>
      <c r="L28" s="1081"/>
      <c r="M28" s="1080"/>
      <c r="N28" s="1080"/>
      <c r="O28" s="1081"/>
      <c r="P28" s="1081"/>
      <c r="Q28" s="1080"/>
      <c r="R28" s="1081"/>
      <c r="S28" s="1081"/>
      <c r="T28" s="1080"/>
      <c r="U28" s="1081"/>
      <c r="V28" s="1081"/>
    </row>
    <row r="29" spans="1:22" s="728" customFormat="1" ht="14.85" customHeight="1">
      <c r="A29" s="1007"/>
      <c r="B29" s="1026"/>
      <c r="C29" s="1077"/>
      <c r="D29" s="1006"/>
      <c r="E29" s="1079"/>
      <c r="F29" s="1007"/>
      <c r="G29" s="727">
        <v>4868207</v>
      </c>
      <c r="H29" s="727">
        <v>4228831</v>
      </c>
      <c r="I29" s="1080"/>
      <c r="J29" s="1080"/>
      <c r="K29" s="1081"/>
      <c r="L29" s="1081"/>
      <c r="M29" s="1080"/>
      <c r="N29" s="1080"/>
      <c r="O29" s="1081"/>
      <c r="P29" s="1081"/>
      <c r="Q29" s="1080"/>
      <c r="R29" s="1081"/>
      <c r="S29" s="1081"/>
      <c r="T29" s="1080"/>
      <c r="U29" s="1081"/>
      <c r="V29" s="1081"/>
    </row>
    <row r="30" spans="1:22" s="728" customFormat="1" ht="14.85" customHeight="1">
      <c r="A30" s="1007"/>
      <c r="B30" s="1026"/>
      <c r="C30" s="1077"/>
      <c r="D30" s="1006"/>
      <c r="E30" s="1079"/>
      <c r="F30" s="1007"/>
      <c r="G30" s="727">
        <v>0</v>
      </c>
      <c r="H30" s="727">
        <v>0</v>
      </c>
      <c r="I30" s="1080"/>
      <c r="J30" s="1080"/>
      <c r="K30" s="1081"/>
      <c r="L30" s="1081"/>
      <c r="M30" s="1080"/>
      <c r="N30" s="1080"/>
      <c r="O30" s="1081"/>
      <c r="P30" s="1081"/>
      <c r="Q30" s="1080"/>
      <c r="R30" s="1081"/>
      <c r="S30" s="1081"/>
      <c r="T30" s="1080"/>
      <c r="U30" s="1081"/>
      <c r="V30" s="1081"/>
    </row>
    <row r="31" spans="1:22" s="728" customFormat="1" ht="14.85" customHeight="1">
      <c r="A31" s="1007"/>
      <c r="B31" s="1027"/>
      <c r="C31" s="1078"/>
      <c r="D31" s="1006"/>
      <c r="E31" s="1079"/>
      <c r="F31" s="1007"/>
      <c r="G31" s="727">
        <v>0</v>
      </c>
      <c r="H31" s="727">
        <v>0</v>
      </c>
      <c r="I31" s="1080"/>
      <c r="J31" s="1080"/>
      <c r="K31" s="1081"/>
      <c r="L31" s="1081"/>
      <c r="M31" s="1080"/>
      <c r="N31" s="1080"/>
      <c r="O31" s="1081"/>
      <c r="P31" s="1081"/>
      <c r="Q31" s="1080"/>
      <c r="R31" s="1081"/>
      <c r="S31" s="1081"/>
      <c r="T31" s="1080"/>
      <c r="U31" s="1081"/>
      <c r="V31" s="1081"/>
    </row>
    <row r="32" spans="1:22" s="728" customFormat="1" ht="14.85" customHeight="1">
      <c r="A32" s="1007">
        <v>4</v>
      </c>
      <c r="B32" s="1025" t="s">
        <v>1047</v>
      </c>
      <c r="C32" s="1076" t="s">
        <v>1048</v>
      </c>
      <c r="D32" s="1006" t="s">
        <v>492</v>
      </c>
      <c r="E32" s="1079" t="s">
        <v>841</v>
      </c>
      <c r="F32" s="1007">
        <v>2023</v>
      </c>
      <c r="G32" s="727">
        <f>G33+G34+G35+G36</f>
        <v>99204</v>
      </c>
      <c r="H32" s="727">
        <f>H33+H34+H35+H36</f>
        <v>0</v>
      </c>
      <c r="I32" s="1080">
        <f>J32+M32</f>
        <v>99204</v>
      </c>
      <c r="J32" s="1080">
        <f>K32+L32</f>
        <v>78402</v>
      </c>
      <c r="K32" s="1081">
        <v>70593</v>
      </c>
      <c r="L32" s="1081">
        <v>7809</v>
      </c>
      <c r="M32" s="1080">
        <f>N32+Q32+T32</f>
        <v>20802</v>
      </c>
      <c r="N32" s="1080">
        <f>O32+P32</f>
        <v>14624</v>
      </c>
      <c r="O32" s="1081">
        <v>13167</v>
      </c>
      <c r="P32" s="1081">
        <v>1457</v>
      </c>
      <c r="Q32" s="1080">
        <f>R32+S32</f>
        <v>6178</v>
      </c>
      <c r="R32" s="1081">
        <v>0</v>
      </c>
      <c r="S32" s="1081">
        <v>6178</v>
      </c>
      <c r="T32" s="1080">
        <f>U32+V32</f>
        <v>0</v>
      </c>
      <c r="U32" s="1081">
        <v>0</v>
      </c>
      <c r="V32" s="1081">
        <v>0</v>
      </c>
    </row>
    <row r="33" spans="1:22" s="728" customFormat="1" ht="14.85" customHeight="1">
      <c r="A33" s="1007"/>
      <c r="B33" s="1026"/>
      <c r="C33" s="1077"/>
      <c r="D33" s="1006"/>
      <c r="E33" s="1079"/>
      <c r="F33" s="1007"/>
      <c r="G33" s="727">
        <v>78402</v>
      </c>
      <c r="H33" s="727">
        <v>0</v>
      </c>
      <c r="I33" s="1080"/>
      <c r="J33" s="1080"/>
      <c r="K33" s="1081"/>
      <c r="L33" s="1081"/>
      <c r="M33" s="1080"/>
      <c r="N33" s="1080"/>
      <c r="O33" s="1081"/>
      <c r="P33" s="1081"/>
      <c r="Q33" s="1080"/>
      <c r="R33" s="1081"/>
      <c r="S33" s="1081"/>
      <c r="T33" s="1080"/>
      <c r="U33" s="1081"/>
      <c r="V33" s="1081"/>
    </row>
    <row r="34" spans="1:22" s="728" customFormat="1" ht="14.85" customHeight="1">
      <c r="A34" s="1007"/>
      <c r="B34" s="1026"/>
      <c r="C34" s="1077"/>
      <c r="D34" s="1006"/>
      <c r="E34" s="1079"/>
      <c r="F34" s="1007"/>
      <c r="G34" s="727">
        <v>14624</v>
      </c>
      <c r="H34" s="727">
        <v>0</v>
      </c>
      <c r="I34" s="1080"/>
      <c r="J34" s="1080"/>
      <c r="K34" s="1081"/>
      <c r="L34" s="1081"/>
      <c r="M34" s="1080"/>
      <c r="N34" s="1080"/>
      <c r="O34" s="1081"/>
      <c r="P34" s="1081"/>
      <c r="Q34" s="1080"/>
      <c r="R34" s="1081"/>
      <c r="S34" s="1081"/>
      <c r="T34" s="1080"/>
      <c r="U34" s="1081"/>
      <c r="V34" s="1081"/>
    </row>
    <row r="35" spans="1:22" s="728" customFormat="1" ht="14.85" customHeight="1">
      <c r="A35" s="1007"/>
      <c r="B35" s="1026"/>
      <c r="C35" s="1077"/>
      <c r="D35" s="1006"/>
      <c r="E35" s="1079"/>
      <c r="F35" s="1007"/>
      <c r="G35" s="727">
        <v>6178</v>
      </c>
      <c r="H35" s="727">
        <v>0</v>
      </c>
      <c r="I35" s="1080"/>
      <c r="J35" s="1080"/>
      <c r="K35" s="1081"/>
      <c r="L35" s="1081"/>
      <c r="M35" s="1080"/>
      <c r="N35" s="1080"/>
      <c r="O35" s="1081"/>
      <c r="P35" s="1081"/>
      <c r="Q35" s="1080"/>
      <c r="R35" s="1081"/>
      <c r="S35" s="1081"/>
      <c r="T35" s="1080"/>
      <c r="U35" s="1081"/>
      <c r="V35" s="1081"/>
    </row>
    <row r="36" spans="1:22" s="728" customFormat="1" ht="14.85" customHeight="1">
      <c r="A36" s="1007"/>
      <c r="B36" s="1027"/>
      <c r="C36" s="1078"/>
      <c r="D36" s="1006"/>
      <c r="E36" s="1079"/>
      <c r="F36" s="1007"/>
      <c r="G36" s="727">
        <v>0</v>
      </c>
      <c r="H36" s="727">
        <v>0</v>
      </c>
      <c r="I36" s="1080"/>
      <c r="J36" s="1080"/>
      <c r="K36" s="1081"/>
      <c r="L36" s="1081"/>
      <c r="M36" s="1080"/>
      <c r="N36" s="1080"/>
      <c r="O36" s="1081"/>
      <c r="P36" s="1081"/>
      <c r="Q36" s="1080"/>
      <c r="R36" s="1081"/>
      <c r="S36" s="1081"/>
      <c r="T36" s="1080"/>
      <c r="U36" s="1081"/>
      <c r="V36" s="1081"/>
    </row>
    <row r="37" spans="1:22" s="728" customFormat="1" ht="14.85" customHeight="1">
      <c r="A37" s="1007">
        <v>5</v>
      </c>
      <c r="B37" s="1025" t="s">
        <v>1049</v>
      </c>
      <c r="C37" s="1076" t="s">
        <v>1050</v>
      </c>
      <c r="D37" s="1032" t="s">
        <v>559</v>
      </c>
      <c r="E37" s="1082" t="s">
        <v>865</v>
      </c>
      <c r="F37" s="1007" t="s">
        <v>881</v>
      </c>
      <c r="G37" s="727">
        <f>G38+G39+G40+G41</f>
        <v>517500</v>
      </c>
      <c r="H37" s="727">
        <f>H38+H39+H40+H41</f>
        <v>450070</v>
      </c>
      <c r="I37" s="1080">
        <f>J37+M37</f>
        <v>67430</v>
      </c>
      <c r="J37" s="1080">
        <f>K37+L37</f>
        <v>63580</v>
      </c>
      <c r="K37" s="1081">
        <v>63580</v>
      </c>
      <c r="L37" s="1081">
        <v>0</v>
      </c>
      <c r="M37" s="1080">
        <f>N37+Q37+T37</f>
        <v>3850</v>
      </c>
      <c r="N37" s="1080">
        <f>O37+P37</f>
        <v>3850</v>
      </c>
      <c r="O37" s="1081">
        <v>3850</v>
      </c>
      <c r="P37" s="1081">
        <v>0</v>
      </c>
      <c r="Q37" s="1080">
        <f>R37+S37</f>
        <v>0</v>
      </c>
      <c r="R37" s="1081">
        <v>0</v>
      </c>
      <c r="S37" s="1081">
        <v>0</v>
      </c>
      <c r="T37" s="1080">
        <f>U37+V37</f>
        <v>0</v>
      </c>
      <c r="U37" s="1081">
        <v>0</v>
      </c>
      <c r="V37" s="1081">
        <v>0</v>
      </c>
    </row>
    <row r="38" spans="1:22" s="728" customFormat="1" ht="14.85" customHeight="1">
      <c r="A38" s="1007"/>
      <c r="B38" s="1026"/>
      <c r="C38" s="1077"/>
      <c r="D38" s="1032"/>
      <c r="E38" s="1082"/>
      <c r="F38" s="1007"/>
      <c r="G38" s="727">
        <v>487951</v>
      </c>
      <c r="H38" s="727">
        <v>424371</v>
      </c>
      <c r="I38" s="1080"/>
      <c r="J38" s="1080"/>
      <c r="K38" s="1081"/>
      <c r="L38" s="1081"/>
      <c r="M38" s="1080"/>
      <c r="N38" s="1080"/>
      <c r="O38" s="1081"/>
      <c r="P38" s="1081"/>
      <c r="Q38" s="1080"/>
      <c r="R38" s="1081"/>
      <c r="S38" s="1081"/>
      <c r="T38" s="1080"/>
      <c r="U38" s="1081"/>
      <c r="V38" s="1081"/>
    </row>
    <row r="39" spans="1:22" s="728" customFormat="1" ht="14.85" customHeight="1">
      <c r="A39" s="1007"/>
      <c r="B39" s="1026"/>
      <c r="C39" s="1077"/>
      <c r="D39" s="1032"/>
      <c r="E39" s="1082"/>
      <c r="F39" s="1007"/>
      <c r="G39" s="727">
        <v>29549</v>
      </c>
      <c r="H39" s="727">
        <v>25699</v>
      </c>
      <c r="I39" s="1080"/>
      <c r="J39" s="1080"/>
      <c r="K39" s="1081"/>
      <c r="L39" s="1081"/>
      <c r="M39" s="1080"/>
      <c r="N39" s="1080"/>
      <c r="O39" s="1081"/>
      <c r="P39" s="1081"/>
      <c r="Q39" s="1080"/>
      <c r="R39" s="1081"/>
      <c r="S39" s="1081"/>
      <c r="T39" s="1080"/>
      <c r="U39" s="1081"/>
      <c r="V39" s="1081"/>
    </row>
    <row r="40" spans="1:22" s="728" customFormat="1" ht="14.85" customHeight="1">
      <c r="A40" s="1007"/>
      <c r="B40" s="1026"/>
      <c r="C40" s="1077"/>
      <c r="D40" s="1032"/>
      <c r="E40" s="1082"/>
      <c r="F40" s="1007"/>
      <c r="G40" s="727">
        <v>0</v>
      </c>
      <c r="H40" s="727">
        <v>0</v>
      </c>
      <c r="I40" s="1080"/>
      <c r="J40" s="1080"/>
      <c r="K40" s="1081"/>
      <c r="L40" s="1081"/>
      <c r="M40" s="1080"/>
      <c r="N40" s="1080"/>
      <c r="O40" s="1081"/>
      <c r="P40" s="1081"/>
      <c r="Q40" s="1080"/>
      <c r="R40" s="1081"/>
      <c r="S40" s="1081"/>
      <c r="T40" s="1080"/>
      <c r="U40" s="1081"/>
      <c r="V40" s="1081"/>
    </row>
    <row r="41" spans="1:22" s="728" customFormat="1" ht="14.85" customHeight="1">
      <c r="A41" s="1007"/>
      <c r="B41" s="1027"/>
      <c r="C41" s="1078"/>
      <c r="D41" s="1032"/>
      <c r="E41" s="1082"/>
      <c r="F41" s="1007"/>
      <c r="G41" s="727">
        <v>0</v>
      </c>
      <c r="H41" s="727">
        <v>0</v>
      </c>
      <c r="I41" s="1080"/>
      <c r="J41" s="1080"/>
      <c r="K41" s="1081"/>
      <c r="L41" s="1081"/>
      <c r="M41" s="1080"/>
      <c r="N41" s="1080"/>
      <c r="O41" s="1081"/>
      <c r="P41" s="1081"/>
      <c r="Q41" s="1080"/>
      <c r="R41" s="1081"/>
      <c r="S41" s="1081"/>
      <c r="T41" s="1080"/>
      <c r="U41" s="1081"/>
      <c r="V41" s="1081"/>
    </row>
    <row r="42" spans="1:22" s="728" customFormat="1" ht="14.85" customHeight="1">
      <c r="A42" s="1007">
        <v>6</v>
      </c>
      <c r="B42" s="1025" t="s">
        <v>1049</v>
      </c>
      <c r="C42" s="1076" t="s">
        <v>1051</v>
      </c>
      <c r="D42" s="1032" t="s">
        <v>1052</v>
      </c>
      <c r="E42" s="1082" t="s">
        <v>865</v>
      </c>
      <c r="F42" s="1007" t="s">
        <v>881</v>
      </c>
      <c r="G42" s="727">
        <f>G43+G44+G45+G46</f>
        <v>519995</v>
      </c>
      <c r="H42" s="727">
        <f>H43+H44+H45+H46</f>
        <v>451305</v>
      </c>
      <c r="I42" s="1080">
        <f>J42+M42</f>
        <v>68690</v>
      </c>
      <c r="J42" s="1080">
        <f>K42+L42</f>
        <v>64768</v>
      </c>
      <c r="K42" s="1081">
        <v>64768</v>
      </c>
      <c r="L42" s="1081">
        <v>0</v>
      </c>
      <c r="M42" s="1080">
        <f>N42+Q42+T42</f>
        <v>3922</v>
      </c>
      <c r="N42" s="1080">
        <f>O42+P42</f>
        <v>3922</v>
      </c>
      <c r="O42" s="1081">
        <v>3922</v>
      </c>
      <c r="P42" s="1081">
        <v>0</v>
      </c>
      <c r="Q42" s="1080">
        <f>R42+S42</f>
        <v>0</v>
      </c>
      <c r="R42" s="1081">
        <v>0</v>
      </c>
      <c r="S42" s="1081">
        <v>0</v>
      </c>
      <c r="T42" s="1080">
        <f>U42+V42</f>
        <v>0</v>
      </c>
      <c r="U42" s="1081">
        <v>0</v>
      </c>
      <c r="V42" s="1081">
        <v>0</v>
      </c>
    </row>
    <row r="43" spans="1:22" s="728" customFormat="1" ht="14.85" customHeight="1">
      <c r="A43" s="1007"/>
      <c r="B43" s="1026"/>
      <c r="C43" s="1077"/>
      <c r="D43" s="1032"/>
      <c r="E43" s="1082"/>
      <c r="F43" s="1007"/>
      <c r="G43" s="727">
        <v>490304</v>
      </c>
      <c r="H43" s="727">
        <v>425536</v>
      </c>
      <c r="I43" s="1080"/>
      <c r="J43" s="1080"/>
      <c r="K43" s="1081"/>
      <c r="L43" s="1081"/>
      <c r="M43" s="1080"/>
      <c r="N43" s="1080"/>
      <c r="O43" s="1081"/>
      <c r="P43" s="1081"/>
      <c r="Q43" s="1080"/>
      <c r="R43" s="1081"/>
      <c r="S43" s="1081"/>
      <c r="T43" s="1080"/>
      <c r="U43" s="1081"/>
      <c r="V43" s="1081"/>
    </row>
    <row r="44" spans="1:22" s="728" customFormat="1" ht="14.85" customHeight="1">
      <c r="A44" s="1007"/>
      <c r="B44" s="1026"/>
      <c r="C44" s="1077"/>
      <c r="D44" s="1032"/>
      <c r="E44" s="1082"/>
      <c r="F44" s="1007"/>
      <c r="G44" s="727">
        <v>29691</v>
      </c>
      <c r="H44" s="727">
        <v>25769</v>
      </c>
      <c r="I44" s="1080"/>
      <c r="J44" s="1080"/>
      <c r="K44" s="1081"/>
      <c r="L44" s="1081"/>
      <c r="M44" s="1080"/>
      <c r="N44" s="1080"/>
      <c r="O44" s="1081"/>
      <c r="P44" s="1081"/>
      <c r="Q44" s="1080"/>
      <c r="R44" s="1081"/>
      <c r="S44" s="1081"/>
      <c r="T44" s="1080"/>
      <c r="U44" s="1081"/>
      <c r="V44" s="1081"/>
    </row>
    <row r="45" spans="1:22" s="728" customFormat="1" ht="14.85" customHeight="1">
      <c r="A45" s="1007"/>
      <c r="B45" s="1026"/>
      <c r="C45" s="1077"/>
      <c r="D45" s="1032"/>
      <c r="E45" s="1082"/>
      <c r="F45" s="1007"/>
      <c r="G45" s="727">
        <v>0</v>
      </c>
      <c r="H45" s="727">
        <v>0</v>
      </c>
      <c r="I45" s="1080"/>
      <c r="J45" s="1080"/>
      <c r="K45" s="1081"/>
      <c r="L45" s="1081"/>
      <c r="M45" s="1080"/>
      <c r="N45" s="1080"/>
      <c r="O45" s="1081"/>
      <c r="P45" s="1081"/>
      <c r="Q45" s="1080"/>
      <c r="R45" s="1081"/>
      <c r="S45" s="1081"/>
      <c r="T45" s="1080"/>
      <c r="U45" s="1081"/>
      <c r="V45" s="1081"/>
    </row>
    <row r="46" spans="1:22" s="728" customFormat="1" ht="14.85" customHeight="1">
      <c r="A46" s="1007"/>
      <c r="B46" s="1027"/>
      <c r="C46" s="1078"/>
      <c r="D46" s="1032"/>
      <c r="E46" s="1082"/>
      <c r="F46" s="1007"/>
      <c r="G46" s="727">
        <v>0</v>
      </c>
      <c r="H46" s="727">
        <v>0</v>
      </c>
      <c r="I46" s="1080"/>
      <c r="J46" s="1080"/>
      <c r="K46" s="1081"/>
      <c r="L46" s="1081"/>
      <c r="M46" s="1080"/>
      <c r="N46" s="1080"/>
      <c r="O46" s="1081"/>
      <c r="P46" s="1081"/>
      <c r="Q46" s="1080"/>
      <c r="R46" s="1081"/>
      <c r="S46" s="1081"/>
      <c r="T46" s="1080"/>
      <c r="U46" s="1081"/>
      <c r="V46" s="1081"/>
    </row>
    <row r="47" spans="1:22" s="728" customFormat="1" ht="14.85" customHeight="1">
      <c r="A47" s="1007">
        <v>7</v>
      </c>
      <c r="B47" s="1006" t="s">
        <v>1053</v>
      </c>
      <c r="C47" s="1076" t="s">
        <v>1054</v>
      </c>
      <c r="D47" s="1006" t="s">
        <v>1043</v>
      </c>
      <c r="E47" s="1079" t="s">
        <v>951</v>
      </c>
      <c r="F47" s="1007" t="s">
        <v>1055</v>
      </c>
      <c r="G47" s="727">
        <f>G48+G49+G50+G51</f>
        <v>23236006</v>
      </c>
      <c r="H47" s="727">
        <f>H48+H49+H50+H51</f>
        <v>20135626</v>
      </c>
      <c r="I47" s="1080">
        <f>J47+M47</f>
        <v>3100380</v>
      </c>
      <c r="J47" s="1080">
        <f>K47+L47</f>
        <v>2613000</v>
      </c>
      <c r="K47" s="1081">
        <v>2613000</v>
      </c>
      <c r="L47" s="1081">
        <v>0</v>
      </c>
      <c r="M47" s="1080">
        <f>N47+Q47+T47</f>
        <v>487380</v>
      </c>
      <c r="N47" s="1080">
        <f>O47+P47</f>
        <v>0</v>
      </c>
      <c r="O47" s="1081">
        <v>0</v>
      </c>
      <c r="P47" s="1081">
        <v>0</v>
      </c>
      <c r="Q47" s="1080">
        <f>R47+S47</f>
        <v>487380</v>
      </c>
      <c r="R47" s="1081">
        <v>487380</v>
      </c>
      <c r="S47" s="1081">
        <v>0</v>
      </c>
      <c r="T47" s="1080">
        <f>U47+V47</f>
        <v>0</v>
      </c>
      <c r="U47" s="1081">
        <v>0</v>
      </c>
      <c r="V47" s="1081">
        <v>0</v>
      </c>
    </row>
    <row r="48" spans="1:22" s="728" customFormat="1" ht="14.85" customHeight="1">
      <c r="A48" s="1007"/>
      <c r="B48" s="1006"/>
      <c r="C48" s="1077"/>
      <c r="D48" s="1006"/>
      <c r="E48" s="1079"/>
      <c r="F48" s="1007"/>
      <c r="G48" s="727">
        <v>19583304</v>
      </c>
      <c r="H48" s="727">
        <v>16970304</v>
      </c>
      <c r="I48" s="1080"/>
      <c r="J48" s="1080"/>
      <c r="K48" s="1081"/>
      <c r="L48" s="1081"/>
      <c r="M48" s="1080"/>
      <c r="N48" s="1080"/>
      <c r="O48" s="1081"/>
      <c r="P48" s="1081"/>
      <c r="Q48" s="1080"/>
      <c r="R48" s="1081"/>
      <c r="S48" s="1081"/>
      <c r="T48" s="1080"/>
      <c r="U48" s="1081"/>
      <c r="V48" s="1081"/>
    </row>
    <row r="49" spans="1:22" s="728" customFormat="1" ht="14.85" customHeight="1">
      <c r="A49" s="1007"/>
      <c r="B49" s="1006"/>
      <c r="C49" s="1077"/>
      <c r="D49" s="1006"/>
      <c r="E49" s="1079"/>
      <c r="F49" s="1007"/>
      <c r="G49" s="727">
        <v>0</v>
      </c>
      <c r="H49" s="727">
        <v>0</v>
      </c>
      <c r="I49" s="1080"/>
      <c r="J49" s="1080"/>
      <c r="K49" s="1081"/>
      <c r="L49" s="1081"/>
      <c r="M49" s="1080"/>
      <c r="N49" s="1080"/>
      <c r="O49" s="1081"/>
      <c r="P49" s="1081"/>
      <c r="Q49" s="1080"/>
      <c r="R49" s="1081"/>
      <c r="S49" s="1081"/>
      <c r="T49" s="1080"/>
      <c r="U49" s="1081"/>
      <c r="V49" s="1081"/>
    </row>
    <row r="50" spans="1:22" s="728" customFormat="1" ht="14.85" customHeight="1">
      <c r="A50" s="1007"/>
      <c r="B50" s="1006"/>
      <c r="C50" s="1077"/>
      <c r="D50" s="1006"/>
      <c r="E50" s="1079"/>
      <c r="F50" s="1007"/>
      <c r="G50" s="727">
        <v>3652702</v>
      </c>
      <c r="H50" s="727">
        <v>3165322</v>
      </c>
      <c r="I50" s="1080"/>
      <c r="J50" s="1080"/>
      <c r="K50" s="1081"/>
      <c r="L50" s="1081"/>
      <c r="M50" s="1080"/>
      <c r="N50" s="1080"/>
      <c r="O50" s="1081"/>
      <c r="P50" s="1081"/>
      <c r="Q50" s="1080"/>
      <c r="R50" s="1081"/>
      <c r="S50" s="1081"/>
      <c r="T50" s="1080"/>
      <c r="U50" s="1081"/>
      <c r="V50" s="1081"/>
    </row>
    <row r="51" spans="1:22" s="728" customFormat="1" ht="14.85" customHeight="1">
      <c r="A51" s="1007"/>
      <c r="B51" s="1006"/>
      <c r="C51" s="1078"/>
      <c r="D51" s="1006"/>
      <c r="E51" s="1079"/>
      <c r="F51" s="1007"/>
      <c r="G51" s="727">
        <v>0</v>
      </c>
      <c r="H51" s="727">
        <v>0</v>
      </c>
      <c r="I51" s="1080"/>
      <c r="J51" s="1080"/>
      <c r="K51" s="1081"/>
      <c r="L51" s="1081"/>
      <c r="M51" s="1080"/>
      <c r="N51" s="1080"/>
      <c r="O51" s="1081"/>
      <c r="P51" s="1081"/>
      <c r="Q51" s="1080"/>
      <c r="R51" s="1081"/>
      <c r="S51" s="1081"/>
      <c r="T51" s="1080"/>
      <c r="U51" s="1081"/>
      <c r="V51" s="1081"/>
    </row>
    <row r="52" spans="1:22" s="728" customFormat="1" ht="14.85" customHeight="1">
      <c r="A52" s="1007">
        <v>8</v>
      </c>
      <c r="B52" s="1025" t="s">
        <v>1056</v>
      </c>
      <c r="C52" s="1093" t="s">
        <v>1057</v>
      </c>
      <c r="D52" s="1006" t="s">
        <v>492</v>
      </c>
      <c r="E52" s="1079" t="s">
        <v>1058</v>
      </c>
      <c r="F52" s="1007" t="s">
        <v>1059</v>
      </c>
      <c r="G52" s="727">
        <f>G53+G54+G55+G56</f>
        <v>45961991</v>
      </c>
      <c r="H52" s="727">
        <f>H53+H54+H55+H56</f>
        <v>30511991</v>
      </c>
      <c r="I52" s="1080">
        <f>J52+M52</f>
        <v>6000000</v>
      </c>
      <c r="J52" s="1080">
        <f>K52+L52</f>
        <v>3817000</v>
      </c>
      <c r="K52" s="1081">
        <v>3817000</v>
      </c>
      <c r="L52" s="1081">
        <v>0</v>
      </c>
      <c r="M52" s="1080">
        <f>N52+Q52+T52</f>
        <v>2183000</v>
      </c>
      <c r="N52" s="1080">
        <f>O52+P52</f>
        <v>2183000</v>
      </c>
      <c r="O52" s="1081">
        <v>2183000</v>
      </c>
      <c r="P52" s="1081">
        <v>0</v>
      </c>
      <c r="Q52" s="1080">
        <f>R52+S52</f>
        <v>0</v>
      </c>
      <c r="R52" s="1081">
        <v>0</v>
      </c>
      <c r="S52" s="1081">
        <v>0</v>
      </c>
      <c r="T52" s="1080">
        <f>U52+V52</f>
        <v>0</v>
      </c>
      <c r="U52" s="1081">
        <v>0</v>
      </c>
      <c r="V52" s="1081">
        <v>0</v>
      </c>
    </row>
    <row r="53" spans="1:22" s="728" customFormat="1" ht="14.85" customHeight="1">
      <c r="A53" s="1007"/>
      <c r="B53" s="1026"/>
      <c r="C53" s="1093"/>
      <c r="D53" s="1006"/>
      <c r="E53" s="1079"/>
      <c r="F53" s="1007"/>
      <c r="G53" s="727">
        <v>29244438</v>
      </c>
      <c r="H53" s="727">
        <v>19415203</v>
      </c>
      <c r="I53" s="1080"/>
      <c r="J53" s="1080"/>
      <c r="K53" s="1081"/>
      <c r="L53" s="1081"/>
      <c r="M53" s="1080"/>
      <c r="N53" s="1080"/>
      <c r="O53" s="1081"/>
      <c r="P53" s="1081"/>
      <c r="Q53" s="1080"/>
      <c r="R53" s="1081"/>
      <c r="S53" s="1081"/>
      <c r="T53" s="1080"/>
      <c r="U53" s="1081"/>
      <c r="V53" s="1081"/>
    </row>
    <row r="54" spans="1:22" s="728" customFormat="1" ht="14.85" customHeight="1">
      <c r="A54" s="1007"/>
      <c r="B54" s="1026"/>
      <c r="C54" s="1093"/>
      <c r="D54" s="1006"/>
      <c r="E54" s="1079"/>
      <c r="F54" s="1007"/>
      <c r="G54" s="727">
        <v>16717553</v>
      </c>
      <c r="H54" s="727">
        <v>11096788</v>
      </c>
      <c r="I54" s="1080"/>
      <c r="J54" s="1080"/>
      <c r="K54" s="1081"/>
      <c r="L54" s="1081"/>
      <c r="M54" s="1080"/>
      <c r="N54" s="1080"/>
      <c r="O54" s="1081"/>
      <c r="P54" s="1081"/>
      <c r="Q54" s="1080"/>
      <c r="R54" s="1081"/>
      <c r="S54" s="1081"/>
      <c r="T54" s="1080"/>
      <c r="U54" s="1081"/>
      <c r="V54" s="1081"/>
    </row>
    <row r="55" spans="1:22" s="728" customFormat="1" ht="14.85" customHeight="1">
      <c r="A55" s="1007"/>
      <c r="B55" s="1026"/>
      <c r="C55" s="1093"/>
      <c r="D55" s="1006"/>
      <c r="E55" s="1079"/>
      <c r="F55" s="1007"/>
      <c r="G55" s="727">
        <v>0</v>
      </c>
      <c r="H55" s="727">
        <v>0</v>
      </c>
      <c r="I55" s="1080"/>
      <c r="J55" s="1080"/>
      <c r="K55" s="1081"/>
      <c r="L55" s="1081"/>
      <c r="M55" s="1080"/>
      <c r="N55" s="1080"/>
      <c r="O55" s="1081"/>
      <c r="P55" s="1081"/>
      <c r="Q55" s="1080"/>
      <c r="R55" s="1081"/>
      <c r="S55" s="1081"/>
      <c r="T55" s="1080"/>
      <c r="U55" s="1081"/>
      <c r="V55" s="1081"/>
    </row>
    <row r="56" spans="1:22" s="728" customFormat="1" ht="14.85" customHeight="1">
      <c r="A56" s="1007"/>
      <c r="B56" s="1027"/>
      <c r="C56" s="1093"/>
      <c r="D56" s="1006"/>
      <c r="E56" s="1079"/>
      <c r="F56" s="1007"/>
      <c r="G56" s="727">
        <v>0</v>
      </c>
      <c r="H56" s="727">
        <v>0</v>
      </c>
      <c r="I56" s="1080"/>
      <c r="J56" s="1080"/>
      <c r="K56" s="1081"/>
      <c r="L56" s="1081"/>
      <c r="M56" s="1080"/>
      <c r="N56" s="1080"/>
      <c r="O56" s="1081"/>
      <c r="P56" s="1081"/>
      <c r="Q56" s="1080"/>
      <c r="R56" s="1081"/>
      <c r="S56" s="1081"/>
      <c r="T56" s="1080"/>
      <c r="U56" s="1081"/>
      <c r="V56" s="1081"/>
    </row>
    <row r="57" spans="1:22" s="728" customFormat="1" ht="14.85" customHeight="1">
      <c r="A57" s="1007">
        <v>9</v>
      </c>
      <c r="B57" s="1025" t="s">
        <v>1056</v>
      </c>
      <c r="C57" s="1093" t="s">
        <v>1060</v>
      </c>
      <c r="D57" s="1006" t="s">
        <v>492</v>
      </c>
      <c r="E57" s="1079" t="s">
        <v>1058</v>
      </c>
      <c r="F57" s="1007" t="s">
        <v>1059</v>
      </c>
      <c r="G57" s="727">
        <f>G58+G59+G60+G61</f>
        <v>1111490</v>
      </c>
      <c r="H57" s="727">
        <f>H58+H59+H60+H61</f>
        <v>811490</v>
      </c>
      <c r="I57" s="1080">
        <f>J57+M57</f>
        <v>100000</v>
      </c>
      <c r="J57" s="1080">
        <f>K57+L57</f>
        <v>64000</v>
      </c>
      <c r="K57" s="1081">
        <v>64000</v>
      </c>
      <c r="L57" s="1081">
        <v>0</v>
      </c>
      <c r="M57" s="1080">
        <f>N57+Q57+T57</f>
        <v>36000</v>
      </c>
      <c r="N57" s="1080">
        <f>O57+P57</f>
        <v>36000</v>
      </c>
      <c r="O57" s="1081">
        <v>36000</v>
      </c>
      <c r="P57" s="1081">
        <v>0</v>
      </c>
      <c r="Q57" s="1080">
        <f>R57+S57</f>
        <v>0</v>
      </c>
      <c r="R57" s="1081">
        <v>0</v>
      </c>
      <c r="S57" s="1081">
        <v>0</v>
      </c>
      <c r="T57" s="1080">
        <f>U57+V57</f>
        <v>0</v>
      </c>
      <c r="U57" s="1081">
        <v>0</v>
      </c>
      <c r="V57" s="1081">
        <v>0</v>
      </c>
    </row>
    <row r="58" spans="1:22" s="728" customFormat="1" ht="14.85" customHeight="1">
      <c r="A58" s="1007"/>
      <c r="B58" s="1026"/>
      <c r="C58" s="1093"/>
      <c r="D58" s="1006"/>
      <c r="E58" s="1079"/>
      <c r="F58" s="1007"/>
      <c r="G58" s="727">
        <v>708721</v>
      </c>
      <c r="H58" s="727">
        <v>516721</v>
      </c>
      <c r="I58" s="1080"/>
      <c r="J58" s="1080"/>
      <c r="K58" s="1081"/>
      <c r="L58" s="1081"/>
      <c r="M58" s="1080"/>
      <c r="N58" s="1080"/>
      <c r="O58" s="1081"/>
      <c r="P58" s="1081"/>
      <c r="Q58" s="1080"/>
      <c r="R58" s="1081"/>
      <c r="S58" s="1081"/>
      <c r="T58" s="1080"/>
      <c r="U58" s="1081"/>
      <c r="V58" s="1081"/>
    </row>
    <row r="59" spans="1:22" s="728" customFormat="1" ht="14.85" customHeight="1">
      <c r="A59" s="1007"/>
      <c r="B59" s="1026"/>
      <c r="C59" s="1093"/>
      <c r="D59" s="1006"/>
      <c r="E59" s="1079"/>
      <c r="F59" s="1007"/>
      <c r="G59" s="727">
        <v>402769</v>
      </c>
      <c r="H59" s="727">
        <v>294769</v>
      </c>
      <c r="I59" s="1080"/>
      <c r="J59" s="1080"/>
      <c r="K59" s="1081"/>
      <c r="L59" s="1081"/>
      <c r="M59" s="1080"/>
      <c r="N59" s="1080"/>
      <c r="O59" s="1081"/>
      <c r="P59" s="1081"/>
      <c r="Q59" s="1080"/>
      <c r="R59" s="1081"/>
      <c r="S59" s="1081"/>
      <c r="T59" s="1080"/>
      <c r="U59" s="1081"/>
      <c r="V59" s="1081"/>
    </row>
    <row r="60" spans="1:22" s="728" customFormat="1" ht="14.85" customHeight="1">
      <c r="A60" s="1007"/>
      <c r="B60" s="1026"/>
      <c r="C60" s="1093"/>
      <c r="D60" s="1006"/>
      <c r="E60" s="1079"/>
      <c r="F60" s="1007"/>
      <c r="G60" s="727">
        <v>0</v>
      </c>
      <c r="H60" s="727">
        <v>0</v>
      </c>
      <c r="I60" s="1080"/>
      <c r="J60" s="1080"/>
      <c r="K60" s="1081"/>
      <c r="L60" s="1081"/>
      <c r="M60" s="1080"/>
      <c r="N60" s="1080"/>
      <c r="O60" s="1081"/>
      <c r="P60" s="1081"/>
      <c r="Q60" s="1080"/>
      <c r="R60" s="1081"/>
      <c r="S60" s="1081"/>
      <c r="T60" s="1080"/>
      <c r="U60" s="1081"/>
      <c r="V60" s="1081"/>
    </row>
    <row r="61" spans="1:22" s="728" customFormat="1" ht="14.85" customHeight="1">
      <c r="A61" s="1007"/>
      <c r="B61" s="1027"/>
      <c r="C61" s="1093"/>
      <c r="D61" s="1006"/>
      <c r="E61" s="1079"/>
      <c r="F61" s="1007"/>
      <c r="G61" s="727">
        <v>0</v>
      </c>
      <c r="H61" s="727">
        <v>0</v>
      </c>
      <c r="I61" s="1080"/>
      <c r="J61" s="1080"/>
      <c r="K61" s="1081"/>
      <c r="L61" s="1081"/>
      <c r="M61" s="1080"/>
      <c r="N61" s="1080"/>
      <c r="O61" s="1081"/>
      <c r="P61" s="1081"/>
      <c r="Q61" s="1080"/>
      <c r="R61" s="1081"/>
      <c r="S61" s="1081"/>
      <c r="T61" s="1080"/>
      <c r="U61" s="1081"/>
      <c r="V61" s="1081"/>
    </row>
    <row r="62" spans="1:22" s="728" customFormat="1" ht="14.85" customHeight="1">
      <c r="A62" s="1007">
        <v>10</v>
      </c>
      <c r="B62" s="1025" t="s">
        <v>1056</v>
      </c>
      <c r="C62" s="1093" t="s">
        <v>1061</v>
      </c>
      <c r="D62" s="1006" t="s">
        <v>492</v>
      </c>
      <c r="E62" s="1079" t="s">
        <v>1058</v>
      </c>
      <c r="F62" s="1007" t="s">
        <v>1059</v>
      </c>
      <c r="G62" s="727">
        <f>G63+G64+G65+G66</f>
        <v>11082403</v>
      </c>
      <c r="H62" s="727">
        <f>H63+H64+H65+H66</f>
        <v>8122403</v>
      </c>
      <c r="I62" s="1080">
        <f>J62+M62</f>
        <v>1760000</v>
      </c>
      <c r="J62" s="1080">
        <f>K62+L62</f>
        <v>1120000</v>
      </c>
      <c r="K62" s="1081">
        <v>1110000</v>
      </c>
      <c r="L62" s="1081">
        <v>10000</v>
      </c>
      <c r="M62" s="1080">
        <f>N62+Q62+T62</f>
        <v>640000</v>
      </c>
      <c r="N62" s="1080">
        <f>O62+P62</f>
        <v>640000</v>
      </c>
      <c r="O62" s="1081">
        <v>635000</v>
      </c>
      <c r="P62" s="1081">
        <v>5000</v>
      </c>
      <c r="Q62" s="1080">
        <f>R62+S62</f>
        <v>0</v>
      </c>
      <c r="R62" s="1081">
        <v>0</v>
      </c>
      <c r="S62" s="1081">
        <v>0</v>
      </c>
      <c r="T62" s="1080">
        <f>U62+V62</f>
        <v>0</v>
      </c>
      <c r="U62" s="1081">
        <v>0</v>
      </c>
      <c r="V62" s="1081">
        <v>0</v>
      </c>
    </row>
    <row r="63" spans="1:22" s="728" customFormat="1" ht="14.85" customHeight="1">
      <c r="A63" s="1007"/>
      <c r="B63" s="1026"/>
      <c r="C63" s="1093"/>
      <c r="D63" s="1006"/>
      <c r="E63" s="1079"/>
      <c r="F63" s="1007"/>
      <c r="G63" s="727">
        <v>7051356</v>
      </c>
      <c r="H63" s="727">
        <v>5168356</v>
      </c>
      <c r="I63" s="1080"/>
      <c r="J63" s="1080"/>
      <c r="K63" s="1081"/>
      <c r="L63" s="1081"/>
      <c r="M63" s="1080"/>
      <c r="N63" s="1080"/>
      <c r="O63" s="1081"/>
      <c r="P63" s="1081"/>
      <c r="Q63" s="1080"/>
      <c r="R63" s="1081"/>
      <c r="S63" s="1081"/>
      <c r="T63" s="1080"/>
      <c r="U63" s="1081"/>
      <c r="V63" s="1081"/>
    </row>
    <row r="64" spans="1:22" s="728" customFormat="1" ht="14.85" customHeight="1">
      <c r="A64" s="1007"/>
      <c r="B64" s="1026"/>
      <c r="C64" s="1093"/>
      <c r="D64" s="1006"/>
      <c r="E64" s="1079"/>
      <c r="F64" s="1007"/>
      <c r="G64" s="727">
        <v>4031047</v>
      </c>
      <c r="H64" s="727">
        <v>2954047</v>
      </c>
      <c r="I64" s="1080"/>
      <c r="J64" s="1080"/>
      <c r="K64" s="1081"/>
      <c r="L64" s="1081"/>
      <c r="M64" s="1080"/>
      <c r="N64" s="1080"/>
      <c r="O64" s="1081"/>
      <c r="P64" s="1081"/>
      <c r="Q64" s="1080"/>
      <c r="R64" s="1081"/>
      <c r="S64" s="1081"/>
      <c r="T64" s="1080"/>
      <c r="U64" s="1081"/>
      <c r="V64" s="1081"/>
    </row>
    <row r="65" spans="1:22" s="728" customFormat="1" ht="14.85" customHeight="1">
      <c r="A65" s="1007"/>
      <c r="B65" s="1026"/>
      <c r="C65" s="1093"/>
      <c r="D65" s="1006"/>
      <c r="E65" s="1079"/>
      <c r="F65" s="1007"/>
      <c r="G65" s="727">
        <v>0</v>
      </c>
      <c r="H65" s="727">
        <v>0</v>
      </c>
      <c r="I65" s="1080"/>
      <c r="J65" s="1080"/>
      <c r="K65" s="1081"/>
      <c r="L65" s="1081"/>
      <c r="M65" s="1080"/>
      <c r="N65" s="1080"/>
      <c r="O65" s="1081"/>
      <c r="P65" s="1081"/>
      <c r="Q65" s="1080"/>
      <c r="R65" s="1081"/>
      <c r="S65" s="1081"/>
      <c r="T65" s="1080"/>
      <c r="U65" s="1081"/>
      <c r="V65" s="1081"/>
    </row>
    <row r="66" spans="1:22" s="728" customFormat="1" ht="14.85" customHeight="1">
      <c r="A66" s="1007"/>
      <c r="B66" s="1027"/>
      <c r="C66" s="1093"/>
      <c r="D66" s="1006"/>
      <c r="E66" s="1079"/>
      <c r="F66" s="1007"/>
      <c r="G66" s="727">
        <v>0</v>
      </c>
      <c r="H66" s="727">
        <v>0</v>
      </c>
      <c r="I66" s="1080"/>
      <c r="J66" s="1080"/>
      <c r="K66" s="1081"/>
      <c r="L66" s="1081"/>
      <c r="M66" s="1080"/>
      <c r="N66" s="1080"/>
      <c r="O66" s="1081"/>
      <c r="P66" s="1081"/>
      <c r="Q66" s="1080"/>
      <c r="R66" s="1081"/>
      <c r="S66" s="1081"/>
      <c r="T66" s="1080"/>
      <c r="U66" s="1081"/>
      <c r="V66" s="1081"/>
    </row>
    <row r="67" spans="1:22" s="728" customFormat="1" ht="14.85" customHeight="1">
      <c r="A67" s="1007">
        <v>11</v>
      </c>
      <c r="B67" s="1006" t="s">
        <v>1062</v>
      </c>
      <c r="C67" s="1076" t="s">
        <v>1063</v>
      </c>
      <c r="D67" s="1006" t="s">
        <v>492</v>
      </c>
      <c r="E67" s="1079" t="s">
        <v>1064</v>
      </c>
      <c r="F67" s="1007" t="s">
        <v>820</v>
      </c>
      <c r="G67" s="727">
        <f>G69+G68+G70+G71</f>
        <v>2830244</v>
      </c>
      <c r="H67" s="727">
        <f>H69+H68+H70+H71</f>
        <v>2630244</v>
      </c>
      <c r="I67" s="1080">
        <f>J67+M67</f>
        <v>200000</v>
      </c>
      <c r="J67" s="1080">
        <f>K67+L67</f>
        <v>150000</v>
      </c>
      <c r="K67" s="1081">
        <v>150000</v>
      </c>
      <c r="L67" s="1081">
        <v>0</v>
      </c>
      <c r="M67" s="1080">
        <f>N67+Q67+T67</f>
        <v>50000</v>
      </c>
      <c r="N67" s="1080">
        <f>O67+P67</f>
        <v>50000</v>
      </c>
      <c r="O67" s="1081">
        <v>50000</v>
      </c>
      <c r="P67" s="1081">
        <v>0</v>
      </c>
      <c r="Q67" s="1080">
        <f>R67+S67</f>
        <v>0</v>
      </c>
      <c r="R67" s="1081">
        <v>0</v>
      </c>
      <c r="S67" s="1081">
        <v>0</v>
      </c>
      <c r="T67" s="1080">
        <f>U67+V67</f>
        <v>0</v>
      </c>
      <c r="U67" s="1081">
        <v>0</v>
      </c>
      <c r="V67" s="1081">
        <v>0</v>
      </c>
    </row>
    <row r="68" spans="1:22" s="728" customFormat="1" ht="14.85" customHeight="1">
      <c r="A68" s="1007"/>
      <c r="B68" s="1006"/>
      <c r="C68" s="1077"/>
      <c r="D68" s="1006"/>
      <c r="E68" s="1079"/>
      <c r="F68" s="1007"/>
      <c r="G68" s="727">
        <v>2122433</v>
      </c>
      <c r="H68" s="727">
        <v>1972433</v>
      </c>
      <c r="I68" s="1080"/>
      <c r="J68" s="1080"/>
      <c r="K68" s="1081"/>
      <c r="L68" s="1081"/>
      <c r="M68" s="1080"/>
      <c r="N68" s="1080"/>
      <c r="O68" s="1081"/>
      <c r="P68" s="1081"/>
      <c r="Q68" s="1080"/>
      <c r="R68" s="1081"/>
      <c r="S68" s="1081"/>
      <c r="T68" s="1080"/>
      <c r="U68" s="1081"/>
      <c r="V68" s="1081"/>
    </row>
    <row r="69" spans="1:22" s="728" customFormat="1" ht="14.85" customHeight="1">
      <c r="A69" s="1007"/>
      <c r="B69" s="1006"/>
      <c r="C69" s="1077"/>
      <c r="D69" s="1006"/>
      <c r="E69" s="1079"/>
      <c r="F69" s="1007"/>
      <c r="G69" s="727">
        <v>707811</v>
      </c>
      <c r="H69" s="727">
        <v>657811</v>
      </c>
      <c r="I69" s="1080"/>
      <c r="J69" s="1080"/>
      <c r="K69" s="1081"/>
      <c r="L69" s="1081"/>
      <c r="M69" s="1080"/>
      <c r="N69" s="1080"/>
      <c r="O69" s="1081"/>
      <c r="P69" s="1081"/>
      <c r="Q69" s="1080"/>
      <c r="R69" s="1081"/>
      <c r="S69" s="1081"/>
      <c r="T69" s="1080"/>
      <c r="U69" s="1081"/>
      <c r="V69" s="1081"/>
    </row>
    <row r="70" spans="1:22" s="728" customFormat="1" ht="14.85" customHeight="1">
      <c r="A70" s="1007"/>
      <c r="B70" s="1006"/>
      <c r="C70" s="1077"/>
      <c r="D70" s="1006"/>
      <c r="E70" s="1079"/>
      <c r="F70" s="1007"/>
      <c r="G70" s="727">
        <v>0</v>
      </c>
      <c r="H70" s="727">
        <v>0</v>
      </c>
      <c r="I70" s="1080"/>
      <c r="J70" s="1080"/>
      <c r="K70" s="1081"/>
      <c r="L70" s="1081"/>
      <c r="M70" s="1080"/>
      <c r="N70" s="1080"/>
      <c r="O70" s="1081"/>
      <c r="P70" s="1081"/>
      <c r="Q70" s="1080"/>
      <c r="R70" s="1081"/>
      <c r="S70" s="1081"/>
      <c r="T70" s="1080"/>
      <c r="U70" s="1081"/>
      <c r="V70" s="1081"/>
    </row>
    <row r="71" spans="1:22" s="728" customFormat="1" ht="14.85" customHeight="1">
      <c r="A71" s="1007"/>
      <c r="B71" s="1006"/>
      <c r="C71" s="1078"/>
      <c r="D71" s="1006"/>
      <c r="E71" s="1079"/>
      <c r="F71" s="1007"/>
      <c r="G71" s="727">
        <v>0</v>
      </c>
      <c r="H71" s="727">
        <v>0</v>
      </c>
      <c r="I71" s="1080"/>
      <c r="J71" s="1080"/>
      <c r="K71" s="1081"/>
      <c r="L71" s="1081"/>
      <c r="M71" s="1080"/>
      <c r="N71" s="1080"/>
      <c r="O71" s="1081"/>
      <c r="P71" s="1081"/>
      <c r="Q71" s="1080"/>
      <c r="R71" s="1081"/>
      <c r="S71" s="1081"/>
      <c r="T71" s="1080"/>
      <c r="U71" s="1081"/>
      <c r="V71" s="1081"/>
    </row>
    <row r="72" spans="1:22" s="728" customFormat="1" ht="14.85" customHeight="1">
      <c r="A72" s="1007">
        <v>12</v>
      </c>
      <c r="B72" s="1032" t="s">
        <v>1065</v>
      </c>
      <c r="C72" s="1076" t="s">
        <v>1066</v>
      </c>
      <c r="D72" s="1032" t="s">
        <v>492</v>
      </c>
      <c r="E72" s="1082" t="s">
        <v>858</v>
      </c>
      <c r="F72" s="1007" t="s">
        <v>820</v>
      </c>
      <c r="G72" s="727">
        <f>G73+G74+G75+G76</f>
        <v>33126097</v>
      </c>
      <c r="H72" s="727">
        <f>H73+H74+H75+H76</f>
        <v>33028527</v>
      </c>
      <c r="I72" s="1080">
        <f>J72+M72</f>
        <v>97570</v>
      </c>
      <c r="J72" s="1080">
        <f>K72+L72</f>
        <v>0</v>
      </c>
      <c r="K72" s="1081">
        <v>0</v>
      </c>
      <c r="L72" s="1081">
        <v>0</v>
      </c>
      <c r="M72" s="1080">
        <f>N72+Q72+T72</f>
        <v>97570</v>
      </c>
      <c r="N72" s="1080">
        <f>O72+P72</f>
        <v>0</v>
      </c>
      <c r="O72" s="1081">
        <v>0</v>
      </c>
      <c r="P72" s="1081">
        <v>0</v>
      </c>
      <c r="Q72" s="1080">
        <f>R72+S72</f>
        <v>97570</v>
      </c>
      <c r="R72" s="1081">
        <v>97570</v>
      </c>
      <c r="S72" s="1081">
        <v>0</v>
      </c>
      <c r="T72" s="1080">
        <f>U72+V72</f>
        <v>0</v>
      </c>
      <c r="U72" s="1081">
        <v>0</v>
      </c>
      <c r="V72" s="1081">
        <v>0</v>
      </c>
    </row>
    <row r="73" spans="1:22" s="728" customFormat="1" ht="14.85" customHeight="1">
      <c r="A73" s="1007"/>
      <c r="B73" s="1032"/>
      <c r="C73" s="1077"/>
      <c r="D73" s="1032"/>
      <c r="E73" s="1082"/>
      <c r="F73" s="1007"/>
      <c r="G73" s="727">
        <v>14873864</v>
      </c>
      <c r="H73" s="727">
        <v>14873864</v>
      </c>
      <c r="I73" s="1080"/>
      <c r="J73" s="1080"/>
      <c r="K73" s="1081"/>
      <c r="L73" s="1081"/>
      <c r="M73" s="1080"/>
      <c r="N73" s="1080"/>
      <c r="O73" s="1081"/>
      <c r="P73" s="1081"/>
      <c r="Q73" s="1080"/>
      <c r="R73" s="1081"/>
      <c r="S73" s="1081"/>
      <c r="T73" s="1080"/>
      <c r="U73" s="1081"/>
      <c r="V73" s="1081"/>
    </row>
    <row r="74" spans="1:22" s="728" customFormat="1" ht="14.85" customHeight="1">
      <c r="A74" s="1007"/>
      <c r="B74" s="1032"/>
      <c r="C74" s="1077"/>
      <c r="D74" s="1032"/>
      <c r="E74" s="1082"/>
      <c r="F74" s="1007"/>
      <c r="G74" s="727">
        <v>0</v>
      </c>
      <c r="H74" s="727">
        <v>0</v>
      </c>
      <c r="I74" s="1080"/>
      <c r="J74" s="1080"/>
      <c r="K74" s="1081"/>
      <c r="L74" s="1081"/>
      <c r="M74" s="1080"/>
      <c r="N74" s="1080"/>
      <c r="O74" s="1081"/>
      <c r="P74" s="1081"/>
      <c r="Q74" s="1080"/>
      <c r="R74" s="1081"/>
      <c r="S74" s="1081"/>
      <c r="T74" s="1080"/>
      <c r="U74" s="1081"/>
      <c r="V74" s="1081"/>
    </row>
    <row r="75" spans="1:22" s="728" customFormat="1" ht="14.85" customHeight="1">
      <c r="A75" s="1007"/>
      <c r="B75" s="1032"/>
      <c r="C75" s="1077"/>
      <c r="D75" s="1032"/>
      <c r="E75" s="1082"/>
      <c r="F75" s="1007"/>
      <c r="G75" s="727">
        <v>18252233</v>
      </c>
      <c r="H75" s="727">
        <v>18154663</v>
      </c>
      <c r="I75" s="1080"/>
      <c r="J75" s="1080"/>
      <c r="K75" s="1081"/>
      <c r="L75" s="1081"/>
      <c r="M75" s="1080"/>
      <c r="N75" s="1080"/>
      <c r="O75" s="1081"/>
      <c r="P75" s="1081"/>
      <c r="Q75" s="1080"/>
      <c r="R75" s="1081"/>
      <c r="S75" s="1081"/>
      <c r="T75" s="1080"/>
      <c r="U75" s="1081"/>
      <c r="V75" s="1081"/>
    </row>
    <row r="76" spans="1:22" s="728" customFormat="1" ht="14.85" customHeight="1">
      <c r="A76" s="1007"/>
      <c r="B76" s="1032"/>
      <c r="C76" s="1078"/>
      <c r="D76" s="1032"/>
      <c r="E76" s="1082"/>
      <c r="F76" s="1007"/>
      <c r="G76" s="727">
        <v>0</v>
      </c>
      <c r="H76" s="727">
        <v>0</v>
      </c>
      <c r="I76" s="1080"/>
      <c r="J76" s="1080"/>
      <c r="K76" s="1081"/>
      <c r="L76" s="1081"/>
      <c r="M76" s="1080"/>
      <c r="N76" s="1080"/>
      <c r="O76" s="1081"/>
      <c r="P76" s="1081"/>
      <c r="Q76" s="1080"/>
      <c r="R76" s="1081"/>
      <c r="S76" s="1081"/>
      <c r="T76" s="1080"/>
      <c r="U76" s="1081"/>
      <c r="V76" s="1081"/>
    </row>
    <row r="77" spans="1:22" s="728" customFormat="1" ht="14.25" customHeight="1">
      <c r="A77" s="1007">
        <v>13</v>
      </c>
      <c r="B77" s="1025" t="s">
        <v>1067</v>
      </c>
      <c r="C77" s="1094" t="s">
        <v>1068</v>
      </c>
      <c r="D77" s="1006" t="s">
        <v>492</v>
      </c>
      <c r="E77" s="1079" t="s">
        <v>1069</v>
      </c>
      <c r="F77" s="1007" t="s">
        <v>823</v>
      </c>
      <c r="G77" s="727">
        <f>G78+G79+G80+G81</f>
        <v>789965</v>
      </c>
      <c r="H77" s="727">
        <f>H78+H79+H80+H81</f>
        <v>761736</v>
      </c>
      <c r="I77" s="1080">
        <f>J77+M77</f>
        <v>28229</v>
      </c>
      <c r="J77" s="1080">
        <f>K77+L77</f>
        <v>23996</v>
      </c>
      <c r="K77" s="1081">
        <v>23996</v>
      </c>
      <c r="L77" s="1081">
        <v>0</v>
      </c>
      <c r="M77" s="1080">
        <f>N77+Q77+T77</f>
        <v>4233</v>
      </c>
      <c r="N77" s="1080">
        <f>O77+P77</f>
        <v>0</v>
      </c>
      <c r="O77" s="1081">
        <v>0</v>
      </c>
      <c r="P77" s="1081">
        <v>0</v>
      </c>
      <c r="Q77" s="1080">
        <f>R77+S77</f>
        <v>4233</v>
      </c>
      <c r="R77" s="1081">
        <v>4233</v>
      </c>
      <c r="S77" s="1081">
        <v>0</v>
      </c>
      <c r="T77" s="1080">
        <f>U77+V77</f>
        <v>0</v>
      </c>
      <c r="U77" s="1081">
        <v>0</v>
      </c>
      <c r="V77" s="1081">
        <v>0</v>
      </c>
    </row>
    <row r="78" spans="1:22" s="728" customFormat="1" ht="14.25" customHeight="1">
      <c r="A78" s="1007"/>
      <c r="B78" s="1026"/>
      <c r="C78" s="1095"/>
      <c r="D78" s="1006"/>
      <c r="E78" s="1079"/>
      <c r="F78" s="1007"/>
      <c r="G78" s="727">
        <v>671357</v>
      </c>
      <c r="H78" s="727">
        <v>647361</v>
      </c>
      <c r="I78" s="1080"/>
      <c r="J78" s="1080"/>
      <c r="K78" s="1081"/>
      <c r="L78" s="1081"/>
      <c r="M78" s="1080"/>
      <c r="N78" s="1080"/>
      <c r="O78" s="1081"/>
      <c r="P78" s="1081"/>
      <c r="Q78" s="1080"/>
      <c r="R78" s="1081"/>
      <c r="S78" s="1081"/>
      <c r="T78" s="1080"/>
      <c r="U78" s="1081"/>
      <c r="V78" s="1081"/>
    </row>
    <row r="79" spans="1:22" s="728" customFormat="1" ht="14.25" customHeight="1">
      <c r="A79" s="1007"/>
      <c r="B79" s="1026"/>
      <c r="C79" s="1095"/>
      <c r="D79" s="1006"/>
      <c r="E79" s="1079"/>
      <c r="F79" s="1007"/>
      <c r="G79" s="727">
        <v>0</v>
      </c>
      <c r="H79" s="727">
        <v>0</v>
      </c>
      <c r="I79" s="1080"/>
      <c r="J79" s="1080"/>
      <c r="K79" s="1081"/>
      <c r="L79" s="1081"/>
      <c r="M79" s="1080"/>
      <c r="N79" s="1080"/>
      <c r="O79" s="1081"/>
      <c r="P79" s="1081"/>
      <c r="Q79" s="1080"/>
      <c r="R79" s="1081"/>
      <c r="S79" s="1081"/>
      <c r="T79" s="1080"/>
      <c r="U79" s="1081"/>
      <c r="V79" s="1081"/>
    </row>
    <row r="80" spans="1:22" s="728" customFormat="1" ht="14.25" customHeight="1">
      <c r="A80" s="1007"/>
      <c r="B80" s="1026"/>
      <c r="C80" s="1095"/>
      <c r="D80" s="1006"/>
      <c r="E80" s="1079"/>
      <c r="F80" s="1007"/>
      <c r="G80" s="727">
        <v>118608</v>
      </c>
      <c r="H80" s="727">
        <v>114375</v>
      </c>
      <c r="I80" s="1080"/>
      <c r="J80" s="1080"/>
      <c r="K80" s="1081"/>
      <c r="L80" s="1081"/>
      <c r="M80" s="1080"/>
      <c r="N80" s="1080"/>
      <c r="O80" s="1081"/>
      <c r="P80" s="1081"/>
      <c r="Q80" s="1080"/>
      <c r="R80" s="1081"/>
      <c r="S80" s="1081"/>
      <c r="T80" s="1080"/>
      <c r="U80" s="1081"/>
      <c r="V80" s="1081"/>
    </row>
    <row r="81" spans="1:22" s="728" customFormat="1" ht="14.25" customHeight="1">
      <c r="A81" s="1007"/>
      <c r="B81" s="1027"/>
      <c r="C81" s="1096"/>
      <c r="D81" s="1006"/>
      <c r="E81" s="1079"/>
      <c r="F81" s="1007"/>
      <c r="G81" s="727">
        <v>0</v>
      </c>
      <c r="H81" s="727">
        <v>0</v>
      </c>
      <c r="I81" s="1080"/>
      <c r="J81" s="1080"/>
      <c r="K81" s="1081"/>
      <c r="L81" s="1081"/>
      <c r="M81" s="1080"/>
      <c r="N81" s="1080"/>
      <c r="O81" s="1081"/>
      <c r="P81" s="1081"/>
      <c r="Q81" s="1080"/>
      <c r="R81" s="1081"/>
      <c r="S81" s="1081"/>
      <c r="T81" s="1080"/>
      <c r="U81" s="1081"/>
      <c r="V81" s="1081"/>
    </row>
    <row r="82" spans="1:22" s="730" customFormat="1">
      <c r="A82" s="1083" t="s">
        <v>796</v>
      </c>
      <c r="B82" s="1084"/>
      <c r="C82" s="1084"/>
      <c r="D82" s="1084"/>
      <c r="E82" s="1084"/>
      <c r="F82" s="1085"/>
      <c r="G82" s="729">
        <f>G17+G22+G27+G32+G37+G42+G47+G52+G57+G62+G67+G72+G77</f>
        <v>175871310</v>
      </c>
      <c r="H82" s="729">
        <f>H17+H22+H27+H32+H37+H42+H47+H52+H57+H62+H67+H72+H77</f>
        <v>148224197</v>
      </c>
      <c r="I82" s="1092">
        <f t="shared" ref="I82:V82" si="0">SUM(I17:I81)</f>
        <v>16797113</v>
      </c>
      <c r="J82" s="1092">
        <f t="shared" si="0"/>
        <v>12320480</v>
      </c>
      <c r="K82" s="1092">
        <f t="shared" si="0"/>
        <v>12302671</v>
      </c>
      <c r="L82" s="1092">
        <f t="shared" si="0"/>
        <v>17809</v>
      </c>
      <c r="M82" s="1092">
        <f t="shared" si="0"/>
        <v>4476633</v>
      </c>
      <c r="N82" s="1092">
        <f t="shared" si="0"/>
        <v>3881272</v>
      </c>
      <c r="O82" s="1092">
        <f t="shared" si="0"/>
        <v>3874815</v>
      </c>
      <c r="P82" s="1092">
        <f t="shared" si="0"/>
        <v>6457</v>
      </c>
      <c r="Q82" s="1092">
        <f t="shared" si="0"/>
        <v>595361</v>
      </c>
      <c r="R82" s="1092">
        <f t="shared" si="0"/>
        <v>589183</v>
      </c>
      <c r="S82" s="1092">
        <f t="shared" si="0"/>
        <v>6178</v>
      </c>
      <c r="T82" s="1092">
        <f t="shared" si="0"/>
        <v>0</v>
      </c>
      <c r="U82" s="1092">
        <f t="shared" si="0"/>
        <v>0</v>
      </c>
      <c r="V82" s="1092">
        <f t="shared" si="0"/>
        <v>0</v>
      </c>
    </row>
    <row r="83" spans="1:22" s="730" customFormat="1">
      <c r="A83" s="1086"/>
      <c r="B83" s="1087"/>
      <c r="C83" s="1087"/>
      <c r="D83" s="1087"/>
      <c r="E83" s="1087"/>
      <c r="F83" s="1088"/>
      <c r="G83" s="729">
        <f t="shared" ref="G83:H86" si="1">G18+G23+G28+G33+G38+G43+G48+G53+G58+G63+G68+G73+G78</f>
        <v>112873901</v>
      </c>
      <c r="H83" s="729">
        <f t="shared" si="1"/>
        <v>93650186</v>
      </c>
      <c r="I83" s="1092"/>
      <c r="J83" s="1092"/>
      <c r="K83" s="1092"/>
      <c r="L83" s="1092"/>
      <c r="M83" s="1092"/>
      <c r="N83" s="1092"/>
      <c r="O83" s="1092"/>
      <c r="P83" s="1092"/>
      <c r="Q83" s="1092"/>
      <c r="R83" s="1092"/>
      <c r="S83" s="1092"/>
      <c r="T83" s="1092"/>
      <c r="U83" s="1092"/>
      <c r="V83" s="1092"/>
    </row>
    <row r="84" spans="1:22" s="730" customFormat="1">
      <c r="A84" s="1086"/>
      <c r="B84" s="1087"/>
      <c r="C84" s="1087"/>
      <c r="D84" s="1087"/>
      <c r="E84" s="1087"/>
      <c r="F84" s="1088"/>
      <c r="G84" s="729">
        <f t="shared" si="1"/>
        <v>40967649</v>
      </c>
      <c r="H84" s="729">
        <f t="shared" si="1"/>
        <v>33139612</v>
      </c>
      <c r="I84" s="1092"/>
      <c r="J84" s="1092"/>
      <c r="K84" s="1092"/>
      <c r="L84" s="1092"/>
      <c r="M84" s="1092"/>
      <c r="N84" s="1092"/>
      <c r="O84" s="1092"/>
      <c r="P84" s="1092"/>
      <c r="Q84" s="1092"/>
      <c r="R84" s="1092"/>
      <c r="S84" s="1092"/>
      <c r="T84" s="1092"/>
      <c r="U84" s="1092"/>
      <c r="V84" s="1092"/>
    </row>
    <row r="85" spans="1:22" s="730" customFormat="1">
      <c r="A85" s="1086"/>
      <c r="B85" s="1087"/>
      <c r="C85" s="1087"/>
      <c r="D85" s="1087"/>
      <c r="E85" s="1087"/>
      <c r="F85" s="1088"/>
      <c r="G85" s="729">
        <f t="shared" si="1"/>
        <v>22029760</v>
      </c>
      <c r="H85" s="729">
        <f t="shared" si="1"/>
        <v>21434399</v>
      </c>
      <c r="I85" s="1092"/>
      <c r="J85" s="1092"/>
      <c r="K85" s="1092"/>
      <c r="L85" s="1092"/>
      <c r="M85" s="1092"/>
      <c r="N85" s="1092"/>
      <c r="O85" s="1092"/>
      <c r="P85" s="1092"/>
      <c r="Q85" s="1092"/>
      <c r="R85" s="1092"/>
      <c r="S85" s="1092"/>
      <c r="T85" s="1092"/>
      <c r="U85" s="1092"/>
      <c r="V85" s="1092"/>
    </row>
    <row r="86" spans="1:22" s="730" customFormat="1">
      <c r="A86" s="1089"/>
      <c r="B86" s="1090"/>
      <c r="C86" s="1090"/>
      <c r="D86" s="1090"/>
      <c r="E86" s="1090"/>
      <c r="F86" s="1091"/>
      <c r="G86" s="729">
        <f t="shared" si="1"/>
        <v>0</v>
      </c>
      <c r="H86" s="729">
        <f t="shared" si="1"/>
        <v>0</v>
      </c>
      <c r="I86" s="1092"/>
      <c r="J86" s="1092"/>
      <c r="K86" s="1092"/>
      <c r="L86" s="1092"/>
      <c r="M86" s="1092"/>
      <c r="N86" s="1092"/>
      <c r="O86" s="1092"/>
      <c r="P86" s="1092"/>
      <c r="Q86" s="1092"/>
      <c r="R86" s="1092"/>
      <c r="S86" s="1092"/>
      <c r="T86" s="1092"/>
      <c r="U86" s="1092"/>
      <c r="V86" s="1092"/>
    </row>
  </sheetData>
  <sheetProtection password="C25B" sheet="1" objects="1" scenarios="1"/>
  <mergeCells count="307">
    <mergeCell ref="V82:V86"/>
    <mergeCell ref="P82:P86"/>
    <mergeCell ref="Q82:Q86"/>
    <mergeCell ref="R82:R86"/>
    <mergeCell ref="S82:S86"/>
    <mergeCell ref="T82:T86"/>
    <mergeCell ref="U82:U86"/>
    <mergeCell ref="U77:U81"/>
    <mergeCell ref="V77:V81"/>
    <mergeCell ref="P77:P81"/>
    <mergeCell ref="Q77:Q81"/>
    <mergeCell ref="R77:R81"/>
    <mergeCell ref="S77:S81"/>
    <mergeCell ref="T77:T81"/>
    <mergeCell ref="A82:F86"/>
    <mergeCell ref="I82:I86"/>
    <mergeCell ref="J82:J86"/>
    <mergeCell ref="K82:K86"/>
    <mergeCell ref="L82:L86"/>
    <mergeCell ref="M82:M86"/>
    <mergeCell ref="N82:N86"/>
    <mergeCell ref="O82:O86"/>
    <mergeCell ref="O77:O81"/>
    <mergeCell ref="I77:I81"/>
    <mergeCell ref="J77:J81"/>
    <mergeCell ref="K77:K81"/>
    <mergeCell ref="L77:L81"/>
    <mergeCell ref="M77:M81"/>
    <mergeCell ref="N77:N81"/>
    <mergeCell ref="A77:A81"/>
    <mergeCell ref="B77:B81"/>
    <mergeCell ref="C77:C81"/>
    <mergeCell ref="D77:D81"/>
    <mergeCell ref="E77:E81"/>
    <mergeCell ref="F77:F81"/>
    <mergeCell ref="R72:R76"/>
    <mergeCell ref="S72:S76"/>
    <mergeCell ref="T72:T76"/>
    <mergeCell ref="U72:U76"/>
    <mergeCell ref="V72:V76"/>
    <mergeCell ref="K72:K76"/>
    <mergeCell ref="L72:L76"/>
    <mergeCell ref="M72:M76"/>
    <mergeCell ref="N72:N76"/>
    <mergeCell ref="O72:O76"/>
    <mergeCell ref="P72:P76"/>
    <mergeCell ref="V67:V71"/>
    <mergeCell ref="A72:A76"/>
    <mergeCell ref="B72:B76"/>
    <mergeCell ref="C72:C76"/>
    <mergeCell ref="D72:D76"/>
    <mergeCell ref="E72:E76"/>
    <mergeCell ref="F72:F76"/>
    <mergeCell ref="I72:I76"/>
    <mergeCell ref="J72:J76"/>
    <mergeCell ref="O67:O71"/>
    <mergeCell ref="P67:P71"/>
    <mergeCell ref="Q67:Q71"/>
    <mergeCell ref="R67:R71"/>
    <mergeCell ref="S67:S71"/>
    <mergeCell ref="T67:T71"/>
    <mergeCell ref="I67:I71"/>
    <mergeCell ref="J67:J71"/>
    <mergeCell ref="K67:K71"/>
    <mergeCell ref="L67:L71"/>
    <mergeCell ref="M67:M71"/>
    <mergeCell ref="N67:N71"/>
    <mergeCell ref="A67:A71"/>
    <mergeCell ref="B67:B71"/>
    <mergeCell ref="Q72:Q76"/>
    <mergeCell ref="C67:C71"/>
    <mergeCell ref="D67:D71"/>
    <mergeCell ref="E67:E71"/>
    <mergeCell ref="F67:F71"/>
    <mergeCell ref="Q62:Q66"/>
    <mergeCell ref="R62:R66"/>
    <mergeCell ref="S62:S66"/>
    <mergeCell ref="T62:T66"/>
    <mergeCell ref="U62:U66"/>
    <mergeCell ref="U67:U71"/>
    <mergeCell ref="V62:V66"/>
    <mergeCell ref="K62:K66"/>
    <mergeCell ref="L62:L66"/>
    <mergeCell ref="M62:M66"/>
    <mergeCell ref="N62:N66"/>
    <mergeCell ref="O62:O66"/>
    <mergeCell ref="P62:P66"/>
    <mergeCell ref="U57:U61"/>
    <mergeCell ref="V57:V61"/>
    <mergeCell ref="P57:P61"/>
    <mergeCell ref="Q57:Q61"/>
    <mergeCell ref="R57:R61"/>
    <mergeCell ref="S57:S61"/>
    <mergeCell ref="T57:T61"/>
    <mergeCell ref="A62:A66"/>
    <mergeCell ref="B62:B66"/>
    <mergeCell ref="C62:C66"/>
    <mergeCell ref="D62:D66"/>
    <mergeCell ref="E62:E66"/>
    <mergeCell ref="F62:F66"/>
    <mergeCell ref="I62:I66"/>
    <mergeCell ref="J62:J66"/>
    <mergeCell ref="O57:O61"/>
    <mergeCell ref="I57:I61"/>
    <mergeCell ref="J57:J61"/>
    <mergeCell ref="K57:K61"/>
    <mergeCell ref="L57:L61"/>
    <mergeCell ref="M57:M61"/>
    <mergeCell ref="N57:N61"/>
    <mergeCell ref="A57:A61"/>
    <mergeCell ref="B57:B61"/>
    <mergeCell ref="C57:C61"/>
    <mergeCell ref="D57:D61"/>
    <mergeCell ref="E57:E61"/>
    <mergeCell ref="F57:F61"/>
    <mergeCell ref="R52:R56"/>
    <mergeCell ref="S52:S56"/>
    <mergeCell ref="T52:T56"/>
    <mergeCell ref="U52:U56"/>
    <mergeCell ref="V52:V56"/>
    <mergeCell ref="K52:K56"/>
    <mergeCell ref="L52:L56"/>
    <mergeCell ref="M52:M56"/>
    <mergeCell ref="N52:N56"/>
    <mergeCell ref="O52:O56"/>
    <mergeCell ref="P52:P56"/>
    <mergeCell ref="V47:V51"/>
    <mergeCell ref="A52:A56"/>
    <mergeCell ref="B52:B56"/>
    <mergeCell ref="C52:C56"/>
    <mergeCell ref="D52:D56"/>
    <mergeCell ref="E52:E56"/>
    <mergeCell ref="F52:F56"/>
    <mergeCell ref="I52:I56"/>
    <mergeCell ref="J52:J56"/>
    <mergeCell ref="O47:O51"/>
    <mergeCell ref="P47:P51"/>
    <mergeCell ref="Q47:Q51"/>
    <mergeCell ref="R47:R51"/>
    <mergeCell ref="S47:S51"/>
    <mergeCell ref="T47:T51"/>
    <mergeCell ref="I47:I51"/>
    <mergeCell ref="J47:J51"/>
    <mergeCell ref="K47:K51"/>
    <mergeCell ref="L47:L51"/>
    <mergeCell ref="M47:M51"/>
    <mergeCell ref="N47:N51"/>
    <mergeCell ref="A47:A51"/>
    <mergeCell ref="B47:B51"/>
    <mergeCell ref="Q52:Q56"/>
    <mergeCell ref="C47:C51"/>
    <mergeCell ref="D47:D51"/>
    <mergeCell ref="E47:E51"/>
    <mergeCell ref="F47:F51"/>
    <mergeCell ref="Q42:Q46"/>
    <mergeCell ref="R42:R46"/>
    <mergeCell ref="S42:S46"/>
    <mergeCell ref="T42:T46"/>
    <mergeCell ref="U42:U46"/>
    <mergeCell ref="U47:U51"/>
    <mergeCell ref="V42:V46"/>
    <mergeCell ref="K42:K46"/>
    <mergeCell ref="L42:L46"/>
    <mergeCell ref="M42:M46"/>
    <mergeCell ref="N42:N46"/>
    <mergeCell ref="O42:O46"/>
    <mergeCell ref="P42:P46"/>
    <mergeCell ref="U37:U41"/>
    <mergeCell ref="V37:V41"/>
    <mergeCell ref="P37:P41"/>
    <mergeCell ref="Q37:Q41"/>
    <mergeCell ref="R37:R41"/>
    <mergeCell ref="S37:S41"/>
    <mergeCell ref="T37:T41"/>
    <mergeCell ref="A42:A46"/>
    <mergeCell ref="B42:B46"/>
    <mergeCell ref="C42:C46"/>
    <mergeCell ref="D42:D46"/>
    <mergeCell ref="E42:E46"/>
    <mergeCell ref="F42:F46"/>
    <mergeCell ref="I42:I46"/>
    <mergeCell ref="J42:J46"/>
    <mergeCell ref="O37:O41"/>
    <mergeCell ref="I37:I41"/>
    <mergeCell ref="J37:J41"/>
    <mergeCell ref="K37:K41"/>
    <mergeCell ref="L37:L41"/>
    <mergeCell ref="M37:M41"/>
    <mergeCell ref="N37:N41"/>
    <mergeCell ref="A37:A41"/>
    <mergeCell ref="B37:B41"/>
    <mergeCell ref="C37:C41"/>
    <mergeCell ref="D37:D41"/>
    <mergeCell ref="E37:E41"/>
    <mergeCell ref="F37:F41"/>
    <mergeCell ref="R32:R36"/>
    <mergeCell ref="S32:S36"/>
    <mergeCell ref="T32:T36"/>
    <mergeCell ref="U32:U36"/>
    <mergeCell ref="V32:V36"/>
    <mergeCell ref="K32:K36"/>
    <mergeCell ref="L32:L36"/>
    <mergeCell ref="M32:M36"/>
    <mergeCell ref="N32:N36"/>
    <mergeCell ref="O32:O36"/>
    <mergeCell ref="P32:P36"/>
    <mergeCell ref="V27:V31"/>
    <mergeCell ref="A32:A36"/>
    <mergeCell ref="B32:B36"/>
    <mergeCell ref="C32:C36"/>
    <mergeCell ref="D32:D36"/>
    <mergeCell ref="E32:E36"/>
    <mergeCell ref="F32:F36"/>
    <mergeCell ref="I32:I36"/>
    <mergeCell ref="J32:J36"/>
    <mergeCell ref="O27:O31"/>
    <mergeCell ref="P27:P31"/>
    <mergeCell ref="Q27:Q31"/>
    <mergeCell ref="R27:R31"/>
    <mergeCell ref="S27:S31"/>
    <mergeCell ref="T27:T31"/>
    <mergeCell ref="I27:I31"/>
    <mergeCell ref="J27:J31"/>
    <mergeCell ref="K27:K31"/>
    <mergeCell ref="L27:L31"/>
    <mergeCell ref="M27:M31"/>
    <mergeCell ref="N27:N31"/>
    <mergeCell ref="A27:A31"/>
    <mergeCell ref="B27:B31"/>
    <mergeCell ref="Q32:Q36"/>
    <mergeCell ref="C27:C31"/>
    <mergeCell ref="D27:D31"/>
    <mergeCell ref="E27:E31"/>
    <mergeCell ref="F27:F31"/>
    <mergeCell ref="Q22:Q26"/>
    <mergeCell ref="R22:R26"/>
    <mergeCell ref="S22:S26"/>
    <mergeCell ref="T22:T26"/>
    <mergeCell ref="U22:U26"/>
    <mergeCell ref="U27:U31"/>
    <mergeCell ref="V22:V26"/>
    <mergeCell ref="K22:K26"/>
    <mergeCell ref="L22:L26"/>
    <mergeCell ref="M22:M26"/>
    <mergeCell ref="N22:N26"/>
    <mergeCell ref="O22:O26"/>
    <mergeCell ref="P22:P26"/>
    <mergeCell ref="U17:U21"/>
    <mergeCell ref="V17:V21"/>
    <mergeCell ref="P17:P21"/>
    <mergeCell ref="Q17:Q21"/>
    <mergeCell ref="R17:R21"/>
    <mergeCell ref="S17:S21"/>
    <mergeCell ref="T17:T21"/>
    <mergeCell ref="A22:A26"/>
    <mergeCell ref="B22:B26"/>
    <mergeCell ref="C22:C26"/>
    <mergeCell ref="D22:D26"/>
    <mergeCell ref="E22:E26"/>
    <mergeCell ref="F22:F26"/>
    <mergeCell ref="I22:I26"/>
    <mergeCell ref="J22:J26"/>
    <mergeCell ref="O17:O21"/>
    <mergeCell ref="I17:I21"/>
    <mergeCell ref="J17:J21"/>
    <mergeCell ref="K17:K21"/>
    <mergeCell ref="L17:L21"/>
    <mergeCell ref="M17:M21"/>
    <mergeCell ref="N17:N21"/>
    <mergeCell ref="A17:A21"/>
    <mergeCell ref="B17:B21"/>
    <mergeCell ref="C17:C21"/>
    <mergeCell ref="D17:D21"/>
    <mergeCell ref="E17:E21"/>
    <mergeCell ref="F17:F21"/>
    <mergeCell ref="A14:V14"/>
    <mergeCell ref="A15:V15"/>
    <mergeCell ref="A16:V16"/>
    <mergeCell ref="N11:N12"/>
    <mergeCell ref="O11:O12"/>
    <mergeCell ref="P11:P12"/>
    <mergeCell ref="Q11:Q12"/>
    <mergeCell ref="R11:R12"/>
    <mergeCell ref="S11:S12"/>
    <mergeCell ref="I9:I12"/>
    <mergeCell ref="J9:L10"/>
    <mergeCell ref="M9:M12"/>
    <mergeCell ref="N9:V9"/>
    <mergeCell ref="N10:P10"/>
    <mergeCell ref="Q10:S10"/>
    <mergeCell ref="T10:V10"/>
    <mergeCell ref="J11:J12"/>
    <mergeCell ref="K11:K12"/>
    <mergeCell ref="L11:L12"/>
    <mergeCell ref="A5:V5"/>
    <mergeCell ref="A7:A12"/>
    <mergeCell ref="B7:B12"/>
    <mergeCell ref="C7:C12"/>
    <mergeCell ref="D7:D12"/>
    <mergeCell ref="E7:E12"/>
    <mergeCell ref="F7:F12"/>
    <mergeCell ref="G7:G8"/>
    <mergeCell ref="H7:H8"/>
    <mergeCell ref="I7:V8"/>
    <mergeCell ref="T11:T12"/>
    <mergeCell ref="U11:U12"/>
    <mergeCell ref="V11:V12"/>
  </mergeCells>
  <printOptions horizontalCentered="1"/>
  <pageMargins left="0.23622047244094491" right="0.19685039370078741" top="0.98425196850393704" bottom="0.74803149606299213" header="0.31496062992125984" footer="0.31496062992125984"/>
  <pageSetup paperSize="9" scale="46" orientation="landscape" copies="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7"/>
  <sheetViews>
    <sheetView view="pageBreakPreview" zoomScaleNormal="100" zoomScaleSheetLayoutView="100" workbookViewId="0">
      <selection activeCell="D21" sqref="D21"/>
    </sheetView>
  </sheetViews>
  <sheetFormatPr defaultColWidth="8.75" defaultRowHeight="12.75"/>
  <cols>
    <col min="1" max="1" width="4.125" style="389" customWidth="1"/>
    <col min="2" max="2" width="6.25" style="388" customWidth="1"/>
    <col min="3" max="3" width="8.375" style="388" customWidth="1"/>
    <col min="4" max="4" width="38.5" style="388" customWidth="1"/>
    <col min="5" max="5" width="10.25" style="388" customWidth="1"/>
    <col min="6" max="6" width="12.25" style="388" customWidth="1"/>
    <col min="7" max="7" width="11.75" style="388" customWidth="1"/>
    <col min="8" max="8" width="12.125" style="388" customWidth="1"/>
    <col min="9" max="9" width="12.875" style="388" customWidth="1"/>
    <col min="10" max="10" width="12" style="388" customWidth="1"/>
    <col min="11" max="11" width="30.75" style="388" customWidth="1"/>
    <col min="12" max="256" width="8.75" style="388"/>
    <col min="257" max="257" width="4.125" style="388" customWidth="1"/>
    <col min="258" max="258" width="6.25" style="388" customWidth="1"/>
    <col min="259" max="259" width="8.375" style="388" customWidth="1"/>
    <col min="260" max="260" width="38.5" style="388" customWidth="1"/>
    <col min="261" max="261" width="10.25" style="388" customWidth="1"/>
    <col min="262" max="262" width="12.25" style="388" customWidth="1"/>
    <col min="263" max="263" width="11.75" style="388" customWidth="1"/>
    <col min="264" max="264" width="12.125" style="388" customWidth="1"/>
    <col min="265" max="265" width="12.875" style="388" customWidth="1"/>
    <col min="266" max="266" width="12" style="388" customWidth="1"/>
    <col min="267" max="267" width="30.75" style="388" customWidth="1"/>
    <col min="268" max="512" width="8.75" style="388"/>
    <col min="513" max="513" width="4.125" style="388" customWidth="1"/>
    <col min="514" max="514" width="6.25" style="388" customWidth="1"/>
    <col min="515" max="515" width="8.375" style="388" customWidth="1"/>
    <col min="516" max="516" width="38.5" style="388" customWidth="1"/>
    <col min="517" max="517" width="10.25" style="388" customWidth="1"/>
    <col min="518" max="518" width="12.25" style="388" customWidth="1"/>
    <col min="519" max="519" width="11.75" style="388" customWidth="1"/>
    <col min="520" max="520" width="12.125" style="388" customWidth="1"/>
    <col min="521" max="521" width="12.875" style="388" customWidth="1"/>
    <col min="522" max="522" width="12" style="388" customWidth="1"/>
    <col min="523" max="523" width="30.75" style="388" customWidth="1"/>
    <col min="524" max="768" width="8.75" style="388"/>
    <col min="769" max="769" width="4.125" style="388" customWidth="1"/>
    <col min="770" max="770" width="6.25" style="388" customWidth="1"/>
    <col min="771" max="771" width="8.375" style="388" customWidth="1"/>
    <col min="772" max="772" width="38.5" style="388" customWidth="1"/>
    <col min="773" max="773" width="10.25" style="388" customWidth="1"/>
    <col min="774" max="774" width="12.25" style="388" customWidth="1"/>
    <col min="775" max="775" width="11.75" style="388" customWidth="1"/>
    <col min="776" max="776" width="12.125" style="388" customWidth="1"/>
    <col min="777" max="777" width="12.875" style="388" customWidth="1"/>
    <col min="778" max="778" width="12" style="388" customWidth="1"/>
    <col min="779" max="779" width="30.75" style="388" customWidth="1"/>
    <col min="780" max="1024" width="8.75" style="388"/>
    <col min="1025" max="1025" width="4.125" style="388" customWidth="1"/>
    <col min="1026" max="1026" width="6.25" style="388" customWidth="1"/>
    <col min="1027" max="1027" width="8.375" style="388" customWidth="1"/>
    <col min="1028" max="1028" width="38.5" style="388" customWidth="1"/>
    <col min="1029" max="1029" width="10.25" style="388" customWidth="1"/>
    <col min="1030" max="1030" width="12.25" style="388" customWidth="1"/>
    <col min="1031" max="1031" width="11.75" style="388" customWidth="1"/>
    <col min="1032" max="1032" width="12.125" style="388" customWidth="1"/>
    <col min="1033" max="1033" width="12.875" style="388" customWidth="1"/>
    <col min="1034" max="1034" width="12" style="388" customWidth="1"/>
    <col min="1035" max="1035" width="30.75" style="388" customWidth="1"/>
    <col min="1036" max="1280" width="8.75" style="388"/>
    <col min="1281" max="1281" width="4.125" style="388" customWidth="1"/>
    <col min="1282" max="1282" width="6.25" style="388" customWidth="1"/>
    <col min="1283" max="1283" width="8.375" style="388" customWidth="1"/>
    <col min="1284" max="1284" width="38.5" style="388" customWidth="1"/>
    <col min="1285" max="1285" width="10.25" style="388" customWidth="1"/>
    <col min="1286" max="1286" width="12.25" style="388" customWidth="1"/>
    <col min="1287" max="1287" width="11.75" style="388" customWidth="1"/>
    <col min="1288" max="1288" width="12.125" style="388" customWidth="1"/>
    <col min="1289" max="1289" width="12.875" style="388" customWidth="1"/>
    <col min="1290" max="1290" width="12" style="388" customWidth="1"/>
    <col min="1291" max="1291" width="30.75" style="388" customWidth="1"/>
    <col min="1292" max="1536" width="8.75" style="388"/>
    <col min="1537" max="1537" width="4.125" style="388" customWidth="1"/>
    <col min="1538" max="1538" width="6.25" style="388" customWidth="1"/>
    <col min="1539" max="1539" width="8.375" style="388" customWidth="1"/>
    <col min="1540" max="1540" width="38.5" style="388" customWidth="1"/>
    <col min="1541" max="1541" width="10.25" style="388" customWidth="1"/>
    <col min="1542" max="1542" width="12.25" style="388" customWidth="1"/>
    <col min="1543" max="1543" width="11.75" style="388" customWidth="1"/>
    <col min="1544" max="1544" width="12.125" style="388" customWidth="1"/>
    <col min="1545" max="1545" width="12.875" style="388" customWidth="1"/>
    <col min="1546" max="1546" width="12" style="388" customWidth="1"/>
    <col min="1547" max="1547" width="30.75" style="388" customWidth="1"/>
    <col min="1548" max="1792" width="8.75" style="388"/>
    <col min="1793" max="1793" width="4.125" style="388" customWidth="1"/>
    <col min="1794" max="1794" width="6.25" style="388" customWidth="1"/>
    <col min="1795" max="1795" width="8.375" style="388" customWidth="1"/>
    <col min="1796" max="1796" width="38.5" style="388" customWidth="1"/>
    <col min="1797" max="1797" width="10.25" style="388" customWidth="1"/>
    <col min="1798" max="1798" width="12.25" style="388" customWidth="1"/>
    <col min="1799" max="1799" width="11.75" style="388" customWidth="1"/>
    <col min="1800" max="1800" width="12.125" style="388" customWidth="1"/>
    <col min="1801" max="1801" width="12.875" style="388" customWidth="1"/>
    <col min="1802" max="1802" width="12" style="388" customWidth="1"/>
    <col min="1803" max="1803" width="30.75" style="388" customWidth="1"/>
    <col min="1804" max="2048" width="8.75" style="388"/>
    <col min="2049" max="2049" width="4.125" style="388" customWidth="1"/>
    <col min="2050" max="2050" width="6.25" style="388" customWidth="1"/>
    <col min="2051" max="2051" width="8.375" style="388" customWidth="1"/>
    <col min="2052" max="2052" width="38.5" style="388" customWidth="1"/>
    <col min="2053" max="2053" width="10.25" style="388" customWidth="1"/>
    <col min="2054" max="2054" width="12.25" style="388" customWidth="1"/>
    <col min="2055" max="2055" width="11.75" style="388" customWidth="1"/>
    <col min="2056" max="2056" width="12.125" style="388" customWidth="1"/>
    <col min="2057" max="2057" width="12.875" style="388" customWidth="1"/>
    <col min="2058" max="2058" width="12" style="388" customWidth="1"/>
    <col min="2059" max="2059" width="30.75" style="388" customWidth="1"/>
    <col min="2060" max="2304" width="8.75" style="388"/>
    <col min="2305" max="2305" width="4.125" style="388" customWidth="1"/>
    <col min="2306" max="2306" width="6.25" style="388" customWidth="1"/>
    <col min="2307" max="2307" width="8.375" style="388" customWidth="1"/>
    <col min="2308" max="2308" width="38.5" style="388" customWidth="1"/>
    <col min="2309" max="2309" width="10.25" style="388" customWidth="1"/>
    <col min="2310" max="2310" width="12.25" style="388" customWidth="1"/>
    <col min="2311" max="2311" width="11.75" style="388" customWidth="1"/>
    <col min="2312" max="2312" width="12.125" style="388" customWidth="1"/>
    <col min="2313" max="2313" width="12.875" style="388" customWidth="1"/>
    <col min="2314" max="2314" width="12" style="388" customWidth="1"/>
    <col min="2315" max="2315" width="30.75" style="388" customWidth="1"/>
    <col min="2316" max="2560" width="8.75" style="388"/>
    <col min="2561" max="2561" width="4.125" style="388" customWidth="1"/>
    <col min="2562" max="2562" width="6.25" style="388" customWidth="1"/>
    <col min="2563" max="2563" width="8.375" style="388" customWidth="1"/>
    <col min="2564" max="2564" width="38.5" style="388" customWidth="1"/>
    <col min="2565" max="2565" width="10.25" style="388" customWidth="1"/>
    <col min="2566" max="2566" width="12.25" style="388" customWidth="1"/>
    <col min="2567" max="2567" width="11.75" style="388" customWidth="1"/>
    <col min="2568" max="2568" width="12.125" style="388" customWidth="1"/>
    <col min="2569" max="2569" width="12.875" style="388" customWidth="1"/>
    <col min="2570" max="2570" width="12" style="388" customWidth="1"/>
    <col min="2571" max="2571" width="30.75" style="388" customWidth="1"/>
    <col min="2572" max="2816" width="8.75" style="388"/>
    <col min="2817" max="2817" width="4.125" style="388" customWidth="1"/>
    <col min="2818" max="2818" width="6.25" style="388" customWidth="1"/>
    <col min="2819" max="2819" width="8.375" style="388" customWidth="1"/>
    <col min="2820" max="2820" width="38.5" style="388" customWidth="1"/>
    <col min="2821" max="2821" width="10.25" style="388" customWidth="1"/>
    <col min="2822" max="2822" width="12.25" style="388" customWidth="1"/>
    <col min="2823" max="2823" width="11.75" style="388" customWidth="1"/>
    <col min="2824" max="2824" width="12.125" style="388" customWidth="1"/>
    <col min="2825" max="2825" width="12.875" style="388" customWidth="1"/>
    <col min="2826" max="2826" width="12" style="388" customWidth="1"/>
    <col min="2827" max="2827" width="30.75" style="388" customWidth="1"/>
    <col min="2828" max="3072" width="8.75" style="388"/>
    <col min="3073" max="3073" width="4.125" style="388" customWidth="1"/>
    <col min="3074" max="3074" width="6.25" style="388" customWidth="1"/>
    <col min="3075" max="3075" width="8.375" style="388" customWidth="1"/>
    <col min="3076" max="3076" width="38.5" style="388" customWidth="1"/>
    <col min="3077" max="3077" width="10.25" style="388" customWidth="1"/>
    <col min="3078" max="3078" width="12.25" style="388" customWidth="1"/>
    <col min="3079" max="3079" width="11.75" style="388" customWidth="1"/>
    <col min="3080" max="3080" width="12.125" style="388" customWidth="1"/>
    <col min="3081" max="3081" width="12.875" style="388" customWidth="1"/>
    <col min="3082" max="3082" width="12" style="388" customWidth="1"/>
    <col min="3083" max="3083" width="30.75" style="388" customWidth="1"/>
    <col min="3084" max="3328" width="8.75" style="388"/>
    <col min="3329" max="3329" width="4.125" style="388" customWidth="1"/>
    <col min="3330" max="3330" width="6.25" style="388" customWidth="1"/>
    <col min="3331" max="3331" width="8.375" style="388" customWidth="1"/>
    <col min="3332" max="3332" width="38.5" style="388" customWidth="1"/>
    <col min="3333" max="3333" width="10.25" style="388" customWidth="1"/>
    <col min="3334" max="3334" width="12.25" style="388" customWidth="1"/>
    <col min="3335" max="3335" width="11.75" style="388" customWidth="1"/>
    <col min="3336" max="3336" width="12.125" style="388" customWidth="1"/>
    <col min="3337" max="3337" width="12.875" style="388" customWidth="1"/>
    <col min="3338" max="3338" width="12" style="388" customWidth="1"/>
    <col min="3339" max="3339" width="30.75" style="388" customWidth="1"/>
    <col min="3340" max="3584" width="8.75" style="388"/>
    <col min="3585" max="3585" width="4.125" style="388" customWidth="1"/>
    <col min="3586" max="3586" width="6.25" style="388" customWidth="1"/>
    <col min="3587" max="3587" width="8.375" style="388" customWidth="1"/>
    <col min="3588" max="3588" width="38.5" style="388" customWidth="1"/>
    <col min="3589" max="3589" width="10.25" style="388" customWidth="1"/>
    <col min="3590" max="3590" width="12.25" style="388" customWidth="1"/>
    <col min="3591" max="3591" width="11.75" style="388" customWidth="1"/>
    <col min="3592" max="3592" width="12.125" style="388" customWidth="1"/>
    <col min="3593" max="3593" width="12.875" style="388" customWidth="1"/>
    <col min="3594" max="3594" width="12" style="388" customWidth="1"/>
    <col min="3595" max="3595" width="30.75" style="388" customWidth="1"/>
    <col min="3596" max="3840" width="8.75" style="388"/>
    <col min="3841" max="3841" width="4.125" style="388" customWidth="1"/>
    <col min="3842" max="3842" width="6.25" style="388" customWidth="1"/>
    <col min="3843" max="3843" width="8.375" style="388" customWidth="1"/>
    <col min="3844" max="3844" width="38.5" style="388" customWidth="1"/>
    <col min="3845" max="3845" width="10.25" style="388" customWidth="1"/>
    <col min="3846" max="3846" width="12.25" style="388" customWidth="1"/>
    <col min="3847" max="3847" width="11.75" style="388" customWidth="1"/>
    <col min="3848" max="3848" width="12.125" style="388" customWidth="1"/>
    <col min="3849" max="3849" width="12.875" style="388" customWidth="1"/>
    <col min="3850" max="3850" width="12" style="388" customWidth="1"/>
    <col min="3851" max="3851" width="30.75" style="388" customWidth="1"/>
    <col min="3852" max="4096" width="8.75" style="388"/>
    <col min="4097" max="4097" width="4.125" style="388" customWidth="1"/>
    <col min="4098" max="4098" width="6.25" style="388" customWidth="1"/>
    <col min="4099" max="4099" width="8.375" style="388" customWidth="1"/>
    <col min="4100" max="4100" width="38.5" style="388" customWidth="1"/>
    <col min="4101" max="4101" width="10.25" style="388" customWidth="1"/>
    <col min="4102" max="4102" width="12.25" style="388" customWidth="1"/>
    <col min="4103" max="4103" width="11.75" style="388" customWidth="1"/>
    <col min="4104" max="4104" width="12.125" style="388" customWidth="1"/>
    <col min="4105" max="4105" width="12.875" style="388" customWidth="1"/>
    <col min="4106" max="4106" width="12" style="388" customWidth="1"/>
    <col min="4107" max="4107" width="30.75" style="388" customWidth="1"/>
    <col min="4108" max="4352" width="8.75" style="388"/>
    <col min="4353" max="4353" width="4.125" style="388" customWidth="1"/>
    <col min="4354" max="4354" width="6.25" style="388" customWidth="1"/>
    <col min="4355" max="4355" width="8.375" style="388" customWidth="1"/>
    <col min="4356" max="4356" width="38.5" style="388" customWidth="1"/>
    <col min="4357" max="4357" width="10.25" style="388" customWidth="1"/>
    <col min="4358" max="4358" width="12.25" style="388" customWidth="1"/>
    <col min="4359" max="4359" width="11.75" style="388" customWidth="1"/>
    <col min="4360" max="4360" width="12.125" style="388" customWidth="1"/>
    <col min="4361" max="4361" width="12.875" style="388" customWidth="1"/>
    <col min="4362" max="4362" width="12" style="388" customWidth="1"/>
    <col min="4363" max="4363" width="30.75" style="388" customWidth="1"/>
    <col min="4364" max="4608" width="8.75" style="388"/>
    <col min="4609" max="4609" width="4.125" style="388" customWidth="1"/>
    <col min="4610" max="4610" width="6.25" style="388" customWidth="1"/>
    <col min="4611" max="4611" width="8.375" style="388" customWidth="1"/>
    <col min="4612" max="4612" width="38.5" style="388" customWidth="1"/>
    <col min="4613" max="4613" width="10.25" style="388" customWidth="1"/>
    <col min="4614" max="4614" width="12.25" style="388" customWidth="1"/>
    <col min="4615" max="4615" width="11.75" style="388" customWidth="1"/>
    <col min="4616" max="4616" width="12.125" style="388" customWidth="1"/>
    <col min="4617" max="4617" width="12.875" style="388" customWidth="1"/>
    <col min="4618" max="4618" width="12" style="388" customWidth="1"/>
    <col min="4619" max="4619" width="30.75" style="388" customWidth="1"/>
    <col min="4620" max="4864" width="8.75" style="388"/>
    <col min="4865" max="4865" width="4.125" style="388" customWidth="1"/>
    <col min="4866" max="4866" width="6.25" style="388" customWidth="1"/>
    <col min="4867" max="4867" width="8.375" style="388" customWidth="1"/>
    <col min="4868" max="4868" width="38.5" style="388" customWidth="1"/>
    <col min="4869" max="4869" width="10.25" style="388" customWidth="1"/>
    <col min="4870" max="4870" width="12.25" style="388" customWidth="1"/>
    <col min="4871" max="4871" width="11.75" style="388" customWidth="1"/>
    <col min="4872" max="4872" width="12.125" style="388" customWidth="1"/>
    <col min="4873" max="4873" width="12.875" style="388" customWidth="1"/>
    <col min="4874" max="4874" width="12" style="388" customWidth="1"/>
    <col min="4875" max="4875" width="30.75" style="388" customWidth="1"/>
    <col min="4876" max="5120" width="8.75" style="388"/>
    <col min="5121" max="5121" width="4.125" style="388" customWidth="1"/>
    <col min="5122" max="5122" width="6.25" style="388" customWidth="1"/>
    <col min="5123" max="5123" width="8.375" style="388" customWidth="1"/>
    <col min="5124" max="5124" width="38.5" style="388" customWidth="1"/>
    <col min="5125" max="5125" width="10.25" style="388" customWidth="1"/>
    <col min="5126" max="5126" width="12.25" style="388" customWidth="1"/>
    <col min="5127" max="5127" width="11.75" style="388" customWidth="1"/>
    <col min="5128" max="5128" width="12.125" style="388" customWidth="1"/>
    <col min="5129" max="5129" width="12.875" style="388" customWidth="1"/>
    <col min="5130" max="5130" width="12" style="388" customWidth="1"/>
    <col min="5131" max="5131" width="30.75" style="388" customWidth="1"/>
    <col min="5132" max="5376" width="8.75" style="388"/>
    <col min="5377" max="5377" width="4.125" style="388" customWidth="1"/>
    <col min="5378" max="5378" width="6.25" style="388" customWidth="1"/>
    <col min="5379" max="5379" width="8.375" style="388" customWidth="1"/>
    <col min="5380" max="5380" width="38.5" style="388" customWidth="1"/>
    <col min="5381" max="5381" width="10.25" style="388" customWidth="1"/>
    <col min="5382" max="5382" width="12.25" style="388" customWidth="1"/>
    <col min="5383" max="5383" width="11.75" style="388" customWidth="1"/>
    <col min="5384" max="5384" width="12.125" style="388" customWidth="1"/>
    <col min="5385" max="5385" width="12.875" style="388" customWidth="1"/>
    <col min="5386" max="5386" width="12" style="388" customWidth="1"/>
    <col min="5387" max="5387" width="30.75" style="388" customWidth="1"/>
    <col min="5388" max="5632" width="8.75" style="388"/>
    <col min="5633" max="5633" width="4.125" style="388" customWidth="1"/>
    <col min="5634" max="5634" width="6.25" style="388" customWidth="1"/>
    <col min="5635" max="5635" width="8.375" style="388" customWidth="1"/>
    <col min="5636" max="5636" width="38.5" style="388" customWidth="1"/>
    <col min="5637" max="5637" width="10.25" style="388" customWidth="1"/>
    <col min="5638" max="5638" width="12.25" style="388" customWidth="1"/>
    <col min="5639" max="5639" width="11.75" style="388" customWidth="1"/>
    <col min="5640" max="5640" width="12.125" style="388" customWidth="1"/>
    <col min="5641" max="5641" width="12.875" style="388" customWidth="1"/>
    <col min="5642" max="5642" width="12" style="388" customWidth="1"/>
    <col min="5643" max="5643" width="30.75" style="388" customWidth="1"/>
    <col min="5644" max="5888" width="8.75" style="388"/>
    <col min="5889" max="5889" width="4.125" style="388" customWidth="1"/>
    <col min="5890" max="5890" width="6.25" style="388" customWidth="1"/>
    <col min="5891" max="5891" width="8.375" style="388" customWidth="1"/>
    <col min="5892" max="5892" width="38.5" style="388" customWidth="1"/>
    <col min="5893" max="5893" width="10.25" style="388" customWidth="1"/>
    <col min="5894" max="5894" width="12.25" style="388" customWidth="1"/>
    <col min="5895" max="5895" width="11.75" style="388" customWidth="1"/>
    <col min="5896" max="5896" width="12.125" style="388" customWidth="1"/>
    <col min="5897" max="5897" width="12.875" style="388" customWidth="1"/>
    <col min="5898" max="5898" width="12" style="388" customWidth="1"/>
    <col min="5899" max="5899" width="30.75" style="388" customWidth="1"/>
    <col min="5900" max="6144" width="8.75" style="388"/>
    <col min="6145" max="6145" width="4.125" style="388" customWidth="1"/>
    <col min="6146" max="6146" width="6.25" style="388" customWidth="1"/>
    <col min="6147" max="6147" width="8.375" style="388" customWidth="1"/>
    <col min="6148" max="6148" width="38.5" style="388" customWidth="1"/>
    <col min="6149" max="6149" width="10.25" style="388" customWidth="1"/>
    <col min="6150" max="6150" width="12.25" style="388" customWidth="1"/>
    <col min="6151" max="6151" width="11.75" style="388" customWidth="1"/>
    <col min="6152" max="6152" width="12.125" style="388" customWidth="1"/>
    <col min="6153" max="6153" width="12.875" style="388" customWidth="1"/>
    <col min="6154" max="6154" width="12" style="388" customWidth="1"/>
    <col min="6155" max="6155" width="30.75" style="388" customWidth="1"/>
    <col min="6156" max="6400" width="8.75" style="388"/>
    <col min="6401" max="6401" width="4.125" style="388" customWidth="1"/>
    <col min="6402" max="6402" width="6.25" style="388" customWidth="1"/>
    <col min="6403" max="6403" width="8.375" style="388" customWidth="1"/>
    <col min="6404" max="6404" width="38.5" style="388" customWidth="1"/>
    <col min="6405" max="6405" width="10.25" style="388" customWidth="1"/>
    <col min="6406" max="6406" width="12.25" style="388" customWidth="1"/>
    <col min="6407" max="6407" width="11.75" style="388" customWidth="1"/>
    <col min="6408" max="6408" width="12.125" style="388" customWidth="1"/>
    <col min="6409" max="6409" width="12.875" style="388" customWidth="1"/>
    <col min="6410" max="6410" width="12" style="388" customWidth="1"/>
    <col min="6411" max="6411" width="30.75" style="388" customWidth="1"/>
    <col min="6412" max="6656" width="8.75" style="388"/>
    <col min="6657" max="6657" width="4.125" style="388" customWidth="1"/>
    <col min="6658" max="6658" width="6.25" style="388" customWidth="1"/>
    <col min="6659" max="6659" width="8.375" style="388" customWidth="1"/>
    <col min="6660" max="6660" width="38.5" style="388" customWidth="1"/>
    <col min="6661" max="6661" width="10.25" style="388" customWidth="1"/>
    <col min="6662" max="6662" width="12.25" style="388" customWidth="1"/>
    <col min="6663" max="6663" width="11.75" style="388" customWidth="1"/>
    <col min="6664" max="6664" width="12.125" style="388" customWidth="1"/>
    <col min="6665" max="6665" width="12.875" style="388" customWidth="1"/>
    <col min="6666" max="6666" width="12" style="388" customWidth="1"/>
    <col min="6667" max="6667" width="30.75" style="388" customWidth="1"/>
    <col min="6668" max="6912" width="8.75" style="388"/>
    <col min="6913" max="6913" width="4.125" style="388" customWidth="1"/>
    <col min="6914" max="6914" width="6.25" style="388" customWidth="1"/>
    <col min="6915" max="6915" width="8.375" style="388" customWidth="1"/>
    <col min="6916" max="6916" width="38.5" style="388" customWidth="1"/>
    <col min="6917" max="6917" width="10.25" style="388" customWidth="1"/>
    <col min="6918" max="6918" width="12.25" style="388" customWidth="1"/>
    <col min="6919" max="6919" width="11.75" style="388" customWidth="1"/>
    <col min="6920" max="6920" width="12.125" style="388" customWidth="1"/>
    <col min="6921" max="6921" width="12.875" style="388" customWidth="1"/>
    <col min="6922" max="6922" width="12" style="388" customWidth="1"/>
    <col min="6923" max="6923" width="30.75" style="388" customWidth="1"/>
    <col min="6924" max="7168" width="8.75" style="388"/>
    <col min="7169" max="7169" width="4.125" style="388" customWidth="1"/>
    <col min="7170" max="7170" width="6.25" style="388" customWidth="1"/>
    <col min="7171" max="7171" width="8.375" style="388" customWidth="1"/>
    <col min="7172" max="7172" width="38.5" style="388" customWidth="1"/>
    <col min="7173" max="7173" width="10.25" style="388" customWidth="1"/>
    <col min="7174" max="7174" width="12.25" style="388" customWidth="1"/>
    <col min="7175" max="7175" width="11.75" style="388" customWidth="1"/>
    <col min="7176" max="7176" width="12.125" style="388" customWidth="1"/>
    <col min="7177" max="7177" width="12.875" style="388" customWidth="1"/>
    <col min="7178" max="7178" width="12" style="388" customWidth="1"/>
    <col min="7179" max="7179" width="30.75" style="388" customWidth="1"/>
    <col min="7180" max="7424" width="8.75" style="388"/>
    <col min="7425" max="7425" width="4.125" style="388" customWidth="1"/>
    <col min="7426" max="7426" width="6.25" style="388" customWidth="1"/>
    <col min="7427" max="7427" width="8.375" style="388" customWidth="1"/>
    <col min="7428" max="7428" width="38.5" style="388" customWidth="1"/>
    <col min="7429" max="7429" width="10.25" style="388" customWidth="1"/>
    <col min="7430" max="7430" width="12.25" style="388" customWidth="1"/>
    <col min="7431" max="7431" width="11.75" style="388" customWidth="1"/>
    <col min="7432" max="7432" width="12.125" style="388" customWidth="1"/>
    <col min="7433" max="7433" width="12.875" style="388" customWidth="1"/>
    <col min="7434" max="7434" width="12" style="388" customWidth="1"/>
    <col min="7435" max="7435" width="30.75" style="388" customWidth="1"/>
    <col min="7436" max="7680" width="8.75" style="388"/>
    <col min="7681" max="7681" width="4.125" style="388" customWidth="1"/>
    <col min="7682" max="7682" width="6.25" style="388" customWidth="1"/>
    <col min="7683" max="7683" width="8.375" style="388" customWidth="1"/>
    <col min="7684" max="7684" width="38.5" style="388" customWidth="1"/>
    <col min="7685" max="7685" width="10.25" style="388" customWidth="1"/>
    <col min="7686" max="7686" width="12.25" style="388" customWidth="1"/>
    <col min="7687" max="7687" width="11.75" style="388" customWidth="1"/>
    <col min="7688" max="7688" width="12.125" style="388" customWidth="1"/>
    <col min="7689" max="7689" width="12.875" style="388" customWidth="1"/>
    <col min="7690" max="7690" width="12" style="388" customWidth="1"/>
    <col min="7691" max="7691" width="30.75" style="388" customWidth="1"/>
    <col min="7692" max="7936" width="8.75" style="388"/>
    <col min="7937" max="7937" width="4.125" style="388" customWidth="1"/>
    <col min="7938" max="7938" width="6.25" style="388" customWidth="1"/>
    <col min="7939" max="7939" width="8.375" style="388" customWidth="1"/>
    <col min="7940" max="7940" width="38.5" style="388" customWidth="1"/>
    <col min="7941" max="7941" width="10.25" style="388" customWidth="1"/>
    <col min="7942" max="7942" width="12.25" style="388" customWidth="1"/>
    <col min="7943" max="7943" width="11.75" style="388" customWidth="1"/>
    <col min="7944" max="7944" width="12.125" style="388" customWidth="1"/>
    <col min="7945" max="7945" width="12.875" style="388" customWidth="1"/>
    <col min="7946" max="7946" width="12" style="388" customWidth="1"/>
    <col min="7947" max="7947" width="30.75" style="388" customWidth="1"/>
    <col min="7948" max="8192" width="8.75" style="388"/>
    <col min="8193" max="8193" width="4.125" style="388" customWidth="1"/>
    <col min="8194" max="8194" width="6.25" style="388" customWidth="1"/>
    <col min="8195" max="8195" width="8.375" style="388" customWidth="1"/>
    <col min="8196" max="8196" width="38.5" style="388" customWidth="1"/>
    <col min="8197" max="8197" width="10.25" style="388" customWidth="1"/>
    <col min="8198" max="8198" width="12.25" style="388" customWidth="1"/>
    <col min="8199" max="8199" width="11.75" style="388" customWidth="1"/>
    <col min="8200" max="8200" width="12.125" style="388" customWidth="1"/>
    <col min="8201" max="8201" width="12.875" style="388" customWidth="1"/>
    <col min="8202" max="8202" width="12" style="388" customWidth="1"/>
    <col min="8203" max="8203" width="30.75" style="388" customWidth="1"/>
    <col min="8204" max="8448" width="8.75" style="388"/>
    <col min="8449" max="8449" width="4.125" style="388" customWidth="1"/>
    <col min="8450" max="8450" width="6.25" style="388" customWidth="1"/>
    <col min="8451" max="8451" width="8.375" style="388" customWidth="1"/>
    <col min="8452" max="8452" width="38.5" style="388" customWidth="1"/>
    <col min="8453" max="8453" width="10.25" style="388" customWidth="1"/>
    <col min="8454" max="8454" width="12.25" style="388" customWidth="1"/>
    <col min="8455" max="8455" width="11.75" style="388" customWidth="1"/>
    <col min="8456" max="8456" width="12.125" style="388" customWidth="1"/>
    <col min="8457" max="8457" width="12.875" style="388" customWidth="1"/>
    <col min="8458" max="8458" width="12" style="388" customWidth="1"/>
    <col min="8459" max="8459" width="30.75" style="388" customWidth="1"/>
    <col min="8460" max="8704" width="8.75" style="388"/>
    <col min="8705" max="8705" width="4.125" style="388" customWidth="1"/>
    <col min="8706" max="8706" width="6.25" style="388" customWidth="1"/>
    <col min="8707" max="8707" width="8.375" style="388" customWidth="1"/>
    <col min="8708" max="8708" width="38.5" style="388" customWidth="1"/>
    <col min="8709" max="8709" width="10.25" style="388" customWidth="1"/>
    <col min="8710" max="8710" width="12.25" style="388" customWidth="1"/>
    <col min="8711" max="8711" width="11.75" style="388" customWidth="1"/>
    <col min="8712" max="8712" width="12.125" style="388" customWidth="1"/>
    <col min="8713" max="8713" width="12.875" style="388" customWidth="1"/>
    <col min="8714" max="8714" width="12" style="388" customWidth="1"/>
    <col min="8715" max="8715" width="30.75" style="388" customWidth="1"/>
    <col min="8716" max="8960" width="8.75" style="388"/>
    <col min="8961" max="8961" width="4.125" style="388" customWidth="1"/>
    <col min="8962" max="8962" width="6.25" style="388" customWidth="1"/>
    <col min="8963" max="8963" width="8.375" style="388" customWidth="1"/>
    <col min="8964" max="8964" width="38.5" style="388" customWidth="1"/>
    <col min="8965" max="8965" width="10.25" style="388" customWidth="1"/>
    <col min="8966" max="8966" width="12.25" style="388" customWidth="1"/>
    <col min="8967" max="8967" width="11.75" style="388" customWidth="1"/>
    <col min="8968" max="8968" width="12.125" style="388" customWidth="1"/>
    <col min="8969" max="8969" width="12.875" style="388" customWidth="1"/>
    <col min="8970" max="8970" width="12" style="388" customWidth="1"/>
    <col min="8971" max="8971" width="30.75" style="388" customWidth="1"/>
    <col min="8972" max="9216" width="8.75" style="388"/>
    <col min="9217" max="9217" width="4.125" style="388" customWidth="1"/>
    <col min="9218" max="9218" width="6.25" style="388" customWidth="1"/>
    <col min="9219" max="9219" width="8.375" style="388" customWidth="1"/>
    <col min="9220" max="9220" width="38.5" style="388" customWidth="1"/>
    <col min="9221" max="9221" width="10.25" style="388" customWidth="1"/>
    <col min="9222" max="9222" width="12.25" style="388" customWidth="1"/>
    <col min="9223" max="9223" width="11.75" style="388" customWidth="1"/>
    <col min="9224" max="9224" width="12.125" style="388" customWidth="1"/>
    <col min="9225" max="9225" width="12.875" style="388" customWidth="1"/>
    <col min="9226" max="9226" width="12" style="388" customWidth="1"/>
    <col min="9227" max="9227" width="30.75" style="388" customWidth="1"/>
    <col min="9228" max="9472" width="8.75" style="388"/>
    <col min="9473" max="9473" width="4.125" style="388" customWidth="1"/>
    <col min="9474" max="9474" width="6.25" style="388" customWidth="1"/>
    <col min="9475" max="9475" width="8.375" style="388" customWidth="1"/>
    <col min="9476" max="9476" width="38.5" style="388" customWidth="1"/>
    <col min="9477" max="9477" width="10.25" style="388" customWidth="1"/>
    <col min="9478" max="9478" width="12.25" style="388" customWidth="1"/>
    <col min="9479" max="9479" width="11.75" style="388" customWidth="1"/>
    <col min="9480" max="9480" width="12.125" style="388" customWidth="1"/>
    <col min="9481" max="9481" width="12.875" style="388" customWidth="1"/>
    <col min="9482" max="9482" width="12" style="388" customWidth="1"/>
    <col min="9483" max="9483" width="30.75" style="388" customWidth="1"/>
    <col min="9484" max="9728" width="8.75" style="388"/>
    <col min="9729" max="9729" width="4.125" style="388" customWidth="1"/>
    <col min="9730" max="9730" width="6.25" style="388" customWidth="1"/>
    <col min="9731" max="9731" width="8.375" style="388" customWidth="1"/>
    <col min="9732" max="9732" width="38.5" style="388" customWidth="1"/>
    <col min="9733" max="9733" width="10.25" style="388" customWidth="1"/>
    <col min="9734" max="9734" width="12.25" style="388" customWidth="1"/>
    <col min="9735" max="9735" width="11.75" style="388" customWidth="1"/>
    <col min="9736" max="9736" width="12.125" style="388" customWidth="1"/>
    <col min="9737" max="9737" width="12.875" style="388" customWidth="1"/>
    <col min="9738" max="9738" width="12" style="388" customWidth="1"/>
    <col min="9739" max="9739" width="30.75" style="388" customWidth="1"/>
    <col min="9740" max="9984" width="8.75" style="388"/>
    <col min="9985" max="9985" width="4.125" style="388" customWidth="1"/>
    <col min="9986" max="9986" width="6.25" style="388" customWidth="1"/>
    <col min="9987" max="9987" width="8.375" style="388" customWidth="1"/>
    <col min="9988" max="9988" width="38.5" style="388" customWidth="1"/>
    <col min="9989" max="9989" width="10.25" style="388" customWidth="1"/>
    <col min="9990" max="9990" width="12.25" style="388" customWidth="1"/>
    <col min="9991" max="9991" width="11.75" style="388" customWidth="1"/>
    <col min="9992" max="9992" width="12.125" style="388" customWidth="1"/>
    <col min="9993" max="9993" width="12.875" style="388" customWidth="1"/>
    <col min="9994" max="9994" width="12" style="388" customWidth="1"/>
    <col min="9995" max="9995" width="30.75" style="388" customWidth="1"/>
    <col min="9996" max="10240" width="8.75" style="388"/>
    <col min="10241" max="10241" width="4.125" style="388" customWidth="1"/>
    <col min="10242" max="10242" width="6.25" style="388" customWidth="1"/>
    <col min="10243" max="10243" width="8.375" style="388" customWidth="1"/>
    <col min="10244" max="10244" width="38.5" style="388" customWidth="1"/>
    <col min="10245" max="10245" width="10.25" style="388" customWidth="1"/>
    <col min="10246" max="10246" width="12.25" style="388" customWidth="1"/>
    <col min="10247" max="10247" width="11.75" style="388" customWidth="1"/>
    <col min="10248" max="10248" width="12.125" style="388" customWidth="1"/>
    <col min="10249" max="10249" width="12.875" style="388" customWidth="1"/>
    <col min="10250" max="10250" width="12" style="388" customWidth="1"/>
    <col min="10251" max="10251" width="30.75" style="388" customWidth="1"/>
    <col min="10252" max="10496" width="8.75" style="388"/>
    <col min="10497" max="10497" width="4.125" style="388" customWidth="1"/>
    <col min="10498" max="10498" width="6.25" style="388" customWidth="1"/>
    <col min="10499" max="10499" width="8.375" style="388" customWidth="1"/>
    <col min="10500" max="10500" width="38.5" style="388" customWidth="1"/>
    <col min="10501" max="10501" width="10.25" style="388" customWidth="1"/>
    <col min="10502" max="10502" width="12.25" style="388" customWidth="1"/>
    <col min="10503" max="10503" width="11.75" style="388" customWidth="1"/>
    <col min="10504" max="10504" width="12.125" style="388" customWidth="1"/>
    <col min="10505" max="10505" width="12.875" style="388" customWidth="1"/>
    <col min="10506" max="10506" width="12" style="388" customWidth="1"/>
    <col min="10507" max="10507" width="30.75" style="388" customWidth="1"/>
    <col min="10508" max="10752" width="8.75" style="388"/>
    <col min="10753" max="10753" width="4.125" style="388" customWidth="1"/>
    <col min="10754" max="10754" width="6.25" style="388" customWidth="1"/>
    <col min="10755" max="10755" width="8.375" style="388" customWidth="1"/>
    <col min="10756" max="10756" width="38.5" style="388" customWidth="1"/>
    <col min="10757" max="10757" width="10.25" style="388" customWidth="1"/>
    <col min="10758" max="10758" width="12.25" style="388" customWidth="1"/>
    <col min="10759" max="10759" width="11.75" style="388" customWidth="1"/>
    <col min="10760" max="10760" width="12.125" style="388" customWidth="1"/>
    <col min="10761" max="10761" width="12.875" style="388" customWidth="1"/>
    <col min="10762" max="10762" width="12" style="388" customWidth="1"/>
    <col min="10763" max="10763" width="30.75" style="388" customWidth="1"/>
    <col min="10764" max="11008" width="8.75" style="388"/>
    <col min="11009" max="11009" width="4.125" style="388" customWidth="1"/>
    <col min="11010" max="11010" width="6.25" style="388" customWidth="1"/>
    <col min="11011" max="11011" width="8.375" style="388" customWidth="1"/>
    <col min="11012" max="11012" width="38.5" style="388" customWidth="1"/>
    <col min="11013" max="11013" width="10.25" style="388" customWidth="1"/>
    <col min="11014" max="11014" width="12.25" style="388" customWidth="1"/>
    <col min="11015" max="11015" width="11.75" style="388" customWidth="1"/>
    <col min="11016" max="11016" width="12.125" style="388" customWidth="1"/>
    <col min="11017" max="11017" width="12.875" style="388" customWidth="1"/>
    <col min="11018" max="11018" width="12" style="388" customWidth="1"/>
    <col min="11019" max="11019" width="30.75" style="388" customWidth="1"/>
    <col min="11020" max="11264" width="8.75" style="388"/>
    <col min="11265" max="11265" width="4.125" style="388" customWidth="1"/>
    <col min="11266" max="11266" width="6.25" style="388" customWidth="1"/>
    <col min="11267" max="11267" width="8.375" style="388" customWidth="1"/>
    <col min="11268" max="11268" width="38.5" style="388" customWidth="1"/>
    <col min="11269" max="11269" width="10.25" style="388" customWidth="1"/>
    <col min="11270" max="11270" width="12.25" style="388" customWidth="1"/>
    <col min="11271" max="11271" width="11.75" style="388" customWidth="1"/>
    <col min="11272" max="11272" width="12.125" style="388" customWidth="1"/>
    <col min="11273" max="11273" width="12.875" style="388" customWidth="1"/>
    <col min="11274" max="11274" width="12" style="388" customWidth="1"/>
    <col min="11275" max="11275" width="30.75" style="388" customWidth="1"/>
    <col min="11276" max="11520" width="8.75" style="388"/>
    <col min="11521" max="11521" width="4.125" style="388" customWidth="1"/>
    <col min="11522" max="11522" width="6.25" style="388" customWidth="1"/>
    <col min="11523" max="11523" width="8.375" style="388" customWidth="1"/>
    <col min="11524" max="11524" width="38.5" style="388" customWidth="1"/>
    <col min="11525" max="11525" width="10.25" style="388" customWidth="1"/>
    <col min="11526" max="11526" width="12.25" style="388" customWidth="1"/>
    <col min="11527" max="11527" width="11.75" style="388" customWidth="1"/>
    <col min="11528" max="11528" width="12.125" style="388" customWidth="1"/>
    <col min="11529" max="11529" width="12.875" style="388" customWidth="1"/>
    <col min="11530" max="11530" width="12" style="388" customWidth="1"/>
    <col min="11531" max="11531" width="30.75" style="388" customWidth="1"/>
    <col min="11532" max="11776" width="8.75" style="388"/>
    <col min="11777" max="11777" width="4.125" style="388" customWidth="1"/>
    <col min="11778" max="11778" width="6.25" style="388" customWidth="1"/>
    <col min="11779" max="11779" width="8.375" style="388" customWidth="1"/>
    <col min="11780" max="11780" width="38.5" style="388" customWidth="1"/>
    <col min="11781" max="11781" width="10.25" style="388" customWidth="1"/>
    <col min="11782" max="11782" width="12.25" style="388" customWidth="1"/>
    <col min="11783" max="11783" width="11.75" style="388" customWidth="1"/>
    <col min="11784" max="11784" width="12.125" style="388" customWidth="1"/>
    <col min="11785" max="11785" width="12.875" style="388" customWidth="1"/>
    <col min="11786" max="11786" width="12" style="388" customWidth="1"/>
    <col min="11787" max="11787" width="30.75" style="388" customWidth="1"/>
    <col min="11788" max="12032" width="8.75" style="388"/>
    <col min="12033" max="12033" width="4.125" style="388" customWidth="1"/>
    <col min="12034" max="12034" width="6.25" style="388" customWidth="1"/>
    <col min="12035" max="12035" width="8.375" style="388" customWidth="1"/>
    <col min="12036" max="12036" width="38.5" style="388" customWidth="1"/>
    <col min="12037" max="12037" width="10.25" style="388" customWidth="1"/>
    <col min="12038" max="12038" width="12.25" style="388" customWidth="1"/>
    <col min="12039" max="12039" width="11.75" style="388" customWidth="1"/>
    <col min="12040" max="12040" width="12.125" style="388" customWidth="1"/>
    <col min="12041" max="12041" width="12.875" style="388" customWidth="1"/>
    <col min="12042" max="12042" width="12" style="388" customWidth="1"/>
    <col min="12043" max="12043" width="30.75" style="388" customWidth="1"/>
    <col min="12044" max="12288" width="8.75" style="388"/>
    <col min="12289" max="12289" width="4.125" style="388" customWidth="1"/>
    <col min="12290" max="12290" width="6.25" style="388" customWidth="1"/>
    <col min="12291" max="12291" width="8.375" style="388" customWidth="1"/>
    <col min="12292" max="12292" width="38.5" style="388" customWidth="1"/>
    <col min="12293" max="12293" width="10.25" style="388" customWidth="1"/>
    <col min="12294" max="12294" width="12.25" style="388" customWidth="1"/>
    <col min="12295" max="12295" width="11.75" style="388" customWidth="1"/>
    <col min="12296" max="12296" width="12.125" style="388" customWidth="1"/>
    <col min="12297" max="12297" width="12.875" style="388" customWidth="1"/>
    <col min="12298" max="12298" width="12" style="388" customWidth="1"/>
    <col min="12299" max="12299" width="30.75" style="388" customWidth="1"/>
    <col min="12300" max="12544" width="8.75" style="388"/>
    <col min="12545" max="12545" width="4.125" style="388" customWidth="1"/>
    <col min="12546" max="12546" width="6.25" style="388" customWidth="1"/>
    <col min="12547" max="12547" width="8.375" style="388" customWidth="1"/>
    <col min="12548" max="12548" width="38.5" style="388" customWidth="1"/>
    <col min="12549" max="12549" width="10.25" style="388" customWidth="1"/>
    <col min="12550" max="12550" width="12.25" style="388" customWidth="1"/>
    <col min="12551" max="12551" width="11.75" style="388" customWidth="1"/>
    <col min="12552" max="12552" width="12.125" style="388" customWidth="1"/>
    <col min="12553" max="12553" width="12.875" style="388" customWidth="1"/>
    <col min="12554" max="12554" width="12" style="388" customWidth="1"/>
    <col min="12555" max="12555" width="30.75" style="388" customWidth="1"/>
    <col min="12556" max="12800" width="8.75" style="388"/>
    <col min="12801" max="12801" width="4.125" style="388" customWidth="1"/>
    <col min="12802" max="12802" width="6.25" style="388" customWidth="1"/>
    <col min="12803" max="12803" width="8.375" style="388" customWidth="1"/>
    <col min="12804" max="12804" width="38.5" style="388" customWidth="1"/>
    <col min="12805" max="12805" width="10.25" style="388" customWidth="1"/>
    <col min="12806" max="12806" width="12.25" style="388" customWidth="1"/>
    <col min="12807" max="12807" width="11.75" style="388" customWidth="1"/>
    <col min="12808" max="12808" width="12.125" style="388" customWidth="1"/>
    <col min="12809" max="12809" width="12.875" style="388" customWidth="1"/>
    <col min="12810" max="12810" width="12" style="388" customWidth="1"/>
    <col min="12811" max="12811" width="30.75" style="388" customWidth="1"/>
    <col min="12812" max="13056" width="8.75" style="388"/>
    <col min="13057" max="13057" width="4.125" style="388" customWidth="1"/>
    <col min="13058" max="13058" width="6.25" style="388" customWidth="1"/>
    <col min="13059" max="13059" width="8.375" style="388" customWidth="1"/>
    <col min="13060" max="13060" width="38.5" style="388" customWidth="1"/>
    <col min="13061" max="13061" width="10.25" style="388" customWidth="1"/>
    <col min="13062" max="13062" width="12.25" style="388" customWidth="1"/>
    <col min="13063" max="13063" width="11.75" style="388" customWidth="1"/>
    <col min="13064" max="13064" width="12.125" style="388" customWidth="1"/>
    <col min="13065" max="13065" width="12.875" style="388" customWidth="1"/>
    <col min="13066" max="13066" width="12" style="388" customWidth="1"/>
    <col min="13067" max="13067" width="30.75" style="388" customWidth="1"/>
    <col min="13068" max="13312" width="8.75" style="388"/>
    <col min="13313" max="13313" width="4.125" style="388" customWidth="1"/>
    <col min="13314" max="13314" width="6.25" style="388" customWidth="1"/>
    <col min="13315" max="13315" width="8.375" style="388" customWidth="1"/>
    <col min="13316" max="13316" width="38.5" style="388" customWidth="1"/>
    <col min="13317" max="13317" width="10.25" style="388" customWidth="1"/>
    <col min="13318" max="13318" width="12.25" style="388" customWidth="1"/>
    <col min="13319" max="13319" width="11.75" style="388" customWidth="1"/>
    <col min="13320" max="13320" width="12.125" style="388" customWidth="1"/>
    <col min="13321" max="13321" width="12.875" style="388" customWidth="1"/>
    <col min="13322" max="13322" width="12" style="388" customWidth="1"/>
    <col min="13323" max="13323" width="30.75" style="388" customWidth="1"/>
    <col min="13324" max="13568" width="8.75" style="388"/>
    <col min="13569" max="13569" width="4.125" style="388" customWidth="1"/>
    <col min="13570" max="13570" width="6.25" style="388" customWidth="1"/>
    <col min="13571" max="13571" width="8.375" style="388" customWidth="1"/>
    <col min="13572" max="13572" width="38.5" style="388" customWidth="1"/>
    <col min="13573" max="13573" width="10.25" style="388" customWidth="1"/>
    <col min="13574" max="13574" width="12.25" style="388" customWidth="1"/>
    <col min="13575" max="13575" width="11.75" style="388" customWidth="1"/>
    <col min="13576" max="13576" width="12.125" style="388" customWidth="1"/>
    <col min="13577" max="13577" width="12.875" style="388" customWidth="1"/>
    <col min="13578" max="13578" width="12" style="388" customWidth="1"/>
    <col min="13579" max="13579" width="30.75" style="388" customWidth="1"/>
    <col min="13580" max="13824" width="8.75" style="388"/>
    <col min="13825" max="13825" width="4.125" style="388" customWidth="1"/>
    <col min="13826" max="13826" width="6.25" style="388" customWidth="1"/>
    <col min="13827" max="13827" width="8.375" style="388" customWidth="1"/>
    <col min="13828" max="13828" width="38.5" style="388" customWidth="1"/>
    <col min="13829" max="13829" width="10.25" style="388" customWidth="1"/>
    <col min="13830" max="13830" width="12.25" style="388" customWidth="1"/>
    <col min="13831" max="13831" width="11.75" style="388" customWidth="1"/>
    <col min="13832" max="13832" width="12.125" style="388" customWidth="1"/>
    <col min="13833" max="13833" width="12.875" style="388" customWidth="1"/>
    <col min="13834" max="13834" width="12" style="388" customWidth="1"/>
    <col min="13835" max="13835" width="30.75" style="388" customWidth="1"/>
    <col min="13836" max="14080" width="8.75" style="388"/>
    <col min="14081" max="14081" width="4.125" style="388" customWidth="1"/>
    <col min="14082" max="14082" width="6.25" style="388" customWidth="1"/>
    <col min="14083" max="14083" width="8.375" style="388" customWidth="1"/>
    <col min="14084" max="14084" width="38.5" style="388" customWidth="1"/>
    <col min="14085" max="14085" width="10.25" style="388" customWidth="1"/>
    <col min="14086" max="14086" width="12.25" style="388" customWidth="1"/>
    <col min="14087" max="14087" width="11.75" style="388" customWidth="1"/>
    <col min="14088" max="14088" width="12.125" style="388" customWidth="1"/>
    <col min="14089" max="14089" width="12.875" style="388" customWidth="1"/>
    <col min="14090" max="14090" width="12" style="388" customWidth="1"/>
    <col min="14091" max="14091" width="30.75" style="388" customWidth="1"/>
    <col min="14092" max="14336" width="8.75" style="388"/>
    <col min="14337" max="14337" width="4.125" style="388" customWidth="1"/>
    <col min="14338" max="14338" width="6.25" style="388" customWidth="1"/>
    <col min="14339" max="14339" width="8.375" style="388" customWidth="1"/>
    <col min="14340" max="14340" width="38.5" style="388" customWidth="1"/>
    <col min="14341" max="14341" width="10.25" style="388" customWidth="1"/>
    <col min="14342" max="14342" width="12.25" style="388" customWidth="1"/>
    <col min="14343" max="14343" width="11.75" style="388" customWidth="1"/>
    <col min="14344" max="14344" width="12.125" style="388" customWidth="1"/>
    <col min="14345" max="14345" width="12.875" style="388" customWidth="1"/>
    <col min="14346" max="14346" width="12" style="388" customWidth="1"/>
    <col min="14347" max="14347" width="30.75" style="388" customWidth="1"/>
    <col min="14348" max="14592" width="8.75" style="388"/>
    <col min="14593" max="14593" width="4.125" style="388" customWidth="1"/>
    <col min="14594" max="14594" width="6.25" style="388" customWidth="1"/>
    <col min="14595" max="14595" width="8.375" style="388" customWidth="1"/>
    <col min="14596" max="14596" width="38.5" style="388" customWidth="1"/>
    <col min="14597" max="14597" width="10.25" style="388" customWidth="1"/>
    <col min="14598" max="14598" width="12.25" style="388" customWidth="1"/>
    <col min="14599" max="14599" width="11.75" style="388" customWidth="1"/>
    <col min="14600" max="14600" width="12.125" style="388" customWidth="1"/>
    <col min="14601" max="14601" width="12.875" style="388" customWidth="1"/>
    <col min="14602" max="14602" width="12" style="388" customWidth="1"/>
    <col min="14603" max="14603" width="30.75" style="388" customWidth="1"/>
    <col min="14604" max="14848" width="8.75" style="388"/>
    <col min="14849" max="14849" width="4.125" style="388" customWidth="1"/>
    <col min="14850" max="14850" width="6.25" style="388" customWidth="1"/>
    <col min="14851" max="14851" width="8.375" style="388" customWidth="1"/>
    <col min="14852" max="14852" width="38.5" style="388" customWidth="1"/>
    <col min="14853" max="14853" width="10.25" style="388" customWidth="1"/>
    <col min="14854" max="14854" width="12.25" style="388" customWidth="1"/>
    <col min="14855" max="14855" width="11.75" style="388" customWidth="1"/>
    <col min="14856" max="14856" width="12.125" style="388" customWidth="1"/>
    <col min="14857" max="14857" width="12.875" style="388" customWidth="1"/>
    <col min="14858" max="14858" width="12" style="388" customWidth="1"/>
    <col min="14859" max="14859" width="30.75" style="388" customWidth="1"/>
    <col min="14860" max="15104" width="8.75" style="388"/>
    <col min="15105" max="15105" width="4.125" style="388" customWidth="1"/>
    <col min="15106" max="15106" width="6.25" style="388" customWidth="1"/>
    <col min="15107" max="15107" width="8.375" style="388" customWidth="1"/>
    <col min="15108" max="15108" width="38.5" style="388" customWidth="1"/>
    <col min="15109" max="15109" width="10.25" style="388" customWidth="1"/>
    <col min="15110" max="15110" width="12.25" style="388" customWidth="1"/>
    <col min="15111" max="15111" width="11.75" style="388" customWidth="1"/>
    <col min="15112" max="15112" width="12.125" style="388" customWidth="1"/>
    <col min="15113" max="15113" width="12.875" style="388" customWidth="1"/>
    <col min="15114" max="15114" width="12" style="388" customWidth="1"/>
    <col min="15115" max="15115" width="30.75" style="388" customWidth="1"/>
    <col min="15116" max="15360" width="8.75" style="388"/>
    <col min="15361" max="15361" width="4.125" style="388" customWidth="1"/>
    <col min="15362" max="15362" width="6.25" style="388" customWidth="1"/>
    <col min="15363" max="15363" width="8.375" style="388" customWidth="1"/>
    <col min="15364" max="15364" width="38.5" style="388" customWidth="1"/>
    <col min="15365" max="15365" width="10.25" style="388" customWidth="1"/>
    <col min="15366" max="15366" width="12.25" style="388" customWidth="1"/>
    <col min="15367" max="15367" width="11.75" style="388" customWidth="1"/>
    <col min="15368" max="15368" width="12.125" style="388" customWidth="1"/>
    <col min="15369" max="15369" width="12.875" style="388" customWidth="1"/>
    <col min="15370" max="15370" width="12" style="388" customWidth="1"/>
    <col min="15371" max="15371" width="30.75" style="388" customWidth="1"/>
    <col min="15372" max="15616" width="8.75" style="388"/>
    <col min="15617" max="15617" width="4.125" style="388" customWidth="1"/>
    <col min="15618" max="15618" width="6.25" style="388" customWidth="1"/>
    <col min="15619" max="15619" width="8.375" style="388" customWidth="1"/>
    <col min="15620" max="15620" width="38.5" style="388" customWidth="1"/>
    <col min="15621" max="15621" width="10.25" style="388" customWidth="1"/>
    <col min="15622" max="15622" width="12.25" style="388" customWidth="1"/>
    <col min="15623" max="15623" width="11.75" style="388" customWidth="1"/>
    <col min="15624" max="15624" width="12.125" style="388" customWidth="1"/>
    <col min="15625" max="15625" width="12.875" style="388" customWidth="1"/>
    <col min="15626" max="15626" width="12" style="388" customWidth="1"/>
    <col min="15627" max="15627" width="30.75" style="388" customWidth="1"/>
    <col min="15628" max="15872" width="8.75" style="388"/>
    <col min="15873" max="15873" width="4.125" style="388" customWidth="1"/>
    <col min="15874" max="15874" width="6.25" style="388" customWidth="1"/>
    <col min="15875" max="15875" width="8.375" style="388" customWidth="1"/>
    <col min="15876" max="15876" width="38.5" style="388" customWidth="1"/>
    <col min="15877" max="15877" width="10.25" style="388" customWidth="1"/>
    <col min="15878" max="15878" width="12.25" style="388" customWidth="1"/>
    <col min="15879" max="15879" width="11.75" style="388" customWidth="1"/>
    <col min="15880" max="15880" width="12.125" style="388" customWidth="1"/>
    <col min="15881" max="15881" width="12.875" style="388" customWidth="1"/>
    <col min="15882" max="15882" width="12" style="388" customWidth="1"/>
    <col min="15883" max="15883" width="30.75" style="388" customWidth="1"/>
    <col min="15884" max="16128" width="8.75" style="388"/>
    <col min="16129" max="16129" width="4.125" style="388" customWidth="1"/>
    <col min="16130" max="16130" width="6.25" style="388" customWidth="1"/>
    <col min="16131" max="16131" width="8.375" style="388" customWidth="1"/>
    <col min="16132" max="16132" width="38.5" style="388" customWidth="1"/>
    <col min="16133" max="16133" width="10.25" style="388" customWidth="1"/>
    <col min="16134" max="16134" width="12.25" style="388" customWidth="1"/>
    <col min="16135" max="16135" width="11.75" style="388" customWidth="1"/>
    <col min="16136" max="16136" width="12.125" style="388" customWidth="1"/>
    <col min="16137" max="16137" width="12.875" style="388" customWidth="1"/>
    <col min="16138" max="16138" width="12" style="388" customWidth="1"/>
    <col min="16139" max="16139" width="30.75" style="388" customWidth="1"/>
    <col min="16140" max="16384" width="8.75" style="388"/>
  </cols>
  <sheetData>
    <row r="1" spans="1:255">
      <c r="A1" s="384"/>
      <c r="B1" s="384"/>
      <c r="C1" s="384"/>
      <c r="D1" s="385"/>
      <c r="E1" s="386"/>
      <c r="F1" s="387"/>
      <c r="G1" s="387"/>
      <c r="H1" s="1097"/>
      <c r="I1" s="1097"/>
      <c r="J1" s="1097"/>
      <c r="K1" s="387" t="s">
        <v>474</v>
      </c>
      <c r="L1" s="387"/>
      <c r="M1" s="387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  <c r="BF1" s="384"/>
      <c r="BG1" s="384"/>
      <c r="BH1" s="384"/>
      <c r="BI1" s="384"/>
      <c r="BJ1" s="384"/>
      <c r="BK1" s="384"/>
      <c r="BL1" s="384"/>
      <c r="BM1" s="384"/>
      <c r="BN1" s="384"/>
      <c r="BO1" s="384"/>
      <c r="BP1" s="384"/>
      <c r="BQ1" s="384"/>
      <c r="BR1" s="384"/>
      <c r="BS1" s="384"/>
      <c r="BT1" s="384"/>
      <c r="BU1" s="384"/>
      <c r="BV1" s="384"/>
      <c r="BW1" s="384"/>
      <c r="BX1" s="384"/>
      <c r="BY1" s="384"/>
      <c r="BZ1" s="384"/>
      <c r="CA1" s="384"/>
      <c r="CB1" s="384"/>
      <c r="CC1" s="384"/>
      <c r="CD1" s="384"/>
      <c r="CE1" s="384"/>
      <c r="CF1" s="384"/>
      <c r="CG1" s="384"/>
      <c r="CH1" s="384"/>
      <c r="CI1" s="384"/>
      <c r="CJ1" s="384"/>
      <c r="CK1" s="384"/>
      <c r="CL1" s="384"/>
      <c r="CM1" s="384"/>
      <c r="CN1" s="384"/>
      <c r="CO1" s="384"/>
      <c r="CP1" s="384"/>
      <c r="CQ1" s="384"/>
      <c r="CR1" s="384"/>
      <c r="CS1" s="384"/>
      <c r="CT1" s="384"/>
      <c r="CU1" s="384"/>
      <c r="CV1" s="384"/>
      <c r="CW1" s="384"/>
      <c r="CX1" s="384"/>
      <c r="CY1" s="384"/>
      <c r="CZ1" s="384"/>
      <c r="DA1" s="384"/>
      <c r="DB1" s="384"/>
      <c r="DC1" s="384"/>
      <c r="DD1" s="384"/>
      <c r="DE1" s="384"/>
      <c r="DF1" s="384"/>
      <c r="DG1" s="384"/>
      <c r="DH1" s="384"/>
      <c r="DI1" s="384"/>
      <c r="DJ1" s="384"/>
      <c r="DK1" s="384"/>
      <c r="DL1" s="384"/>
      <c r="DM1" s="384"/>
      <c r="DN1" s="384"/>
      <c r="DO1" s="384"/>
      <c r="DP1" s="384"/>
      <c r="DQ1" s="384"/>
      <c r="DR1" s="384"/>
      <c r="DS1" s="384"/>
      <c r="DT1" s="384"/>
      <c r="DU1" s="384"/>
      <c r="DV1" s="384"/>
      <c r="DW1" s="384"/>
      <c r="DX1" s="384"/>
      <c r="DY1" s="384"/>
      <c r="DZ1" s="384"/>
      <c r="EA1" s="384"/>
      <c r="EB1" s="384"/>
      <c r="EC1" s="384"/>
      <c r="ED1" s="384"/>
      <c r="EE1" s="384"/>
      <c r="EF1" s="384"/>
      <c r="EG1" s="384"/>
      <c r="EH1" s="384"/>
      <c r="EI1" s="384"/>
      <c r="EJ1" s="384"/>
      <c r="EK1" s="384"/>
      <c r="EL1" s="384"/>
      <c r="EM1" s="384"/>
      <c r="EN1" s="384"/>
      <c r="EO1" s="384"/>
      <c r="EP1" s="384"/>
      <c r="EQ1" s="384"/>
      <c r="ER1" s="384"/>
      <c r="ES1" s="384"/>
      <c r="ET1" s="384"/>
      <c r="EU1" s="384"/>
      <c r="EV1" s="384"/>
      <c r="EW1" s="384"/>
      <c r="EX1" s="384"/>
      <c r="EY1" s="384"/>
      <c r="EZ1" s="384"/>
      <c r="FA1" s="384"/>
      <c r="FB1" s="384"/>
      <c r="FC1" s="384"/>
      <c r="FD1" s="384"/>
      <c r="FE1" s="384"/>
      <c r="FF1" s="384"/>
      <c r="FG1" s="384"/>
      <c r="FH1" s="384"/>
      <c r="FI1" s="384"/>
      <c r="FJ1" s="384"/>
      <c r="FK1" s="384"/>
      <c r="FL1" s="384"/>
      <c r="FM1" s="384"/>
      <c r="FN1" s="384"/>
      <c r="FO1" s="384"/>
      <c r="FP1" s="384"/>
      <c r="FQ1" s="384"/>
      <c r="FR1" s="384"/>
      <c r="FS1" s="384"/>
      <c r="FT1" s="384"/>
      <c r="FU1" s="384"/>
      <c r="FV1" s="384"/>
      <c r="FW1" s="384"/>
      <c r="FX1" s="384"/>
      <c r="FY1" s="384"/>
      <c r="FZ1" s="384"/>
      <c r="GA1" s="384"/>
      <c r="GB1" s="384"/>
      <c r="GC1" s="384"/>
      <c r="GD1" s="384"/>
      <c r="GE1" s="384"/>
      <c r="GF1" s="384"/>
      <c r="GG1" s="384"/>
      <c r="GH1" s="384"/>
      <c r="GI1" s="384"/>
      <c r="GJ1" s="384"/>
      <c r="GK1" s="384"/>
      <c r="GL1" s="384"/>
      <c r="GM1" s="384"/>
      <c r="GN1" s="384"/>
      <c r="GO1" s="384"/>
      <c r="GP1" s="384"/>
      <c r="GQ1" s="384"/>
      <c r="GR1" s="384"/>
      <c r="GS1" s="384"/>
      <c r="GT1" s="384"/>
      <c r="GU1" s="384"/>
      <c r="GV1" s="384"/>
      <c r="GW1" s="384"/>
      <c r="GX1" s="384"/>
      <c r="GY1" s="384"/>
      <c r="GZ1" s="384"/>
      <c r="HA1" s="384"/>
      <c r="HB1" s="384"/>
      <c r="HC1" s="384"/>
      <c r="HD1" s="384"/>
      <c r="HE1" s="384"/>
      <c r="HF1" s="384"/>
      <c r="HG1" s="384"/>
      <c r="HH1" s="384"/>
      <c r="HI1" s="384"/>
      <c r="HJ1" s="384"/>
      <c r="HK1" s="384"/>
      <c r="HL1" s="384"/>
      <c r="HM1" s="384"/>
      <c r="HN1" s="384"/>
      <c r="HO1" s="384"/>
      <c r="HP1" s="384"/>
      <c r="HQ1" s="384"/>
      <c r="HR1" s="384"/>
      <c r="HS1" s="384"/>
      <c r="HT1" s="384"/>
      <c r="HU1" s="384"/>
      <c r="HV1" s="384"/>
      <c r="HW1" s="384"/>
      <c r="HX1" s="384"/>
      <c r="HY1" s="384"/>
      <c r="HZ1" s="384"/>
      <c r="IA1" s="384"/>
      <c r="IB1" s="384"/>
      <c r="IC1" s="384"/>
      <c r="ID1" s="384"/>
      <c r="IE1" s="384"/>
      <c r="IF1" s="384"/>
      <c r="IG1" s="384"/>
      <c r="IH1" s="384"/>
      <c r="II1" s="384"/>
      <c r="IJ1" s="384"/>
      <c r="IK1" s="384"/>
      <c r="IL1" s="384"/>
      <c r="IM1" s="384"/>
      <c r="IN1" s="384"/>
      <c r="IO1" s="384"/>
      <c r="IP1" s="384"/>
      <c r="IQ1" s="384"/>
      <c r="IR1" s="384"/>
      <c r="IS1" s="384"/>
      <c r="IT1" s="384"/>
      <c r="IU1" s="384"/>
    </row>
    <row r="2" spans="1:255">
      <c r="A2" s="384"/>
      <c r="B2" s="384"/>
      <c r="C2" s="384"/>
      <c r="D2" s="385"/>
      <c r="E2" s="386"/>
      <c r="F2" s="387"/>
      <c r="G2" s="387"/>
      <c r="H2" s="1097"/>
      <c r="I2" s="1097"/>
      <c r="J2" s="1097"/>
      <c r="K2" s="387" t="s">
        <v>1070</v>
      </c>
      <c r="L2" s="387"/>
      <c r="M2" s="387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4"/>
      <c r="BM2" s="384"/>
      <c r="BN2" s="384"/>
      <c r="BO2" s="384"/>
      <c r="BP2" s="384"/>
      <c r="BQ2" s="384"/>
      <c r="BR2" s="384"/>
      <c r="BS2" s="384"/>
      <c r="BT2" s="384"/>
      <c r="BU2" s="384"/>
      <c r="BV2" s="384"/>
      <c r="BW2" s="384"/>
      <c r="BX2" s="384"/>
      <c r="BY2" s="384"/>
      <c r="BZ2" s="384"/>
      <c r="CA2" s="384"/>
      <c r="CB2" s="384"/>
      <c r="CC2" s="384"/>
      <c r="CD2" s="384"/>
      <c r="CE2" s="384"/>
      <c r="CF2" s="384"/>
      <c r="CG2" s="384"/>
      <c r="CH2" s="384"/>
      <c r="CI2" s="384"/>
      <c r="CJ2" s="384"/>
      <c r="CK2" s="384"/>
      <c r="CL2" s="384"/>
      <c r="CM2" s="384"/>
      <c r="CN2" s="384"/>
      <c r="CO2" s="384"/>
      <c r="CP2" s="384"/>
      <c r="CQ2" s="384"/>
      <c r="CR2" s="384"/>
      <c r="CS2" s="384"/>
      <c r="CT2" s="384"/>
      <c r="CU2" s="384"/>
      <c r="CV2" s="384"/>
      <c r="CW2" s="384"/>
      <c r="CX2" s="384"/>
      <c r="CY2" s="384"/>
      <c r="CZ2" s="384"/>
      <c r="DA2" s="384"/>
      <c r="DB2" s="384"/>
      <c r="DC2" s="384"/>
      <c r="DD2" s="384"/>
      <c r="DE2" s="384"/>
      <c r="DF2" s="384"/>
      <c r="DG2" s="384"/>
      <c r="DH2" s="384"/>
      <c r="DI2" s="384"/>
      <c r="DJ2" s="384"/>
      <c r="DK2" s="384"/>
      <c r="DL2" s="384"/>
      <c r="DM2" s="384"/>
      <c r="DN2" s="384"/>
      <c r="DO2" s="384"/>
      <c r="DP2" s="384"/>
      <c r="DQ2" s="384"/>
      <c r="DR2" s="384"/>
      <c r="DS2" s="384"/>
      <c r="DT2" s="384"/>
      <c r="DU2" s="384"/>
      <c r="DV2" s="384"/>
      <c r="DW2" s="384"/>
      <c r="DX2" s="384"/>
      <c r="DY2" s="384"/>
      <c r="DZ2" s="384"/>
      <c r="EA2" s="384"/>
      <c r="EB2" s="384"/>
      <c r="EC2" s="384"/>
      <c r="ED2" s="384"/>
      <c r="EE2" s="384"/>
      <c r="EF2" s="384"/>
      <c r="EG2" s="384"/>
      <c r="EH2" s="384"/>
      <c r="EI2" s="384"/>
      <c r="EJ2" s="384"/>
      <c r="EK2" s="384"/>
      <c r="EL2" s="384"/>
      <c r="EM2" s="384"/>
      <c r="EN2" s="384"/>
      <c r="EO2" s="384"/>
      <c r="EP2" s="384"/>
      <c r="EQ2" s="384"/>
      <c r="ER2" s="384"/>
      <c r="ES2" s="384"/>
      <c r="ET2" s="384"/>
      <c r="EU2" s="384"/>
      <c r="EV2" s="384"/>
      <c r="EW2" s="384"/>
      <c r="EX2" s="384"/>
      <c r="EY2" s="384"/>
      <c r="EZ2" s="384"/>
      <c r="FA2" s="384"/>
      <c r="FB2" s="384"/>
      <c r="FC2" s="384"/>
      <c r="FD2" s="384"/>
      <c r="FE2" s="384"/>
      <c r="FF2" s="384"/>
      <c r="FG2" s="384"/>
      <c r="FH2" s="384"/>
      <c r="FI2" s="384"/>
      <c r="FJ2" s="384"/>
      <c r="FK2" s="384"/>
      <c r="FL2" s="384"/>
      <c r="FM2" s="384"/>
      <c r="FN2" s="384"/>
      <c r="FO2" s="384"/>
      <c r="FP2" s="384"/>
      <c r="FQ2" s="384"/>
      <c r="FR2" s="384"/>
      <c r="FS2" s="384"/>
      <c r="FT2" s="384"/>
      <c r="FU2" s="384"/>
      <c r="FV2" s="384"/>
      <c r="FW2" s="384"/>
      <c r="FX2" s="384"/>
      <c r="FY2" s="384"/>
      <c r="FZ2" s="384"/>
      <c r="GA2" s="384"/>
      <c r="GB2" s="384"/>
      <c r="GC2" s="384"/>
      <c r="GD2" s="384"/>
      <c r="GE2" s="384"/>
      <c r="GF2" s="384"/>
      <c r="GG2" s="384"/>
      <c r="GH2" s="384"/>
      <c r="GI2" s="384"/>
      <c r="GJ2" s="384"/>
      <c r="GK2" s="384"/>
      <c r="GL2" s="384"/>
      <c r="GM2" s="384"/>
      <c r="GN2" s="384"/>
      <c r="GO2" s="384"/>
      <c r="GP2" s="384"/>
      <c r="GQ2" s="384"/>
      <c r="GR2" s="384"/>
      <c r="GS2" s="384"/>
      <c r="GT2" s="384"/>
      <c r="GU2" s="384"/>
      <c r="GV2" s="384"/>
      <c r="GW2" s="384"/>
      <c r="GX2" s="384"/>
      <c r="GY2" s="384"/>
      <c r="GZ2" s="384"/>
      <c r="HA2" s="384"/>
      <c r="HB2" s="384"/>
      <c r="HC2" s="384"/>
      <c r="HD2" s="384"/>
      <c r="HE2" s="384"/>
      <c r="HF2" s="384"/>
      <c r="HG2" s="384"/>
      <c r="HH2" s="384"/>
      <c r="HI2" s="384"/>
      <c r="HJ2" s="384"/>
      <c r="HK2" s="384"/>
      <c r="HL2" s="384"/>
      <c r="HM2" s="384"/>
      <c r="HN2" s="384"/>
      <c r="HO2" s="384"/>
      <c r="HP2" s="384"/>
      <c r="HQ2" s="384"/>
      <c r="HR2" s="384"/>
      <c r="HS2" s="384"/>
      <c r="HT2" s="384"/>
      <c r="HU2" s="384"/>
      <c r="HV2" s="384"/>
      <c r="HW2" s="384"/>
      <c r="HX2" s="384"/>
      <c r="HY2" s="384"/>
      <c r="HZ2" s="384"/>
      <c r="IA2" s="384"/>
      <c r="IB2" s="384"/>
      <c r="IC2" s="384"/>
      <c r="ID2" s="384"/>
      <c r="IE2" s="384"/>
      <c r="IF2" s="384"/>
      <c r="IG2" s="384"/>
      <c r="IH2" s="384"/>
      <c r="II2" s="384"/>
      <c r="IJ2" s="384"/>
      <c r="IK2" s="384"/>
      <c r="IL2" s="384"/>
      <c r="IM2" s="384"/>
      <c r="IN2" s="384"/>
      <c r="IO2" s="384"/>
      <c r="IP2" s="384"/>
      <c r="IQ2" s="384"/>
      <c r="IR2" s="384"/>
      <c r="IS2" s="384"/>
      <c r="IT2" s="384"/>
      <c r="IU2" s="384"/>
    </row>
    <row r="3" spans="1:255">
      <c r="A3" s="384"/>
      <c r="B3" s="384"/>
      <c r="C3" s="384"/>
      <c r="D3" s="385"/>
      <c r="E3" s="386"/>
      <c r="F3" s="387"/>
      <c r="G3" s="387"/>
      <c r="H3" s="1097"/>
      <c r="I3" s="1097"/>
      <c r="J3" s="1097"/>
      <c r="K3" s="387" t="s">
        <v>711</v>
      </c>
      <c r="L3" s="387"/>
      <c r="M3" s="387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384"/>
      <c r="AT3" s="384"/>
      <c r="AU3" s="384"/>
      <c r="AV3" s="384"/>
      <c r="AW3" s="384"/>
      <c r="AX3" s="384"/>
      <c r="AY3" s="384"/>
      <c r="AZ3" s="384"/>
      <c r="BA3" s="384"/>
      <c r="BB3" s="384"/>
      <c r="BC3" s="384"/>
      <c r="BD3" s="384"/>
      <c r="BE3" s="384"/>
      <c r="BF3" s="384"/>
      <c r="BG3" s="384"/>
      <c r="BH3" s="384"/>
      <c r="BI3" s="384"/>
      <c r="BJ3" s="384"/>
      <c r="BK3" s="384"/>
      <c r="BL3" s="384"/>
      <c r="BM3" s="384"/>
      <c r="BN3" s="384"/>
      <c r="BO3" s="384"/>
      <c r="BP3" s="384"/>
      <c r="BQ3" s="384"/>
      <c r="BR3" s="384"/>
      <c r="BS3" s="384"/>
      <c r="BT3" s="384"/>
      <c r="BU3" s="384"/>
      <c r="BV3" s="384"/>
      <c r="BW3" s="384"/>
      <c r="BX3" s="384"/>
      <c r="BY3" s="384"/>
      <c r="BZ3" s="384"/>
      <c r="CA3" s="384"/>
      <c r="CB3" s="384"/>
      <c r="CC3" s="384"/>
      <c r="CD3" s="384"/>
      <c r="CE3" s="384"/>
      <c r="CF3" s="384"/>
      <c r="CG3" s="384"/>
      <c r="CH3" s="384"/>
      <c r="CI3" s="384"/>
      <c r="CJ3" s="384"/>
      <c r="CK3" s="384"/>
      <c r="CL3" s="384"/>
      <c r="CM3" s="384"/>
      <c r="CN3" s="384"/>
      <c r="CO3" s="384"/>
      <c r="CP3" s="384"/>
      <c r="CQ3" s="384"/>
      <c r="CR3" s="384"/>
      <c r="CS3" s="384"/>
      <c r="CT3" s="384"/>
      <c r="CU3" s="384"/>
      <c r="CV3" s="384"/>
      <c r="CW3" s="384"/>
      <c r="CX3" s="384"/>
      <c r="CY3" s="384"/>
      <c r="CZ3" s="384"/>
      <c r="DA3" s="384"/>
      <c r="DB3" s="384"/>
      <c r="DC3" s="384"/>
      <c r="DD3" s="384"/>
      <c r="DE3" s="384"/>
      <c r="DF3" s="384"/>
      <c r="DG3" s="384"/>
      <c r="DH3" s="384"/>
      <c r="DI3" s="384"/>
      <c r="DJ3" s="384"/>
      <c r="DK3" s="384"/>
      <c r="DL3" s="384"/>
      <c r="DM3" s="384"/>
      <c r="DN3" s="384"/>
      <c r="DO3" s="384"/>
      <c r="DP3" s="384"/>
      <c r="DQ3" s="384"/>
      <c r="DR3" s="384"/>
      <c r="DS3" s="384"/>
      <c r="DT3" s="384"/>
      <c r="DU3" s="384"/>
      <c r="DV3" s="384"/>
      <c r="DW3" s="384"/>
      <c r="DX3" s="384"/>
      <c r="DY3" s="384"/>
      <c r="DZ3" s="384"/>
      <c r="EA3" s="384"/>
      <c r="EB3" s="384"/>
      <c r="EC3" s="384"/>
      <c r="ED3" s="384"/>
      <c r="EE3" s="384"/>
      <c r="EF3" s="384"/>
      <c r="EG3" s="384"/>
      <c r="EH3" s="384"/>
      <c r="EI3" s="384"/>
      <c r="EJ3" s="384"/>
      <c r="EK3" s="384"/>
      <c r="EL3" s="384"/>
      <c r="EM3" s="384"/>
      <c r="EN3" s="384"/>
      <c r="EO3" s="384"/>
      <c r="EP3" s="384"/>
      <c r="EQ3" s="384"/>
      <c r="ER3" s="384"/>
      <c r="ES3" s="384"/>
      <c r="ET3" s="384"/>
      <c r="EU3" s="384"/>
      <c r="EV3" s="384"/>
      <c r="EW3" s="384"/>
      <c r="EX3" s="384"/>
      <c r="EY3" s="384"/>
      <c r="EZ3" s="384"/>
      <c r="FA3" s="384"/>
      <c r="FB3" s="384"/>
      <c r="FC3" s="384"/>
      <c r="FD3" s="384"/>
      <c r="FE3" s="384"/>
      <c r="FF3" s="384"/>
      <c r="FG3" s="384"/>
      <c r="FH3" s="384"/>
      <c r="FI3" s="384"/>
      <c r="FJ3" s="384"/>
      <c r="FK3" s="384"/>
      <c r="FL3" s="384"/>
      <c r="FM3" s="384"/>
      <c r="FN3" s="384"/>
      <c r="FO3" s="384"/>
      <c r="FP3" s="384"/>
      <c r="FQ3" s="384"/>
      <c r="FR3" s="384"/>
      <c r="FS3" s="384"/>
      <c r="FT3" s="384"/>
      <c r="FU3" s="384"/>
      <c r="FV3" s="384"/>
      <c r="FW3" s="384"/>
      <c r="FX3" s="384"/>
      <c r="FY3" s="384"/>
      <c r="FZ3" s="384"/>
      <c r="GA3" s="384"/>
      <c r="GB3" s="384"/>
      <c r="GC3" s="384"/>
      <c r="GD3" s="384"/>
      <c r="GE3" s="384"/>
      <c r="GF3" s="384"/>
      <c r="GG3" s="384"/>
      <c r="GH3" s="384"/>
      <c r="GI3" s="384"/>
      <c r="GJ3" s="384"/>
      <c r="GK3" s="384"/>
      <c r="GL3" s="384"/>
      <c r="GM3" s="384"/>
      <c r="GN3" s="384"/>
      <c r="GO3" s="384"/>
      <c r="GP3" s="384"/>
      <c r="GQ3" s="384"/>
      <c r="GR3" s="384"/>
      <c r="GS3" s="384"/>
      <c r="GT3" s="384"/>
      <c r="GU3" s="384"/>
      <c r="GV3" s="384"/>
      <c r="GW3" s="384"/>
      <c r="GX3" s="384"/>
      <c r="GY3" s="384"/>
      <c r="GZ3" s="384"/>
      <c r="HA3" s="384"/>
      <c r="HB3" s="384"/>
      <c r="HC3" s="384"/>
      <c r="HD3" s="384"/>
      <c r="HE3" s="384"/>
      <c r="HF3" s="384"/>
      <c r="HG3" s="384"/>
      <c r="HH3" s="384"/>
      <c r="HI3" s="384"/>
      <c r="HJ3" s="384"/>
      <c r="HK3" s="384"/>
      <c r="HL3" s="384"/>
      <c r="HM3" s="384"/>
      <c r="HN3" s="384"/>
      <c r="HO3" s="384"/>
      <c r="HP3" s="384"/>
      <c r="HQ3" s="384"/>
      <c r="HR3" s="384"/>
      <c r="HS3" s="384"/>
      <c r="HT3" s="384"/>
      <c r="HU3" s="384"/>
      <c r="HV3" s="384"/>
      <c r="HW3" s="384"/>
      <c r="HX3" s="384"/>
      <c r="HY3" s="384"/>
      <c r="HZ3" s="384"/>
      <c r="IA3" s="384"/>
      <c r="IB3" s="384"/>
      <c r="IC3" s="384"/>
      <c r="ID3" s="384"/>
      <c r="IE3" s="384"/>
      <c r="IF3" s="384"/>
      <c r="IG3" s="384"/>
      <c r="IH3" s="384"/>
      <c r="II3" s="384"/>
      <c r="IJ3" s="384"/>
      <c r="IK3" s="384"/>
      <c r="IL3" s="384"/>
      <c r="IM3" s="384"/>
      <c r="IN3" s="384"/>
      <c r="IO3" s="384"/>
      <c r="IP3" s="384"/>
      <c r="IQ3" s="384"/>
      <c r="IR3" s="384"/>
      <c r="IS3" s="384"/>
      <c r="IT3" s="384"/>
      <c r="IU3" s="384"/>
    </row>
    <row r="4" spans="1:255" ht="7.5" customHeight="1">
      <c r="J4" s="390"/>
    </row>
    <row r="5" spans="1:255" ht="18.75">
      <c r="A5" s="968" t="s">
        <v>475</v>
      </c>
      <c r="B5" s="968"/>
      <c r="C5" s="968"/>
      <c r="D5" s="968"/>
      <c r="E5" s="968"/>
      <c r="F5" s="968"/>
      <c r="G5" s="968"/>
      <c r="H5" s="968"/>
      <c r="I5" s="968"/>
      <c r="J5" s="968"/>
      <c r="K5" s="968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0"/>
      <c r="DF5" s="290"/>
      <c r="DG5" s="290"/>
      <c r="DH5" s="290"/>
      <c r="DI5" s="290"/>
      <c r="DJ5" s="290"/>
      <c r="DK5" s="290"/>
      <c r="DL5" s="290"/>
      <c r="DM5" s="290"/>
      <c r="DN5" s="290"/>
      <c r="DO5" s="290"/>
      <c r="DP5" s="290"/>
      <c r="DQ5" s="290"/>
      <c r="DR5" s="290"/>
      <c r="DS5" s="290"/>
      <c r="DT5" s="290"/>
      <c r="DU5" s="290"/>
      <c r="DV5" s="290"/>
      <c r="DW5" s="290"/>
      <c r="DX5" s="290"/>
      <c r="DY5" s="290"/>
      <c r="DZ5" s="290"/>
      <c r="EA5" s="290"/>
      <c r="EB5" s="290"/>
      <c r="EC5" s="290"/>
      <c r="ED5" s="290"/>
      <c r="EE5" s="290"/>
      <c r="EF5" s="290"/>
      <c r="EG5" s="290"/>
      <c r="EH5" s="290"/>
      <c r="EI5" s="290"/>
      <c r="EJ5" s="290"/>
      <c r="EK5" s="290"/>
      <c r="EL5" s="290"/>
      <c r="EM5" s="290"/>
      <c r="EN5" s="290"/>
      <c r="EO5" s="290"/>
      <c r="EP5" s="290"/>
      <c r="EQ5" s="290"/>
      <c r="ER5" s="290"/>
      <c r="ES5" s="290"/>
      <c r="ET5" s="290"/>
      <c r="EU5" s="290"/>
      <c r="EV5" s="290"/>
      <c r="EW5" s="290"/>
      <c r="EX5" s="290"/>
      <c r="EY5" s="290"/>
      <c r="EZ5" s="290"/>
      <c r="FA5" s="290"/>
      <c r="FB5" s="290"/>
      <c r="FC5" s="290"/>
      <c r="FD5" s="290"/>
      <c r="FE5" s="290"/>
      <c r="FF5" s="290"/>
      <c r="FG5" s="290"/>
      <c r="FH5" s="290"/>
      <c r="FI5" s="290"/>
      <c r="FJ5" s="290"/>
      <c r="FK5" s="290"/>
      <c r="FL5" s="290"/>
      <c r="FM5" s="290"/>
      <c r="FN5" s="290"/>
      <c r="FO5" s="290"/>
      <c r="FP5" s="290"/>
      <c r="FQ5" s="290"/>
      <c r="FR5" s="290"/>
      <c r="FS5" s="290"/>
      <c r="FT5" s="290"/>
      <c r="FU5" s="290"/>
      <c r="FV5" s="290"/>
      <c r="FW5" s="290"/>
      <c r="FX5" s="290"/>
      <c r="FY5" s="290"/>
      <c r="FZ5" s="290"/>
      <c r="GA5" s="290"/>
      <c r="GB5" s="290"/>
      <c r="GC5" s="290"/>
      <c r="GD5" s="290"/>
      <c r="GE5" s="290"/>
      <c r="GF5" s="290"/>
      <c r="GG5" s="290"/>
      <c r="GH5" s="290"/>
      <c r="GI5" s="290"/>
      <c r="GJ5" s="290"/>
      <c r="GK5" s="290"/>
      <c r="GL5" s="290"/>
      <c r="GM5" s="290"/>
      <c r="GN5" s="290"/>
      <c r="GO5" s="290"/>
      <c r="GP5" s="290"/>
      <c r="GQ5" s="290"/>
      <c r="GR5" s="290"/>
      <c r="GS5" s="290"/>
      <c r="GT5" s="290"/>
      <c r="GU5" s="290"/>
      <c r="GV5" s="290"/>
      <c r="GW5" s="290"/>
      <c r="GX5" s="290"/>
      <c r="GY5" s="290"/>
      <c r="GZ5" s="290"/>
      <c r="HA5" s="290"/>
      <c r="HB5" s="290"/>
      <c r="HC5" s="290"/>
      <c r="HD5" s="290"/>
      <c r="HE5" s="290"/>
      <c r="HF5" s="290"/>
      <c r="HG5" s="290"/>
      <c r="HH5" s="290"/>
      <c r="HI5" s="290"/>
      <c r="HJ5" s="290"/>
      <c r="HK5" s="290"/>
      <c r="HL5" s="290"/>
      <c r="HM5" s="290"/>
      <c r="HN5" s="290"/>
      <c r="HO5" s="290"/>
      <c r="HP5" s="290"/>
      <c r="HQ5" s="290"/>
      <c r="HR5" s="290"/>
      <c r="HS5" s="290"/>
      <c r="HT5" s="290"/>
      <c r="HU5" s="290"/>
      <c r="HV5" s="290"/>
      <c r="HW5" s="290"/>
      <c r="HX5" s="290"/>
      <c r="HY5" s="290"/>
      <c r="HZ5" s="290"/>
      <c r="IA5" s="290"/>
      <c r="IB5" s="290"/>
      <c r="IC5" s="290"/>
      <c r="ID5" s="290"/>
      <c r="IE5" s="290"/>
      <c r="IF5" s="290"/>
      <c r="IG5" s="290"/>
      <c r="IH5" s="290"/>
      <c r="II5" s="290"/>
      <c r="IJ5" s="290"/>
      <c r="IK5" s="290"/>
      <c r="IL5" s="290"/>
      <c r="IM5" s="290"/>
      <c r="IN5" s="290"/>
      <c r="IO5" s="290"/>
      <c r="IP5" s="290"/>
      <c r="IQ5" s="290"/>
      <c r="IR5" s="290"/>
      <c r="IS5" s="290"/>
      <c r="IT5" s="290"/>
      <c r="IU5" s="290"/>
    </row>
    <row r="6" spans="1:255" ht="18.75">
      <c r="A6" s="968" t="s">
        <v>271</v>
      </c>
      <c r="B6" s="968"/>
      <c r="C6" s="968"/>
      <c r="D6" s="968"/>
      <c r="E6" s="968"/>
      <c r="F6" s="968"/>
      <c r="G6" s="968"/>
      <c r="H6" s="968"/>
      <c r="I6" s="968"/>
      <c r="J6" s="968"/>
      <c r="K6" s="968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0"/>
      <c r="CO6" s="290"/>
      <c r="CP6" s="290"/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90"/>
      <c r="DB6" s="290"/>
      <c r="DC6" s="290"/>
      <c r="DD6" s="290"/>
      <c r="DE6" s="290"/>
      <c r="DF6" s="290"/>
      <c r="DG6" s="290"/>
      <c r="DH6" s="290"/>
      <c r="DI6" s="290"/>
      <c r="DJ6" s="290"/>
      <c r="DK6" s="290"/>
      <c r="DL6" s="290"/>
      <c r="DM6" s="290"/>
      <c r="DN6" s="290"/>
      <c r="DO6" s="290"/>
      <c r="DP6" s="290"/>
      <c r="DQ6" s="290"/>
      <c r="DR6" s="290"/>
      <c r="DS6" s="290"/>
      <c r="DT6" s="290"/>
      <c r="DU6" s="290"/>
      <c r="DV6" s="290"/>
      <c r="DW6" s="290"/>
      <c r="DX6" s="290"/>
      <c r="DY6" s="290"/>
      <c r="DZ6" s="290"/>
      <c r="EA6" s="290"/>
      <c r="EB6" s="290"/>
      <c r="EC6" s="290"/>
      <c r="ED6" s="290"/>
      <c r="EE6" s="290"/>
      <c r="EF6" s="290"/>
      <c r="EG6" s="290"/>
      <c r="EH6" s="290"/>
      <c r="EI6" s="290"/>
      <c r="EJ6" s="290"/>
      <c r="EK6" s="290"/>
      <c r="EL6" s="290"/>
      <c r="EM6" s="290"/>
      <c r="EN6" s="290"/>
      <c r="EO6" s="290"/>
      <c r="EP6" s="290"/>
      <c r="EQ6" s="290"/>
      <c r="ER6" s="290"/>
      <c r="ES6" s="290"/>
      <c r="ET6" s="290"/>
      <c r="EU6" s="290"/>
      <c r="EV6" s="290"/>
      <c r="EW6" s="290"/>
      <c r="EX6" s="290"/>
      <c r="EY6" s="290"/>
      <c r="EZ6" s="290"/>
      <c r="FA6" s="290"/>
      <c r="FB6" s="290"/>
      <c r="FC6" s="290"/>
      <c r="FD6" s="290"/>
      <c r="FE6" s="290"/>
      <c r="FF6" s="290"/>
      <c r="FG6" s="290"/>
      <c r="FH6" s="290"/>
      <c r="FI6" s="290"/>
      <c r="FJ6" s="290"/>
      <c r="FK6" s="290"/>
      <c r="FL6" s="290"/>
      <c r="FM6" s="290"/>
      <c r="FN6" s="290"/>
      <c r="FO6" s="290"/>
      <c r="FP6" s="290"/>
      <c r="FQ6" s="290"/>
      <c r="FR6" s="290"/>
      <c r="FS6" s="290"/>
      <c r="FT6" s="290"/>
      <c r="FU6" s="290"/>
      <c r="FV6" s="290"/>
      <c r="FW6" s="290"/>
      <c r="FX6" s="290"/>
      <c r="FY6" s="290"/>
      <c r="FZ6" s="290"/>
      <c r="GA6" s="290"/>
      <c r="GB6" s="290"/>
      <c r="GC6" s="290"/>
      <c r="GD6" s="290"/>
      <c r="GE6" s="290"/>
      <c r="GF6" s="290"/>
      <c r="GG6" s="290"/>
      <c r="GH6" s="290"/>
      <c r="GI6" s="290"/>
      <c r="GJ6" s="290"/>
      <c r="GK6" s="290"/>
      <c r="GL6" s="290"/>
      <c r="GM6" s="290"/>
      <c r="GN6" s="290"/>
      <c r="GO6" s="290"/>
      <c r="GP6" s="290"/>
      <c r="GQ6" s="290"/>
      <c r="GR6" s="290"/>
      <c r="GS6" s="290"/>
      <c r="GT6" s="290"/>
      <c r="GU6" s="290"/>
      <c r="GV6" s="290"/>
      <c r="GW6" s="290"/>
      <c r="GX6" s="290"/>
      <c r="GY6" s="290"/>
      <c r="GZ6" s="290"/>
      <c r="HA6" s="290"/>
      <c r="HB6" s="290"/>
      <c r="HC6" s="290"/>
      <c r="HD6" s="290"/>
      <c r="HE6" s="290"/>
      <c r="HF6" s="290"/>
      <c r="HG6" s="290"/>
      <c r="HH6" s="290"/>
      <c r="HI6" s="290"/>
      <c r="HJ6" s="290"/>
      <c r="HK6" s="290"/>
      <c r="HL6" s="290"/>
      <c r="HM6" s="290"/>
      <c r="HN6" s="290"/>
      <c r="HO6" s="290"/>
      <c r="HP6" s="290"/>
      <c r="HQ6" s="290"/>
      <c r="HR6" s="290"/>
      <c r="HS6" s="290"/>
      <c r="HT6" s="290"/>
      <c r="HU6" s="290"/>
      <c r="HV6" s="290"/>
      <c r="HW6" s="290"/>
      <c r="HX6" s="290"/>
      <c r="HY6" s="290"/>
      <c r="HZ6" s="290"/>
      <c r="IA6" s="290"/>
      <c r="IB6" s="290"/>
      <c r="IC6" s="290"/>
      <c r="ID6" s="290"/>
      <c r="IE6" s="290"/>
      <c r="IF6" s="290"/>
      <c r="IG6" s="290"/>
      <c r="IH6" s="290"/>
      <c r="II6" s="290"/>
      <c r="IJ6" s="290"/>
      <c r="IK6" s="290"/>
      <c r="IL6" s="290"/>
      <c r="IM6" s="290"/>
      <c r="IN6" s="290"/>
      <c r="IO6" s="290"/>
      <c r="IP6" s="290"/>
      <c r="IQ6" s="290"/>
      <c r="IR6" s="290"/>
      <c r="IS6" s="290"/>
      <c r="IT6" s="290"/>
      <c r="IU6" s="290"/>
    </row>
    <row r="7" spans="1:255">
      <c r="J7" s="391"/>
      <c r="K7" s="389" t="s">
        <v>15</v>
      </c>
    </row>
    <row r="8" spans="1:255">
      <c r="A8" s="1098" t="s">
        <v>476</v>
      </c>
      <c r="B8" s="1098" t="s">
        <v>104</v>
      </c>
      <c r="C8" s="1098" t="s">
        <v>477</v>
      </c>
      <c r="D8" s="1098" t="s">
        <v>478</v>
      </c>
      <c r="E8" s="1098" t="s">
        <v>479</v>
      </c>
      <c r="F8" s="1098" t="s">
        <v>480</v>
      </c>
      <c r="G8" s="1098" t="s">
        <v>481</v>
      </c>
      <c r="H8" s="1101" t="s">
        <v>482</v>
      </c>
      <c r="I8" s="1101"/>
      <c r="J8" s="1101"/>
      <c r="K8" s="1098" t="s">
        <v>483</v>
      </c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  <c r="DG8" s="392"/>
      <c r="DH8" s="392"/>
      <c r="DI8" s="392"/>
      <c r="DJ8" s="392"/>
      <c r="DK8" s="392"/>
      <c r="DL8" s="392"/>
      <c r="DM8" s="392"/>
      <c r="DN8" s="392"/>
      <c r="DO8" s="392"/>
      <c r="DP8" s="392"/>
      <c r="DQ8" s="392"/>
      <c r="DR8" s="392"/>
      <c r="DS8" s="392"/>
      <c r="DT8" s="392"/>
      <c r="DU8" s="392"/>
      <c r="DV8" s="392"/>
      <c r="DW8" s="392"/>
      <c r="DX8" s="392"/>
      <c r="DY8" s="392"/>
      <c r="DZ8" s="392"/>
      <c r="EA8" s="392"/>
      <c r="EB8" s="392"/>
      <c r="EC8" s="392"/>
      <c r="ED8" s="392"/>
      <c r="EE8" s="392"/>
      <c r="EF8" s="392"/>
      <c r="EG8" s="392"/>
      <c r="EH8" s="392"/>
      <c r="EI8" s="392"/>
      <c r="EJ8" s="392"/>
      <c r="EK8" s="392"/>
      <c r="EL8" s="392"/>
      <c r="EM8" s="392"/>
      <c r="EN8" s="392"/>
      <c r="EO8" s="392"/>
      <c r="EP8" s="392"/>
      <c r="EQ8" s="392"/>
      <c r="ER8" s="392"/>
      <c r="ES8" s="392"/>
      <c r="ET8" s="392"/>
      <c r="EU8" s="392"/>
      <c r="EV8" s="392"/>
      <c r="EW8" s="392"/>
      <c r="EX8" s="392"/>
      <c r="EY8" s="392"/>
      <c r="EZ8" s="392"/>
      <c r="FA8" s="392"/>
      <c r="FB8" s="392"/>
      <c r="FC8" s="392"/>
      <c r="FD8" s="392"/>
      <c r="FE8" s="392"/>
      <c r="FF8" s="392"/>
      <c r="FG8" s="392"/>
      <c r="FH8" s="392"/>
      <c r="FI8" s="392"/>
      <c r="FJ8" s="392"/>
      <c r="FK8" s="392"/>
      <c r="FL8" s="392"/>
      <c r="FM8" s="392"/>
      <c r="FN8" s="392"/>
      <c r="FO8" s="392"/>
      <c r="FP8" s="392"/>
      <c r="FQ8" s="392"/>
      <c r="FR8" s="392"/>
      <c r="FS8" s="392"/>
      <c r="FT8" s="392"/>
      <c r="FU8" s="392"/>
      <c r="FV8" s="392"/>
      <c r="FW8" s="392"/>
      <c r="FX8" s="392"/>
      <c r="FY8" s="392"/>
      <c r="FZ8" s="392"/>
      <c r="GA8" s="392"/>
      <c r="GB8" s="392"/>
      <c r="GC8" s="392"/>
      <c r="GD8" s="392"/>
      <c r="GE8" s="392"/>
      <c r="GF8" s="392"/>
      <c r="GG8" s="392"/>
      <c r="GH8" s="392"/>
      <c r="GI8" s="392"/>
      <c r="GJ8" s="392"/>
      <c r="GK8" s="392"/>
      <c r="GL8" s="392"/>
      <c r="GM8" s="392"/>
      <c r="GN8" s="392"/>
      <c r="GO8" s="392"/>
      <c r="GP8" s="392"/>
      <c r="GQ8" s="392"/>
      <c r="GR8" s="392"/>
      <c r="GS8" s="392"/>
      <c r="GT8" s="392"/>
      <c r="GU8" s="392"/>
      <c r="GV8" s="392"/>
      <c r="GW8" s="392"/>
      <c r="GX8" s="392"/>
      <c r="GY8" s="392"/>
      <c r="GZ8" s="392"/>
      <c r="HA8" s="392"/>
      <c r="HB8" s="392"/>
      <c r="HC8" s="392"/>
      <c r="HD8" s="392"/>
      <c r="HE8" s="392"/>
      <c r="HF8" s="392"/>
      <c r="HG8" s="392"/>
      <c r="HH8" s="392"/>
      <c r="HI8" s="392"/>
      <c r="HJ8" s="392"/>
      <c r="HK8" s="392"/>
      <c r="HL8" s="392"/>
      <c r="HM8" s="392"/>
      <c r="HN8" s="392"/>
      <c r="HO8" s="392"/>
      <c r="HP8" s="392"/>
      <c r="HQ8" s="392"/>
      <c r="HR8" s="392"/>
      <c r="HS8" s="392"/>
      <c r="HT8" s="392"/>
      <c r="HU8" s="392"/>
      <c r="HV8" s="392"/>
      <c r="HW8" s="392"/>
      <c r="HX8" s="392"/>
      <c r="HY8" s="392"/>
      <c r="HZ8" s="392"/>
      <c r="IA8" s="392"/>
      <c r="IB8" s="392"/>
      <c r="IC8" s="392"/>
      <c r="ID8" s="392"/>
      <c r="IE8" s="392"/>
      <c r="IF8" s="392"/>
      <c r="IG8" s="392"/>
      <c r="IH8" s="392"/>
      <c r="II8" s="392"/>
      <c r="IJ8" s="392"/>
      <c r="IK8" s="392"/>
      <c r="IL8" s="392"/>
      <c r="IM8" s="392"/>
      <c r="IN8" s="392"/>
      <c r="IO8" s="392"/>
      <c r="IP8" s="392"/>
      <c r="IQ8" s="392"/>
      <c r="IR8" s="392"/>
      <c r="IS8" s="392"/>
      <c r="IT8" s="392"/>
      <c r="IU8" s="392"/>
    </row>
    <row r="9" spans="1:255">
      <c r="A9" s="1098"/>
      <c r="B9" s="1098"/>
      <c r="C9" s="1098"/>
      <c r="D9" s="1098"/>
      <c r="E9" s="1098"/>
      <c r="F9" s="1098"/>
      <c r="G9" s="1098"/>
      <c r="H9" s="1098" t="s">
        <v>484</v>
      </c>
      <c r="I9" s="1102" t="s">
        <v>485</v>
      </c>
      <c r="J9" s="1102"/>
      <c r="K9" s="1098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/>
      <c r="CB9" s="392"/>
      <c r="CC9" s="392"/>
      <c r="CD9" s="392"/>
      <c r="CE9" s="392"/>
      <c r="CF9" s="392"/>
      <c r="CG9" s="392"/>
      <c r="CH9" s="392"/>
      <c r="CI9" s="392"/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/>
      <c r="CU9" s="392"/>
      <c r="CV9" s="392"/>
      <c r="CW9" s="392"/>
      <c r="CX9" s="392"/>
      <c r="CY9" s="392"/>
      <c r="CZ9" s="392"/>
      <c r="DA9" s="392"/>
      <c r="DB9" s="392"/>
      <c r="DC9" s="392"/>
      <c r="DD9" s="392"/>
      <c r="DE9" s="392"/>
      <c r="DF9" s="392"/>
      <c r="DG9" s="392"/>
      <c r="DH9" s="392"/>
      <c r="DI9" s="392"/>
      <c r="DJ9" s="392"/>
      <c r="DK9" s="392"/>
      <c r="DL9" s="392"/>
      <c r="DM9" s="392"/>
      <c r="DN9" s="392"/>
      <c r="DO9" s="392"/>
      <c r="DP9" s="392"/>
      <c r="DQ9" s="392"/>
      <c r="DR9" s="392"/>
      <c r="DS9" s="392"/>
      <c r="DT9" s="392"/>
      <c r="DU9" s="392"/>
      <c r="DV9" s="392"/>
      <c r="DW9" s="392"/>
      <c r="DX9" s="392"/>
      <c r="DY9" s="392"/>
      <c r="DZ9" s="392"/>
      <c r="EA9" s="392"/>
      <c r="EB9" s="392"/>
      <c r="EC9" s="392"/>
      <c r="ED9" s="392"/>
      <c r="EE9" s="392"/>
      <c r="EF9" s="392"/>
      <c r="EG9" s="392"/>
      <c r="EH9" s="392"/>
      <c r="EI9" s="392"/>
      <c r="EJ9" s="392"/>
      <c r="EK9" s="392"/>
      <c r="EL9" s="392"/>
      <c r="EM9" s="392"/>
      <c r="EN9" s="392"/>
      <c r="EO9" s="392"/>
      <c r="EP9" s="392"/>
      <c r="EQ9" s="392"/>
      <c r="ER9" s="392"/>
      <c r="ES9" s="392"/>
      <c r="ET9" s="392"/>
      <c r="EU9" s="392"/>
      <c r="EV9" s="392"/>
      <c r="EW9" s="392"/>
      <c r="EX9" s="392"/>
      <c r="EY9" s="392"/>
      <c r="EZ9" s="392"/>
      <c r="FA9" s="392"/>
      <c r="FB9" s="392"/>
      <c r="FC9" s="392"/>
      <c r="FD9" s="392"/>
      <c r="FE9" s="392"/>
      <c r="FF9" s="392"/>
      <c r="FG9" s="392"/>
      <c r="FH9" s="392"/>
      <c r="FI9" s="392"/>
      <c r="FJ9" s="392"/>
      <c r="FK9" s="392"/>
      <c r="FL9" s="392"/>
      <c r="FM9" s="392"/>
      <c r="FN9" s="392"/>
      <c r="FO9" s="392"/>
      <c r="FP9" s="392"/>
      <c r="FQ9" s="392"/>
      <c r="FR9" s="392"/>
      <c r="FS9" s="392"/>
      <c r="FT9" s="392"/>
      <c r="FU9" s="392"/>
      <c r="FV9" s="392"/>
      <c r="FW9" s="392"/>
      <c r="FX9" s="392"/>
      <c r="FY9" s="392"/>
      <c r="FZ9" s="392"/>
      <c r="GA9" s="392"/>
      <c r="GB9" s="392"/>
      <c r="GC9" s="392"/>
      <c r="GD9" s="392"/>
      <c r="GE9" s="392"/>
      <c r="GF9" s="392"/>
      <c r="GG9" s="392"/>
      <c r="GH9" s="392"/>
      <c r="GI9" s="392"/>
      <c r="GJ9" s="392"/>
      <c r="GK9" s="392"/>
      <c r="GL9" s="392"/>
      <c r="GM9" s="392"/>
      <c r="GN9" s="392"/>
      <c r="GO9" s="392"/>
      <c r="GP9" s="392"/>
      <c r="GQ9" s="392"/>
      <c r="GR9" s="392"/>
      <c r="GS9" s="392"/>
      <c r="GT9" s="392"/>
      <c r="GU9" s="392"/>
      <c r="GV9" s="392"/>
      <c r="GW9" s="392"/>
      <c r="GX9" s="392"/>
      <c r="GY9" s="392"/>
      <c r="GZ9" s="392"/>
      <c r="HA9" s="392"/>
      <c r="HB9" s="392"/>
      <c r="HC9" s="392"/>
      <c r="HD9" s="392"/>
      <c r="HE9" s="392"/>
      <c r="HF9" s="392"/>
      <c r="HG9" s="392"/>
      <c r="HH9" s="392"/>
      <c r="HI9" s="392"/>
      <c r="HJ9" s="392"/>
      <c r="HK9" s="392"/>
      <c r="HL9" s="392"/>
      <c r="HM9" s="392"/>
      <c r="HN9" s="392"/>
      <c r="HO9" s="392"/>
      <c r="HP9" s="392"/>
      <c r="HQ9" s="392"/>
      <c r="HR9" s="392"/>
      <c r="HS9" s="392"/>
      <c r="HT9" s="392"/>
      <c r="HU9" s="392"/>
      <c r="HV9" s="392"/>
      <c r="HW9" s="392"/>
      <c r="HX9" s="392"/>
      <c r="HY9" s="392"/>
      <c r="HZ9" s="392"/>
      <c r="IA9" s="392"/>
      <c r="IB9" s="392"/>
      <c r="IC9" s="392"/>
      <c r="ID9" s="392"/>
      <c r="IE9" s="392"/>
      <c r="IF9" s="392"/>
      <c r="IG9" s="392"/>
      <c r="IH9" s="392"/>
      <c r="II9" s="392"/>
      <c r="IJ9" s="392"/>
      <c r="IK9" s="392"/>
      <c r="IL9" s="392"/>
      <c r="IM9" s="392"/>
      <c r="IN9" s="392"/>
      <c r="IO9" s="392"/>
      <c r="IP9" s="392"/>
      <c r="IQ9" s="392"/>
      <c r="IR9" s="392"/>
      <c r="IS9" s="392"/>
      <c r="IT9" s="392"/>
      <c r="IU9" s="392"/>
    </row>
    <row r="10" spans="1:255">
      <c r="A10" s="1098"/>
      <c r="B10" s="1098"/>
      <c r="C10" s="1098"/>
      <c r="D10" s="1098"/>
      <c r="E10" s="1098"/>
      <c r="F10" s="1098"/>
      <c r="G10" s="1098"/>
      <c r="H10" s="1098"/>
      <c r="I10" s="1098" t="s">
        <v>486</v>
      </c>
      <c r="J10" s="1098" t="s">
        <v>487</v>
      </c>
      <c r="K10" s="1098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  <c r="DG10" s="392"/>
      <c r="DH10" s="392"/>
      <c r="DI10" s="392"/>
      <c r="DJ10" s="392"/>
      <c r="DK10" s="392"/>
      <c r="DL10" s="392"/>
      <c r="DM10" s="392"/>
      <c r="DN10" s="392"/>
      <c r="DO10" s="392"/>
      <c r="DP10" s="392"/>
      <c r="DQ10" s="392"/>
      <c r="DR10" s="392"/>
      <c r="DS10" s="392"/>
      <c r="DT10" s="392"/>
      <c r="DU10" s="392"/>
      <c r="DV10" s="392"/>
      <c r="DW10" s="392"/>
      <c r="DX10" s="392"/>
      <c r="DY10" s="392"/>
      <c r="DZ10" s="392"/>
      <c r="EA10" s="392"/>
      <c r="EB10" s="392"/>
      <c r="EC10" s="392"/>
      <c r="ED10" s="392"/>
      <c r="EE10" s="392"/>
      <c r="EF10" s="392"/>
      <c r="EG10" s="392"/>
      <c r="EH10" s="392"/>
      <c r="EI10" s="392"/>
      <c r="EJ10" s="392"/>
      <c r="EK10" s="392"/>
      <c r="EL10" s="392"/>
      <c r="EM10" s="392"/>
      <c r="EN10" s="392"/>
      <c r="EO10" s="392"/>
      <c r="EP10" s="392"/>
      <c r="EQ10" s="392"/>
      <c r="ER10" s="392"/>
      <c r="ES10" s="392"/>
      <c r="ET10" s="392"/>
      <c r="EU10" s="392"/>
      <c r="EV10" s="392"/>
      <c r="EW10" s="392"/>
      <c r="EX10" s="392"/>
      <c r="EY10" s="392"/>
      <c r="EZ10" s="392"/>
      <c r="FA10" s="392"/>
      <c r="FB10" s="392"/>
      <c r="FC10" s="392"/>
      <c r="FD10" s="392"/>
      <c r="FE10" s="392"/>
      <c r="FF10" s="392"/>
      <c r="FG10" s="392"/>
      <c r="FH10" s="392"/>
      <c r="FI10" s="392"/>
      <c r="FJ10" s="392"/>
      <c r="FK10" s="392"/>
      <c r="FL10" s="392"/>
      <c r="FM10" s="392"/>
      <c r="FN10" s="392"/>
      <c r="FO10" s="392"/>
      <c r="FP10" s="392"/>
      <c r="FQ10" s="392"/>
      <c r="FR10" s="392"/>
      <c r="FS10" s="392"/>
      <c r="FT10" s="392"/>
      <c r="FU10" s="392"/>
      <c r="FV10" s="392"/>
      <c r="FW10" s="392"/>
      <c r="FX10" s="392"/>
      <c r="FY10" s="392"/>
      <c r="FZ10" s="392"/>
      <c r="GA10" s="392"/>
      <c r="GB10" s="392"/>
      <c r="GC10" s="392"/>
      <c r="GD10" s="392"/>
      <c r="GE10" s="392"/>
      <c r="GF10" s="392"/>
      <c r="GG10" s="392"/>
      <c r="GH10" s="392"/>
      <c r="GI10" s="392"/>
      <c r="GJ10" s="392"/>
      <c r="GK10" s="392"/>
      <c r="GL10" s="392"/>
      <c r="GM10" s="392"/>
      <c r="GN10" s="392"/>
      <c r="GO10" s="392"/>
      <c r="GP10" s="392"/>
      <c r="GQ10" s="392"/>
      <c r="GR10" s="392"/>
      <c r="GS10" s="392"/>
      <c r="GT10" s="392"/>
      <c r="GU10" s="392"/>
      <c r="GV10" s="392"/>
      <c r="GW10" s="392"/>
      <c r="GX10" s="392"/>
      <c r="GY10" s="392"/>
      <c r="GZ10" s="392"/>
      <c r="HA10" s="392"/>
      <c r="HB10" s="392"/>
      <c r="HC10" s="392"/>
      <c r="HD10" s="392"/>
      <c r="HE10" s="392"/>
      <c r="HF10" s="392"/>
      <c r="HG10" s="392"/>
      <c r="HH10" s="392"/>
      <c r="HI10" s="392"/>
      <c r="HJ10" s="392"/>
      <c r="HK10" s="392"/>
      <c r="HL10" s="392"/>
      <c r="HM10" s="392"/>
      <c r="HN10" s="392"/>
      <c r="HO10" s="392"/>
      <c r="HP10" s="392"/>
      <c r="HQ10" s="392"/>
      <c r="HR10" s="392"/>
      <c r="HS10" s="392"/>
      <c r="HT10" s="392"/>
      <c r="HU10" s="392"/>
      <c r="HV10" s="392"/>
      <c r="HW10" s="392"/>
      <c r="HX10" s="392"/>
      <c r="HY10" s="392"/>
      <c r="HZ10" s="392"/>
      <c r="IA10" s="392"/>
      <c r="IB10" s="392"/>
      <c r="IC10" s="392"/>
      <c r="ID10" s="392"/>
      <c r="IE10" s="392"/>
      <c r="IF10" s="392"/>
      <c r="IG10" s="392"/>
      <c r="IH10" s="392"/>
      <c r="II10" s="392"/>
      <c r="IJ10" s="392"/>
      <c r="IK10" s="392"/>
      <c r="IL10" s="392"/>
      <c r="IM10" s="392"/>
      <c r="IN10" s="392"/>
      <c r="IO10" s="392"/>
      <c r="IP10" s="392"/>
      <c r="IQ10" s="392"/>
      <c r="IR10" s="392"/>
      <c r="IS10" s="392"/>
      <c r="IT10" s="392"/>
      <c r="IU10" s="392"/>
    </row>
    <row r="11" spans="1:255">
      <c r="A11" s="1098"/>
      <c r="B11" s="1098"/>
      <c r="C11" s="1098"/>
      <c r="D11" s="1098"/>
      <c r="E11" s="1098"/>
      <c r="F11" s="1098"/>
      <c r="G11" s="1098"/>
      <c r="H11" s="1098"/>
      <c r="I11" s="1098"/>
      <c r="J11" s="1098"/>
      <c r="K11" s="1098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3"/>
      <c r="AT11" s="393"/>
      <c r="AU11" s="393"/>
      <c r="AV11" s="393"/>
      <c r="AW11" s="393"/>
      <c r="AX11" s="393"/>
      <c r="AY11" s="393"/>
      <c r="AZ11" s="393"/>
      <c r="BA11" s="393"/>
      <c r="BB11" s="393"/>
      <c r="BC11" s="393"/>
      <c r="BD11" s="393"/>
      <c r="BE11" s="393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3"/>
      <c r="BQ11" s="393"/>
      <c r="BR11" s="393"/>
      <c r="BS11" s="393"/>
      <c r="BT11" s="393"/>
      <c r="BU11" s="393"/>
      <c r="BV11" s="393"/>
      <c r="BW11" s="393"/>
      <c r="BX11" s="393"/>
      <c r="BY11" s="393"/>
      <c r="BZ11" s="393"/>
      <c r="CA11" s="393"/>
      <c r="CB11" s="393"/>
      <c r="CC11" s="393"/>
      <c r="CD11" s="393"/>
      <c r="CE11" s="393"/>
      <c r="CF11" s="393"/>
      <c r="CG11" s="393"/>
      <c r="CH11" s="393"/>
      <c r="CI11" s="393"/>
      <c r="CJ11" s="393"/>
      <c r="CK11" s="393"/>
      <c r="CL11" s="393"/>
      <c r="CM11" s="393"/>
      <c r="CN11" s="393"/>
      <c r="CO11" s="393"/>
      <c r="CP11" s="393"/>
      <c r="CQ11" s="393"/>
      <c r="CR11" s="393"/>
      <c r="CS11" s="393"/>
      <c r="CT11" s="393"/>
      <c r="CU11" s="393"/>
      <c r="CV11" s="393"/>
      <c r="CW11" s="393"/>
      <c r="CX11" s="393"/>
      <c r="CY11" s="393"/>
      <c r="CZ11" s="393"/>
      <c r="DA11" s="393"/>
      <c r="DB11" s="393"/>
      <c r="DC11" s="393"/>
      <c r="DD11" s="393"/>
      <c r="DE11" s="393"/>
      <c r="DF11" s="393"/>
      <c r="DG11" s="393"/>
      <c r="DH11" s="393"/>
      <c r="DI11" s="393"/>
      <c r="DJ11" s="393"/>
      <c r="DK11" s="393"/>
      <c r="DL11" s="393"/>
      <c r="DM11" s="393"/>
      <c r="DN11" s="393"/>
      <c r="DO11" s="393"/>
      <c r="DP11" s="393"/>
      <c r="DQ11" s="393"/>
      <c r="DR11" s="393"/>
      <c r="DS11" s="393"/>
      <c r="DT11" s="393"/>
      <c r="DU11" s="393"/>
      <c r="DV11" s="393"/>
      <c r="DW11" s="393"/>
      <c r="DX11" s="393"/>
      <c r="DY11" s="393"/>
      <c r="DZ11" s="393"/>
      <c r="EA11" s="393"/>
      <c r="EB11" s="393"/>
      <c r="EC11" s="393"/>
      <c r="ED11" s="393"/>
      <c r="EE11" s="393"/>
      <c r="EF11" s="393"/>
      <c r="EG11" s="393"/>
      <c r="EH11" s="393"/>
      <c r="EI11" s="393"/>
      <c r="EJ11" s="393"/>
      <c r="EK11" s="393"/>
      <c r="EL11" s="393"/>
      <c r="EM11" s="393"/>
      <c r="EN11" s="393"/>
      <c r="EO11" s="393"/>
      <c r="EP11" s="393"/>
      <c r="EQ11" s="393"/>
      <c r="ER11" s="393"/>
      <c r="ES11" s="393"/>
      <c r="ET11" s="393"/>
      <c r="EU11" s="393"/>
      <c r="EV11" s="393"/>
      <c r="EW11" s="393"/>
      <c r="EX11" s="393"/>
      <c r="EY11" s="393"/>
      <c r="EZ11" s="393"/>
      <c r="FA11" s="393"/>
      <c r="FB11" s="393"/>
      <c r="FC11" s="393"/>
      <c r="FD11" s="393"/>
      <c r="FE11" s="393"/>
      <c r="FF11" s="393"/>
      <c r="FG11" s="393"/>
      <c r="FH11" s="393"/>
      <c r="FI11" s="393"/>
      <c r="FJ11" s="393"/>
      <c r="FK11" s="393"/>
      <c r="FL11" s="393"/>
      <c r="FM11" s="393"/>
      <c r="FN11" s="393"/>
      <c r="FO11" s="393"/>
      <c r="FP11" s="393"/>
      <c r="FQ11" s="393"/>
      <c r="FR11" s="393"/>
      <c r="FS11" s="393"/>
      <c r="FT11" s="393"/>
      <c r="FU11" s="393"/>
      <c r="FV11" s="393"/>
      <c r="FW11" s="393"/>
      <c r="FX11" s="393"/>
      <c r="FY11" s="393"/>
      <c r="FZ11" s="393"/>
      <c r="GA11" s="393"/>
      <c r="GB11" s="393"/>
      <c r="GC11" s="393"/>
      <c r="GD11" s="393"/>
      <c r="GE11" s="393"/>
      <c r="GF11" s="393"/>
      <c r="GG11" s="393"/>
      <c r="GH11" s="393"/>
      <c r="GI11" s="393"/>
      <c r="GJ11" s="393"/>
      <c r="GK11" s="393"/>
      <c r="GL11" s="393"/>
      <c r="GM11" s="393"/>
      <c r="GN11" s="393"/>
      <c r="GO11" s="393"/>
      <c r="GP11" s="393"/>
      <c r="GQ11" s="393"/>
      <c r="GR11" s="393"/>
      <c r="GS11" s="393"/>
      <c r="GT11" s="393"/>
      <c r="GU11" s="393"/>
      <c r="GV11" s="393"/>
      <c r="GW11" s="393"/>
      <c r="GX11" s="393"/>
      <c r="GY11" s="393"/>
      <c r="GZ11" s="393"/>
      <c r="HA11" s="393"/>
      <c r="HB11" s="393"/>
      <c r="HC11" s="393"/>
      <c r="HD11" s="393"/>
      <c r="HE11" s="393"/>
      <c r="HF11" s="393"/>
      <c r="HG11" s="393"/>
      <c r="HH11" s="393"/>
      <c r="HI11" s="393"/>
      <c r="HJ11" s="393"/>
      <c r="HK11" s="393"/>
      <c r="HL11" s="393"/>
      <c r="HM11" s="393"/>
      <c r="HN11" s="393"/>
      <c r="HO11" s="393"/>
      <c r="HP11" s="393"/>
      <c r="HQ11" s="393"/>
      <c r="HR11" s="393"/>
      <c r="HS11" s="393"/>
      <c r="HT11" s="393"/>
      <c r="HU11" s="393"/>
      <c r="HV11" s="393"/>
      <c r="HW11" s="393"/>
      <c r="HX11" s="393"/>
      <c r="HY11" s="393"/>
      <c r="HZ11" s="393"/>
      <c r="IA11" s="393"/>
      <c r="IB11" s="393"/>
      <c r="IC11" s="393"/>
      <c r="ID11" s="393"/>
      <c r="IE11" s="393"/>
      <c r="IF11" s="393"/>
      <c r="IG11" s="393"/>
      <c r="IH11" s="393"/>
      <c r="II11" s="393"/>
      <c r="IJ11" s="393"/>
      <c r="IK11" s="393"/>
      <c r="IL11" s="393"/>
      <c r="IM11" s="393"/>
      <c r="IN11" s="393"/>
      <c r="IO11" s="393"/>
      <c r="IP11" s="393"/>
      <c r="IQ11" s="393"/>
      <c r="IR11" s="393"/>
      <c r="IS11" s="393"/>
      <c r="IT11" s="393"/>
      <c r="IU11" s="393"/>
    </row>
    <row r="12" spans="1:255">
      <c r="A12" s="394">
        <v>1</v>
      </c>
      <c r="B12" s="394">
        <v>2</v>
      </c>
      <c r="C12" s="394">
        <v>3</v>
      </c>
      <c r="D12" s="394">
        <v>4</v>
      </c>
      <c r="E12" s="394">
        <v>5</v>
      </c>
      <c r="F12" s="394">
        <v>6</v>
      </c>
      <c r="G12" s="394">
        <v>7</v>
      </c>
      <c r="H12" s="394">
        <v>8</v>
      </c>
      <c r="I12" s="394">
        <v>9</v>
      </c>
      <c r="J12" s="394">
        <v>10</v>
      </c>
      <c r="K12" s="394">
        <v>11</v>
      </c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5"/>
      <c r="AW12" s="395"/>
      <c r="AX12" s="395"/>
      <c r="AY12" s="395"/>
      <c r="AZ12" s="395"/>
      <c r="BA12" s="395"/>
      <c r="BB12" s="395"/>
      <c r="BC12" s="395"/>
      <c r="BD12" s="395"/>
      <c r="BE12" s="395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  <c r="CK12" s="395"/>
      <c r="CL12" s="395"/>
      <c r="CM12" s="395"/>
      <c r="CN12" s="395"/>
      <c r="CO12" s="395"/>
      <c r="CP12" s="395"/>
      <c r="CQ12" s="395"/>
      <c r="CR12" s="395"/>
      <c r="CS12" s="395"/>
      <c r="CT12" s="395"/>
      <c r="CU12" s="395"/>
      <c r="CV12" s="395"/>
      <c r="CW12" s="395"/>
      <c r="CX12" s="395"/>
      <c r="CY12" s="395"/>
      <c r="CZ12" s="395"/>
      <c r="DA12" s="395"/>
      <c r="DB12" s="395"/>
      <c r="DC12" s="395"/>
      <c r="DD12" s="395"/>
      <c r="DE12" s="395"/>
      <c r="DF12" s="395"/>
      <c r="DG12" s="395"/>
      <c r="DH12" s="395"/>
      <c r="DI12" s="395"/>
      <c r="DJ12" s="395"/>
      <c r="DK12" s="395"/>
      <c r="DL12" s="395"/>
      <c r="DM12" s="395"/>
      <c r="DN12" s="395"/>
      <c r="DO12" s="395"/>
      <c r="DP12" s="395"/>
      <c r="DQ12" s="395"/>
      <c r="DR12" s="395"/>
      <c r="DS12" s="395"/>
      <c r="DT12" s="395"/>
      <c r="DU12" s="395"/>
      <c r="DV12" s="395"/>
      <c r="DW12" s="395"/>
      <c r="DX12" s="395"/>
      <c r="DY12" s="395"/>
      <c r="DZ12" s="395"/>
      <c r="EA12" s="395"/>
      <c r="EB12" s="395"/>
      <c r="EC12" s="395"/>
      <c r="ED12" s="395"/>
      <c r="EE12" s="395"/>
      <c r="EF12" s="395"/>
      <c r="EG12" s="395"/>
      <c r="EH12" s="395"/>
      <c r="EI12" s="395"/>
      <c r="EJ12" s="395"/>
      <c r="EK12" s="395"/>
      <c r="EL12" s="395"/>
      <c r="EM12" s="395"/>
      <c r="EN12" s="395"/>
      <c r="EO12" s="395"/>
      <c r="EP12" s="395"/>
      <c r="EQ12" s="395"/>
      <c r="ER12" s="395"/>
      <c r="ES12" s="395"/>
      <c r="ET12" s="395"/>
      <c r="EU12" s="395"/>
      <c r="EV12" s="395"/>
      <c r="EW12" s="395"/>
      <c r="EX12" s="395"/>
      <c r="EY12" s="395"/>
      <c r="EZ12" s="395"/>
      <c r="FA12" s="395"/>
      <c r="FB12" s="395"/>
      <c r="FC12" s="395"/>
      <c r="FD12" s="395"/>
      <c r="FE12" s="395"/>
      <c r="FF12" s="395"/>
      <c r="FG12" s="395"/>
      <c r="FH12" s="395"/>
      <c r="FI12" s="395"/>
      <c r="FJ12" s="395"/>
      <c r="FK12" s="395"/>
      <c r="FL12" s="395"/>
      <c r="FM12" s="395"/>
      <c r="FN12" s="395"/>
      <c r="FO12" s="395"/>
      <c r="FP12" s="395"/>
      <c r="FQ12" s="395"/>
      <c r="FR12" s="395"/>
      <c r="FS12" s="395"/>
      <c r="FT12" s="395"/>
      <c r="FU12" s="395"/>
      <c r="FV12" s="395"/>
      <c r="FW12" s="395"/>
      <c r="FX12" s="395"/>
      <c r="FY12" s="395"/>
      <c r="FZ12" s="395"/>
      <c r="GA12" s="395"/>
      <c r="GB12" s="395"/>
      <c r="GC12" s="395"/>
      <c r="GD12" s="395"/>
      <c r="GE12" s="395"/>
      <c r="GF12" s="395"/>
      <c r="GG12" s="395"/>
      <c r="GH12" s="395"/>
      <c r="GI12" s="395"/>
      <c r="GJ12" s="395"/>
      <c r="GK12" s="395"/>
      <c r="GL12" s="395"/>
      <c r="GM12" s="395"/>
      <c r="GN12" s="395"/>
      <c r="GO12" s="395"/>
      <c r="GP12" s="395"/>
      <c r="GQ12" s="395"/>
      <c r="GR12" s="395"/>
      <c r="GS12" s="395"/>
      <c r="GT12" s="395"/>
      <c r="GU12" s="395"/>
      <c r="GV12" s="395"/>
      <c r="GW12" s="395"/>
      <c r="GX12" s="395"/>
      <c r="GY12" s="395"/>
      <c r="GZ12" s="395"/>
      <c r="HA12" s="395"/>
      <c r="HB12" s="395"/>
      <c r="HC12" s="395"/>
      <c r="HD12" s="395"/>
      <c r="HE12" s="395"/>
      <c r="HF12" s="395"/>
      <c r="HG12" s="395"/>
      <c r="HH12" s="395"/>
      <c r="HI12" s="395"/>
      <c r="HJ12" s="395"/>
      <c r="HK12" s="395"/>
      <c r="HL12" s="395"/>
      <c r="HM12" s="395"/>
      <c r="HN12" s="395"/>
      <c r="HO12" s="395"/>
      <c r="HP12" s="395"/>
      <c r="HQ12" s="395"/>
      <c r="HR12" s="395"/>
      <c r="HS12" s="395"/>
      <c r="HT12" s="395"/>
      <c r="HU12" s="395"/>
      <c r="HV12" s="395"/>
      <c r="HW12" s="395"/>
      <c r="HX12" s="395"/>
      <c r="HY12" s="395"/>
      <c r="HZ12" s="395"/>
      <c r="IA12" s="395"/>
      <c r="IB12" s="395"/>
      <c r="IC12" s="395"/>
      <c r="ID12" s="395"/>
      <c r="IE12" s="395"/>
      <c r="IF12" s="395"/>
      <c r="IG12" s="395"/>
      <c r="IH12" s="395"/>
      <c r="II12" s="395"/>
      <c r="IJ12" s="395"/>
      <c r="IK12" s="395"/>
      <c r="IL12" s="395"/>
      <c r="IM12" s="395"/>
      <c r="IN12" s="395"/>
      <c r="IO12" s="395"/>
      <c r="IP12" s="395"/>
      <c r="IQ12" s="395"/>
      <c r="IR12" s="395"/>
      <c r="IS12" s="395"/>
      <c r="IT12" s="395"/>
      <c r="IU12" s="395"/>
    </row>
    <row r="13" spans="1:255" ht="9.9499999999999993" customHeight="1">
      <c r="A13" s="396"/>
      <c r="B13" s="397"/>
      <c r="C13" s="397"/>
      <c r="D13" s="397"/>
      <c r="E13" s="397"/>
      <c r="F13" s="397"/>
      <c r="G13" s="397"/>
      <c r="H13" s="397"/>
      <c r="I13" s="397"/>
      <c r="J13" s="396"/>
      <c r="K13" s="397"/>
    </row>
    <row r="14" spans="1:255" ht="17.25">
      <c r="A14" s="398"/>
      <c r="B14" s="398"/>
      <c r="C14" s="398"/>
      <c r="D14" s="399" t="s">
        <v>314</v>
      </c>
      <c r="E14" s="398" t="s">
        <v>488</v>
      </c>
      <c r="F14" s="398" t="s">
        <v>488</v>
      </c>
      <c r="G14" s="398" t="s">
        <v>488</v>
      </c>
      <c r="H14" s="400">
        <f>H76+H138+H142+H150+H146</f>
        <v>759029346</v>
      </c>
      <c r="I14" s="400">
        <f>I76+I138+I142+I150+I146</f>
        <v>381302156</v>
      </c>
      <c r="J14" s="400">
        <f>J76+J138+J142+J150+J146</f>
        <v>377727190</v>
      </c>
      <c r="K14" s="398" t="s">
        <v>488</v>
      </c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401"/>
      <c r="AL14" s="401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401"/>
      <c r="BA14" s="401"/>
      <c r="BB14" s="401"/>
      <c r="BC14" s="401"/>
      <c r="BD14" s="401"/>
      <c r="BE14" s="401"/>
      <c r="BF14" s="401"/>
      <c r="BG14" s="401"/>
      <c r="BH14" s="401"/>
      <c r="BI14" s="401"/>
      <c r="BJ14" s="401"/>
      <c r="BK14" s="401"/>
      <c r="BL14" s="401"/>
      <c r="BM14" s="401"/>
      <c r="BN14" s="401"/>
      <c r="BO14" s="401"/>
      <c r="BP14" s="401"/>
      <c r="BQ14" s="401"/>
      <c r="BR14" s="401"/>
      <c r="BS14" s="401"/>
      <c r="BT14" s="401"/>
      <c r="BU14" s="401"/>
      <c r="BV14" s="401"/>
      <c r="BW14" s="401"/>
      <c r="BX14" s="401"/>
      <c r="BY14" s="401"/>
      <c r="BZ14" s="401"/>
      <c r="CA14" s="401"/>
      <c r="CB14" s="401"/>
      <c r="CC14" s="401"/>
      <c r="CD14" s="401"/>
      <c r="CE14" s="401"/>
      <c r="CF14" s="401"/>
      <c r="CG14" s="401"/>
      <c r="CH14" s="401"/>
      <c r="CI14" s="401"/>
      <c r="CJ14" s="401"/>
      <c r="CK14" s="401"/>
      <c r="CL14" s="401"/>
      <c r="CM14" s="401"/>
      <c r="CN14" s="401"/>
      <c r="CO14" s="401"/>
      <c r="CP14" s="401"/>
      <c r="CQ14" s="401"/>
      <c r="CR14" s="401"/>
      <c r="CS14" s="401"/>
      <c r="CT14" s="401"/>
      <c r="CU14" s="401"/>
      <c r="CV14" s="401"/>
      <c r="CW14" s="401"/>
      <c r="CX14" s="401"/>
      <c r="CY14" s="401"/>
      <c r="CZ14" s="401"/>
      <c r="DA14" s="401"/>
      <c r="DB14" s="401"/>
      <c r="DC14" s="401"/>
      <c r="DD14" s="401"/>
      <c r="DE14" s="401"/>
      <c r="DF14" s="401"/>
      <c r="DG14" s="401"/>
      <c r="DH14" s="401"/>
      <c r="DI14" s="401"/>
      <c r="DJ14" s="401"/>
      <c r="DK14" s="401"/>
      <c r="DL14" s="401"/>
      <c r="DM14" s="401"/>
      <c r="DN14" s="401"/>
      <c r="DO14" s="401"/>
      <c r="DP14" s="401"/>
      <c r="DQ14" s="401"/>
      <c r="DR14" s="401"/>
      <c r="DS14" s="401"/>
      <c r="DT14" s="401"/>
      <c r="DU14" s="401"/>
      <c r="DV14" s="401"/>
      <c r="DW14" s="401"/>
      <c r="DX14" s="401"/>
      <c r="DY14" s="401"/>
      <c r="DZ14" s="401"/>
      <c r="EA14" s="401"/>
      <c r="EB14" s="401"/>
      <c r="EC14" s="401"/>
      <c r="ED14" s="401"/>
      <c r="EE14" s="401"/>
      <c r="EF14" s="401"/>
      <c r="EG14" s="401"/>
      <c r="EH14" s="401"/>
      <c r="EI14" s="401"/>
      <c r="EJ14" s="401"/>
      <c r="EK14" s="401"/>
      <c r="EL14" s="401"/>
      <c r="EM14" s="401"/>
      <c r="EN14" s="401"/>
      <c r="EO14" s="401"/>
      <c r="EP14" s="401"/>
      <c r="EQ14" s="401"/>
      <c r="ER14" s="401"/>
      <c r="ES14" s="401"/>
      <c r="ET14" s="401"/>
      <c r="EU14" s="401"/>
      <c r="EV14" s="401"/>
      <c r="EW14" s="401"/>
      <c r="EX14" s="401"/>
      <c r="EY14" s="401"/>
      <c r="EZ14" s="401"/>
      <c r="FA14" s="401"/>
      <c r="FB14" s="401"/>
      <c r="FC14" s="401"/>
      <c r="FD14" s="401"/>
      <c r="FE14" s="401"/>
      <c r="FF14" s="401"/>
      <c r="FG14" s="401"/>
      <c r="FH14" s="401"/>
      <c r="FI14" s="401"/>
      <c r="FJ14" s="401"/>
      <c r="FK14" s="401"/>
      <c r="FL14" s="401"/>
      <c r="FM14" s="401"/>
      <c r="FN14" s="401"/>
      <c r="FO14" s="401"/>
      <c r="FP14" s="401"/>
      <c r="FQ14" s="401"/>
      <c r="FR14" s="401"/>
      <c r="FS14" s="401"/>
      <c r="FT14" s="401"/>
      <c r="FU14" s="401"/>
      <c r="FV14" s="401"/>
      <c r="FW14" s="401"/>
      <c r="FX14" s="401"/>
      <c r="FY14" s="401"/>
      <c r="FZ14" s="401"/>
      <c r="GA14" s="401"/>
      <c r="GB14" s="401"/>
      <c r="GC14" s="401"/>
      <c r="GD14" s="401"/>
      <c r="GE14" s="401"/>
      <c r="GF14" s="401"/>
      <c r="GG14" s="401"/>
      <c r="GH14" s="401"/>
      <c r="GI14" s="401"/>
      <c r="GJ14" s="401"/>
      <c r="GK14" s="401"/>
      <c r="GL14" s="401"/>
      <c r="GM14" s="401"/>
      <c r="GN14" s="401"/>
      <c r="GO14" s="401"/>
      <c r="GP14" s="401"/>
      <c r="GQ14" s="401"/>
      <c r="GR14" s="401"/>
      <c r="GS14" s="401"/>
      <c r="GT14" s="401"/>
      <c r="GU14" s="401"/>
      <c r="GV14" s="401"/>
      <c r="GW14" s="401"/>
      <c r="GX14" s="401"/>
      <c r="GY14" s="401"/>
      <c r="GZ14" s="401"/>
      <c r="HA14" s="401"/>
      <c r="HB14" s="401"/>
      <c r="HC14" s="401"/>
      <c r="HD14" s="401"/>
      <c r="HE14" s="401"/>
      <c r="HF14" s="401"/>
      <c r="HG14" s="401"/>
      <c r="HH14" s="401"/>
      <c r="HI14" s="401"/>
      <c r="HJ14" s="401"/>
      <c r="HK14" s="401"/>
      <c r="HL14" s="401"/>
      <c r="HM14" s="401"/>
      <c r="HN14" s="401"/>
      <c r="HO14" s="401"/>
      <c r="HP14" s="401"/>
      <c r="HQ14" s="401"/>
      <c r="HR14" s="401"/>
      <c r="HS14" s="401"/>
      <c r="HT14" s="401"/>
      <c r="HU14" s="401"/>
      <c r="HV14" s="401"/>
      <c r="HW14" s="401"/>
      <c r="HX14" s="401"/>
      <c r="HY14" s="401"/>
      <c r="HZ14" s="401"/>
      <c r="IA14" s="401"/>
      <c r="IB14" s="401"/>
      <c r="IC14" s="401"/>
      <c r="ID14" s="401"/>
      <c r="IE14" s="401"/>
      <c r="IF14" s="401"/>
      <c r="IG14" s="401"/>
      <c r="IH14" s="401"/>
      <c r="II14" s="401"/>
      <c r="IJ14" s="401"/>
      <c r="IK14" s="401"/>
      <c r="IL14" s="401"/>
      <c r="IM14" s="401"/>
      <c r="IN14" s="401"/>
      <c r="IO14" s="401"/>
      <c r="IP14" s="401"/>
      <c r="IQ14" s="401"/>
      <c r="IR14" s="401"/>
      <c r="IS14" s="401"/>
      <c r="IT14" s="401"/>
      <c r="IU14" s="401"/>
    </row>
    <row r="15" spans="1:255" ht="9.9499999999999993" customHeight="1">
      <c r="A15" s="396"/>
      <c r="B15" s="397"/>
      <c r="C15" s="397"/>
      <c r="D15" s="402"/>
      <c r="E15" s="403"/>
      <c r="F15" s="397"/>
      <c r="G15" s="397"/>
      <c r="H15" s="397"/>
      <c r="I15" s="397"/>
      <c r="J15" s="396"/>
      <c r="K15" s="397"/>
    </row>
    <row r="16" spans="1:255" ht="15.75">
      <c r="A16" s="398" t="s">
        <v>489</v>
      </c>
      <c r="B16" s="1103" t="s">
        <v>490</v>
      </c>
      <c r="C16" s="1103"/>
      <c r="D16" s="1103"/>
      <c r="E16" s="1103"/>
      <c r="F16" s="1103"/>
      <c r="G16" s="1103"/>
      <c r="H16" s="1103"/>
      <c r="I16" s="1103"/>
      <c r="J16" s="1103"/>
      <c r="K16" s="1103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404"/>
      <c r="BA16" s="404"/>
      <c r="BB16" s="404"/>
      <c r="BC16" s="404"/>
      <c r="BD16" s="404"/>
      <c r="BE16" s="404"/>
      <c r="BF16" s="404"/>
      <c r="BG16" s="404"/>
      <c r="BH16" s="404"/>
      <c r="BI16" s="404"/>
      <c r="BJ16" s="404"/>
      <c r="BK16" s="404"/>
      <c r="BL16" s="404"/>
      <c r="BM16" s="404"/>
      <c r="BN16" s="404"/>
      <c r="BO16" s="404"/>
      <c r="BP16" s="404"/>
      <c r="BQ16" s="404"/>
      <c r="BR16" s="404"/>
      <c r="BS16" s="404"/>
      <c r="BT16" s="404"/>
      <c r="BU16" s="404"/>
      <c r="BV16" s="404"/>
      <c r="BW16" s="404"/>
      <c r="BX16" s="404"/>
      <c r="BY16" s="404"/>
      <c r="BZ16" s="404"/>
      <c r="CA16" s="404"/>
      <c r="CB16" s="404"/>
      <c r="CC16" s="404"/>
      <c r="CD16" s="404"/>
      <c r="CE16" s="404"/>
      <c r="CF16" s="404"/>
      <c r="CG16" s="404"/>
      <c r="CH16" s="404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4"/>
      <c r="CT16" s="404"/>
      <c r="CU16" s="404"/>
      <c r="CV16" s="404"/>
      <c r="CW16" s="404"/>
      <c r="CX16" s="404"/>
      <c r="CY16" s="404"/>
      <c r="CZ16" s="404"/>
      <c r="DA16" s="404"/>
      <c r="DB16" s="404"/>
      <c r="DC16" s="404"/>
      <c r="DD16" s="404"/>
      <c r="DE16" s="404"/>
      <c r="DF16" s="404"/>
      <c r="DG16" s="404"/>
      <c r="DH16" s="404"/>
      <c r="DI16" s="404"/>
      <c r="DJ16" s="404"/>
      <c r="DK16" s="404"/>
      <c r="DL16" s="404"/>
      <c r="DM16" s="404"/>
      <c r="DN16" s="404"/>
      <c r="DO16" s="404"/>
      <c r="DP16" s="404"/>
      <c r="DQ16" s="404"/>
      <c r="DR16" s="404"/>
      <c r="DS16" s="404"/>
      <c r="DT16" s="404"/>
      <c r="DU16" s="404"/>
      <c r="DV16" s="404"/>
      <c r="DW16" s="404"/>
      <c r="DX16" s="404"/>
      <c r="DY16" s="404"/>
      <c r="DZ16" s="404"/>
      <c r="EA16" s="404"/>
      <c r="EB16" s="404"/>
      <c r="EC16" s="404"/>
      <c r="ED16" s="404"/>
      <c r="EE16" s="404"/>
      <c r="EF16" s="404"/>
      <c r="EG16" s="404"/>
      <c r="EH16" s="404"/>
      <c r="EI16" s="404"/>
      <c r="EJ16" s="404"/>
      <c r="EK16" s="404"/>
      <c r="EL16" s="404"/>
      <c r="EM16" s="404"/>
      <c r="EN16" s="404"/>
      <c r="EO16" s="404"/>
      <c r="EP16" s="404"/>
      <c r="EQ16" s="404"/>
      <c r="ER16" s="404"/>
      <c r="ES16" s="404"/>
      <c r="ET16" s="404"/>
      <c r="EU16" s="404"/>
      <c r="EV16" s="404"/>
      <c r="EW16" s="404"/>
      <c r="EX16" s="404"/>
      <c r="EY16" s="404"/>
      <c r="EZ16" s="404"/>
      <c r="FA16" s="404"/>
      <c r="FB16" s="404"/>
      <c r="FC16" s="404"/>
      <c r="FD16" s="404"/>
      <c r="FE16" s="404"/>
      <c r="FF16" s="404"/>
      <c r="FG16" s="404"/>
      <c r="FH16" s="404"/>
      <c r="FI16" s="404"/>
      <c r="FJ16" s="404"/>
      <c r="FK16" s="404"/>
      <c r="FL16" s="404"/>
      <c r="FM16" s="404"/>
      <c r="FN16" s="404"/>
      <c r="FO16" s="404"/>
      <c r="FP16" s="404"/>
      <c r="FQ16" s="404"/>
      <c r="FR16" s="404"/>
      <c r="FS16" s="404"/>
      <c r="FT16" s="404"/>
      <c r="FU16" s="404"/>
      <c r="FV16" s="404"/>
      <c r="FW16" s="404"/>
      <c r="FX16" s="404"/>
      <c r="FY16" s="404"/>
      <c r="FZ16" s="404"/>
      <c r="GA16" s="404"/>
      <c r="GB16" s="404"/>
      <c r="GC16" s="404"/>
      <c r="GD16" s="404"/>
      <c r="GE16" s="404"/>
      <c r="GF16" s="404"/>
      <c r="GG16" s="404"/>
      <c r="GH16" s="404"/>
      <c r="GI16" s="404"/>
      <c r="GJ16" s="404"/>
      <c r="GK16" s="404"/>
      <c r="GL16" s="404"/>
      <c r="GM16" s="404"/>
      <c r="GN16" s="404"/>
      <c r="GO16" s="404"/>
      <c r="GP16" s="404"/>
      <c r="GQ16" s="404"/>
      <c r="GR16" s="404"/>
      <c r="GS16" s="404"/>
      <c r="GT16" s="404"/>
      <c r="GU16" s="404"/>
      <c r="GV16" s="404"/>
      <c r="GW16" s="404"/>
      <c r="GX16" s="404"/>
      <c r="GY16" s="404"/>
      <c r="GZ16" s="404"/>
      <c r="HA16" s="404"/>
      <c r="HB16" s="404"/>
      <c r="HC16" s="404"/>
      <c r="HD16" s="404"/>
      <c r="HE16" s="404"/>
      <c r="HF16" s="404"/>
      <c r="HG16" s="404"/>
      <c r="HH16" s="404"/>
      <c r="HI16" s="404"/>
      <c r="HJ16" s="404"/>
      <c r="HK16" s="404"/>
      <c r="HL16" s="404"/>
      <c r="HM16" s="404"/>
      <c r="HN16" s="404"/>
      <c r="HO16" s="404"/>
      <c r="HP16" s="404"/>
      <c r="HQ16" s="404"/>
      <c r="HR16" s="404"/>
      <c r="HS16" s="404"/>
      <c r="HT16" s="404"/>
      <c r="HU16" s="404"/>
      <c r="HV16" s="404"/>
      <c r="HW16" s="404"/>
      <c r="HX16" s="404"/>
      <c r="HY16" s="404"/>
      <c r="HZ16" s="404"/>
      <c r="IA16" s="404"/>
      <c r="IB16" s="404"/>
      <c r="IC16" s="404"/>
      <c r="ID16" s="404"/>
      <c r="IE16" s="404"/>
      <c r="IF16" s="404"/>
      <c r="IG16" s="404"/>
      <c r="IH16" s="404"/>
      <c r="II16" s="404"/>
      <c r="IJ16" s="404"/>
      <c r="IK16" s="404"/>
      <c r="IL16" s="404"/>
      <c r="IM16" s="404"/>
      <c r="IN16" s="404"/>
      <c r="IO16" s="404"/>
      <c r="IP16" s="404"/>
      <c r="IQ16" s="404"/>
      <c r="IR16" s="404"/>
      <c r="IS16" s="404"/>
      <c r="IT16" s="404"/>
      <c r="IU16" s="404"/>
    </row>
    <row r="17" spans="1:255" ht="9.9499999999999993" customHeight="1">
      <c r="A17" s="396"/>
      <c r="B17" s="405"/>
      <c r="C17" s="405"/>
      <c r="D17" s="397"/>
      <c r="E17" s="397"/>
      <c r="F17" s="397"/>
      <c r="G17" s="397"/>
      <c r="H17" s="397"/>
      <c r="I17" s="397"/>
      <c r="J17" s="396"/>
      <c r="K17" s="397"/>
    </row>
    <row r="18" spans="1:255">
      <c r="A18" s="406"/>
      <c r="B18" s="407" t="s">
        <v>61</v>
      </c>
      <c r="C18" s="407"/>
      <c r="D18" s="408" t="s">
        <v>62</v>
      </c>
      <c r="E18" s="406" t="s">
        <v>488</v>
      </c>
      <c r="F18" s="409">
        <f>F19</f>
        <v>12126448</v>
      </c>
      <c r="G18" s="410" t="s">
        <v>488</v>
      </c>
      <c r="H18" s="409">
        <f>H19</f>
        <v>12126448</v>
      </c>
      <c r="I18" s="409">
        <f>I19</f>
        <v>12126448</v>
      </c>
      <c r="J18" s="409">
        <f>J19</f>
        <v>0</v>
      </c>
      <c r="K18" s="406" t="s">
        <v>488</v>
      </c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1"/>
      <c r="AP18" s="411"/>
      <c r="AQ18" s="411"/>
      <c r="AR18" s="411"/>
      <c r="AS18" s="411"/>
      <c r="AT18" s="411"/>
      <c r="AU18" s="411"/>
      <c r="AV18" s="411"/>
      <c r="AW18" s="411"/>
      <c r="AX18" s="411"/>
      <c r="AY18" s="411"/>
      <c r="AZ18" s="411"/>
      <c r="BA18" s="411"/>
      <c r="BB18" s="411"/>
      <c r="BC18" s="411"/>
      <c r="BD18" s="411"/>
      <c r="BE18" s="411"/>
      <c r="BF18" s="411"/>
      <c r="BG18" s="411"/>
      <c r="BH18" s="411"/>
      <c r="BI18" s="411"/>
      <c r="BJ18" s="411"/>
      <c r="BK18" s="411"/>
      <c r="BL18" s="411"/>
      <c r="BM18" s="411"/>
      <c r="BN18" s="411"/>
      <c r="BO18" s="411"/>
      <c r="BP18" s="411"/>
      <c r="BQ18" s="411"/>
      <c r="BR18" s="411"/>
      <c r="BS18" s="411"/>
      <c r="BT18" s="411"/>
      <c r="BU18" s="411"/>
      <c r="BV18" s="411"/>
      <c r="BW18" s="411"/>
      <c r="BX18" s="411"/>
      <c r="BY18" s="411"/>
      <c r="BZ18" s="411"/>
      <c r="CA18" s="411"/>
      <c r="CB18" s="411"/>
      <c r="CC18" s="411"/>
      <c r="CD18" s="411"/>
      <c r="CE18" s="411"/>
      <c r="CF18" s="411"/>
      <c r="CG18" s="411"/>
      <c r="CH18" s="411"/>
      <c r="CI18" s="411"/>
      <c r="CJ18" s="411"/>
      <c r="CK18" s="411"/>
      <c r="CL18" s="411"/>
      <c r="CM18" s="411"/>
      <c r="CN18" s="411"/>
      <c r="CO18" s="411"/>
      <c r="CP18" s="411"/>
      <c r="CQ18" s="411"/>
      <c r="CR18" s="411"/>
      <c r="CS18" s="411"/>
      <c r="CT18" s="411"/>
      <c r="CU18" s="411"/>
      <c r="CV18" s="411"/>
      <c r="CW18" s="411"/>
      <c r="CX18" s="411"/>
      <c r="CY18" s="411"/>
      <c r="CZ18" s="411"/>
      <c r="DA18" s="411"/>
      <c r="DB18" s="411"/>
      <c r="DC18" s="411"/>
      <c r="DD18" s="411"/>
      <c r="DE18" s="411"/>
      <c r="DF18" s="411"/>
      <c r="DG18" s="411"/>
      <c r="DH18" s="411"/>
      <c r="DI18" s="411"/>
      <c r="DJ18" s="411"/>
      <c r="DK18" s="411"/>
      <c r="DL18" s="411"/>
      <c r="DM18" s="411"/>
      <c r="DN18" s="411"/>
      <c r="DO18" s="411"/>
      <c r="DP18" s="411"/>
      <c r="DQ18" s="411"/>
      <c r="DR18" s="411"/>
      <c r="DS18" s="411"/>
      <c r="DT18" s="411"/>
      <c r="DU18" s="411"/>
      <c r="DV18" s="411"/>
      <c r="DW18" s="411"/>
      <c r="DX18" s="411"/>
      <c r="DY18" s="411"/>
      <c r="DZ18" s="411"/>
      <c r="EA18" s="411"/>
      <c r="EB18" s="411"/>
      <c r="EC18" s="411"/>
      <c r="ED18" s="411"/>
      <c r="EE18" s="411"/>
      <c r="EF18" s="411"/>
      <c r="EG18" s="411"/>
      <c r="EH18" s="411"/>
      <c r="EI18" s="411"/>
      <c r="EJ18" s="411"/>
      <c r="EK18" s="411"/>
      <c r="EL18" s="411"/>
      <c r="EM18" s="411"/>
      <c r="EN18" s="411"/>
      <c r="EO18" s="411"/>
      <c r="EP18" s="411"/>
      <c r="EQ18" s="411"/>
      <c r="ER18" s="411"/>
      <c r="ES18" s="411"/>
      <c r="ET18" s="411"/>
      <c r="EU18" s="411"/>
      <c r="EV18" s="411"/>
      <c r="EW18" s="411"/>
      <c r="EX18" s="411"/>
      <c r="EY18" s="411"/>
      <c r="EZ18" s="411"/>
      <c r="FA18" s="411"/>
      <c r="FB18" s="411"/>
      <c r="FC18" s="411"/>
      <c r="FD18" s="411"/>
      <c r="FE18" s="411"/>
      <c r="FF18" s="411"/>
      <c r="FG18" s="411"/>
      <c r="FH18" s="411"/>
      <c r="FI18" s="411"/>
      <c r="FJ18" s="411"/>
      <c r="FK18" s="411"/>
      <c r="FL18" s="411"/>
      <c r="FM18" s="411"/>
      <c r="FN18" s="411"/>
      <c r="FO18" s="411"/>
      <c r="FP18" s="411"/>
      <c r="FQ18" s="411"/>
      <c r="FR18" s="411"/>
      <c r="FS18" s="411"/>
      <c r="FT18" s="411"/>
      <c r="FU18" s="411"/>
      <c r="FV18" s="411"/>
      <c r="FW18" s="411"/>
      <c r="FX18" s="411"/>
      <c r="FY18" s="411"/>
      <c r="FZ18" s="411"/>
      <c r="GA18" s="411"/>
      <c r="GB18" s="411"/>
      <c r="GC18" s="411"/>
      <c r="GD18" s="411"/>
      <c r="GE18" s="411"/>
      <c r="GF18" s="411"/>
      <c r="GG18" s="411"/>
      <c r="GH18" s="411"/>
      <c r="GI18" s="411"/>
      <c r="GJ18" s="411"/>
      <c r="GK18" s="411"/>
      <c r="GL18" s="411"/>
      <c r="GM18" s="411"/>
      <c r="GN18" s="411"/>
      <c r="GO18" s="411"/>
      <c r="GP18" s="411"/>
      <c r="GQ18" s="411"/>
      <c r="GR18" s="411"/>
      <c r="GS18" s="411"/>
      <c r="GT18" s="411"/>
      <c r="GU18" s="411"/>
      <c r="GV18" s="411"/>
      <c r="GW18" s="411"/>
      <c r="GX18" s="411"/>
      <c r="GY18" s="411"/>
      <c r="GZ18" s="411"/>
      <c r="HA18" s="411"/>
      <c r="HB18" s="411"/>
      <c r="HC18" s="411"/>
      <c r="HD18" s="411"/>
      <c r="HE18" s="411"/>
      <c r="HF18" s="411"/>
      <c r="HG18" s="411"/>
      <c r="HH18" s="411"/>
      <c r="HI18" s="411"/>
      <c r="HJ18" s="411"/>
      <c r="HK18" s="411"/>
      <c r="HL18" s="411"/>
      <c r="HM18" s="411"/>
      <c r="HN18" s="411"/>
      <c r="HO18" s="411"/>
      <c r="HP18" s="411"/>
      <c r="HQ18" s="411"/>
      <c r="HR18" s="411"/>
      <c r="HS18" s="411"/>
      <c r="HT18" s="411"/>
      <c r="HU18" s="411"/>
      <c r="HV18" s="411"/>
      <c r="HW18" s="411"/>
      <c r="HX18" s="411"/>
      <c r="HY18" s="411"/>
      <c r="HZ18" s="411"/>
      <c r="IA18" s="411"/>
      <c r="IB18" s="411"/>
      <c r="IC18" s="411"/>
      <c r="ID18" s="411"/>
      <c r="IE18" s="411"/>
      <c r="IF18" s="411"/>
      <c r="IG18" s="411"/>
      <c r="IH18" s="411"/>
      <c r="II18" s="411"/>
      <c r="IJ18" s="411"/>
      <c r="IK18" s="411"/>
      <c r="IL18" s="411"/>
      <c r="IM18" s="411"/>
      <c r="IN18" s="411"/>
      <c r="IO18" s="411"/>
      <c r="IP18" s="411"/>
      <c r="IQ18" s="411"/>
      <c r="IR18" s="411"/>
      <c r="IS18" s="411"/>
      <c r="IT18" s="411"/>
      <c r="IU18" s="411"/>
    </row>
    <row r="19" spans="1:255" ht="39.950000000000003" customHeight="1">
      <c r="A19" s="412">
        <v>1</v>
      </c>
      <c r="B19" s="413"/>
      <c r="C19" s="413" t="s">
        <v>64</v>
      </c>
      <c r="D19" s="414" t="s">
        <v>491</v>
      </c>
      <c r="E19" s="412">
        <v>2023</v>
      </c>
      <c r="F19" s="415">
        <v>12126448</v>
      </c>
      <c r="G19" s="416" t="s">
        <v>488</v>
      </c>
      <c r="H19" s="415">
        <f>I19+J19</f>
        <v>12126448</v>
      </c>
      <c r="I19" s="415">
        <v>12126448</v>
      </c>
      <c r="J19" s="415">
        <v>0</v>
      </c>
      <c r="K19" s="414" t="s">
        <v>492</v>
      </c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7"/>
      <c r="AL19" s="417"/>
      <c r="AM19" s="417"/>
      <c r="AN19" s="417"/>
      <c r="AO19" s="417"/>
      <c r="AP19" s="417"/>
      <c r="AQ19" s="417"/>
      <c r="AR19" s="417"/>
      <c r="AS19" s="417"/>
      <c r="AT19" s="417"/>
      <c r="AU19" s="417"/>
      <c r="AV19" s="417"/>
      <c r="AW19" s="417"/>
      <c r="AX19" s="417"/>
      <c r="AY19" s="417"/>
      <c r="AZ19" s="417"/>
      <c r="BA19" s="417"/>
      <c r="BB19" s="417"/>
      <c r="BC19" s="417"/>
      <c r="BD19" s="417"/>
      <c r="BE19" s="417"/>
      <c r="BF19" s="417"/>
      <c r="BG19" s="417"/>
      <c r="BH19" s="417"/>
      <c r="BI19" s="417"/>
      <c r="BJ19" s="417"/>
      <c r="BK19" s="417"/>
      <c r="BL19" s="417"/>
      <c r="BM19" s="417"/>
      <c r="BN19" s="417"/>
      <c r="BO19" s="417"/>
      <c r="BP19" s="417"/>
      <c r="BQ19" s="417"/>
      <c r="BR19" s="417"/>
      <c r="BS19" s="417"/>
      <c r="BT19" s="417"/>
      <c r="BU19" s="417"/>
      <c r="BV19" s="417"/>
      <c r="BW19" s="417"/>
      <c r="BX19" s="417"/>
      <c r="BY19" s="417"/>
      <c r="BZ19" s="417"/>
      <c r="CA19" s="417"/>
      <c r="CB19" s="417"/>
      <c r="CC19" s="417"/>
      <c r="CD19" s="417"/>
      <c r="CE19" s="417"/>
      <c r="CF19" s="417"/>
      <c r="CG19" s="417"/>
      <c r="CH19" s="417"/>
      <c r="CI19" s="417"/>
      <c r="CJ19" s="417"/>
      <c r="CK19" s="417"/>
      <c r="CL19" s="417"/>
      <c r="CM19" s="417"/>
      <c r="CN19" s="417"/>
      <c r="CO19" s="417"/>
      <c r="CP19" s="417"/>
      <c r="CQ19" s="417"/>
      <c r="CR19" s="417"/>
      <c r="CS19" s="417"/>
      <c r="CT19" s="417"/>
      <c r="CU19" s="417"/>
      <c r="CV19" s="417"/>
      <c r="CW19" s="417"/>
      <c r="CX19" s="417"/>
      <c r="CY19" s="417"/>
      <c r="CZ19" s="417"/>
      <c r="DA19" s="417"/>
      <c r="DB19" s="417"/>
      <c r="DC19" s="417"/>
      <c r="DD19" s="417"/>
      <c r="DE19" s="417"/>
      <c r="DF19" s="417"/>
      <c r="DG19" s="417"/>
      <c r="DH19" s="417"/>
      <c r="DI19" s="417"/>
      <c r="DJ19" s="417"/>
      <c r="DK19" s="417"/>
      <c r="DL19" s="417"/>
      <c r="DM19" s="417"/>
      <c r="DN19" s="417"/>
      <c r="DO19" s="417"/>
      <c r="DP19" s="417"/>
      <c r="DQ19" s="417"/>
      <c r="DR19" s="417"/>
      <c r="DS19" s="417"/>
      <c r="DT19" s="417"/>
      <c r="DU19" s="417"/>
      <c r="DV19" s="417"/>
      <c r="DW19" s="417"/>
      <c r="DX19" s="417"/>
      <c r="DY19" s="417"/>
      <c r="DZ19" s="417"/>
      <c r="EA19" s="417"/>
      <c r="EB19" s="417"/>
      <c r="EC19" s="417"/>
      <c r="ED19" s="417"/>
      <c r="EE19" s="417"/>
      <c r="EF19" s="417"/>
      <c r="EG19" s="417"/>
      <c r="EH19" s="417"/>
      <c r="EI19" s="417"/>
      <c r="EJ19" s="417"/>
      <c r="EK19" s="417"/>
      <c r="EL19" s="417"/>
      <c r="EM19" s="417"/>
      <c r="EN19" s="417"/>
      <c r="EO19" s="417"/>
      <c r="EP19" s="417"/>
      <c r="EQ19" s="417"/>
      <c r="ER19" s="417"/>
      <c r="ES19" s="417"/>
      <c r="ET19" s="417"/>
      <c r="EU19" s="417"/>
      <c r="EV19" s="417"/>
      <c r="EW19" s="417"/>
      <c r="EX19" s="417"/>
      <c r="EY19" s="417"/>
      <c r="EZ19" s="417"/>
      <c r="FA19" s="417"/>
      <c r="FB19" s="417"/>
      <c r="FC19" s="417"/>
      <c r="FD19" s="417"/>
      <c r="FE19" s="417"/>
      <c r="FF19" s="417"/>
      <c r="FG19" s="417"/>
      <c r="FH19" s="417"/>
      <c r="FI19" s="417"/>
      <c r="FJ19" s="417"/>
      <c r="FK19" s="417"/>
      <c r="FL19" s="417"/>
      <c r="FM19" s="417"/>
      <c r="FN19" s="417"/>
      <c r="FO19" s="417"/>
      <c r="FP19" s="417"/>
      <c r="FQ19" s="417"/>
      <c r="FR19" s="417"/>
      <c r="FS19" s="417"/>
      <c r="FT19" s="417"/>
      <c r="FU19" s="417"/>
      <c r="FV19" s="417"/>
      <c r="FW19" s="417"/>
      <c r="FX19" s="417"/>
      <c r="FY19" s="417"/>
      <c r="FZ19" s="417"/>
      <c r="GA19" s="417"/>
      <c r="GB19" s="417"/>
      <c r="GC19" s="417"/>
      <c r="GD19" s="417"/>
      <c r="GE19" s="417"/>
      <c r="GF19" s="417"/>
      <c r="GG19" s="417"/>
      <c r="GH19" s="417"/>
      <c r="GI19" s="417"/>
      <c r="GJ19" s="417"/>
      <c r="GK19" s="417"/>
      <c r="GL19" s="417"/>
      <c r="GM19" s="417"/>
      <c r="GN19" s="417"/>
      <c r="GO19" s="417"/>
      <c r="GP19" s="417"/>
      <c r="GQ19" s="417"/>
      <c r="GR19" s="417"/>
      <c r="GS19" s="417"/>
      <c r="GT19" s="417"/>
      <c r="GU19" s="417"/>
      <c r="GV19" s="417"/>
      <c r="GW19" s="417"/>
      <c r="GX19" s="417"/>
      <c r="GY19" s="417"/>
      <c r="GZ19" s="417"/>
      <c r="HA19" s="417"/>
      <c r="HB19" s="417"/>
      <c r="HC19" s="417"/>
      <c r="HD19" s="417"/>
      <c r="HE19" s="417"/>
      <c r="HF19" s="417"/>
      <c r="HG19" s="417"/>
      <c r="HH19" s="417"/>
      <c r="HI19" s="417"/>
      <c r="HJ19" s="417"/>
      <c r="HK19" s="417"/>
      <c r="HL19" s="417"/>
      <c r="HM19" s="417"/>
      <c r="HN19" s="417"/>
      <c r="HO19" s="417"/>
      <c r="HP19" s="417"/>
      <c r="HQ19" s="417"/>
      <c r="HR19" s="417"/>
      <c r="HS19" s="417"/>
      <c r="HT19" s="417"/>
      <c r="HU19" s="417"/>
      <c r="HV19" s="417"/>
      <c r="HW19" s="417"/>
      <c r="HX19" s="417"/>
      <c r="HY19" s="417"/>
      <c r="HZ19" s="417"/>
      <c r="IA19" s="417"/>
      <c r="IB19" s="417"/>
      <c r="IC19" s="417"/>
      <c r="ID19" s="417"/>
      <c r="IE19" s="417"/>
      <c r="IF19" s="417"/>
      <c r="IG19" s="417"/>
      <c r="IH19" s="417"/>
      <c r="II19" s="417"/>
      <c r="IJ19" s="417"/>
      <c r="IK19" s="417"/>
      <c r="IL19" s="417"/>
      <c r="IM19" s="417"/>
      <c r="IN19" s="417"/>
      <c r="IO19" s="417"/>
      <c r="IP19" s="417"/>
      <c r="IQ19" s="417"/>
      <c r="IR19" s="417"/>
      <c r="IS19" s="417"/>
      <c r="IT19" s="417"/>
      <c r="IU19" s="417"/>
    </row>
    <row r="20" spans="1:255">
      <c r="A20" s="406"/>
      <c r="B20" s="407" t="s">
        <v>23</v>
      </c>
      <c r="C20" s="407"/>
      <c r="D20" s="408" t="s">
        <v>24</v>
      </c>
      <c r="E20" s="406" t="s">
        <v>488</v>
      </c>
      <c r="F20" s="409">
        <f>F21+F22+F23+F24+F25+F26+F27+F28+F29+F30</f>
        <v>116316000</v>
      </c>
      <c r="G20" s="410" t="s">
        <v>488</v>
      </c>
      <c r="H20" s="409">
        <f>H21+H22+H23+H24+H25+H26+H27+H28+H29+H30</f>
        <v>116316000</v>
      </c>
      <c r="I20" s="409">
        <f>I21+I22+I23+I24+I25+I26+I27+I28+I29+I30</f>
        <v>109441000</v>
      </c>
      <c r="J20" s="409">
        <f>J21+J22+J23+J24+J25+J26+J27+J28+J29+J30</f>
        <v>6875000</v>
      </c>
      <c r="K20" s="406" t="s">
        <v>488</v>
      </c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  <c r="BD20" s="411"/>
      <c r="BE20" s="411"/>
      <c r="BF20" s="411"/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411"/>
      <c r="BT20" s="411"/>
      <c r="BU20" s="411"/>
      <c r="BV20" s="411"/>
      <c r="BW20" s="411"/>
      <c r="BX20" s="411"/>
      <c r="BY20" s="411"/>
      <c r="BZ20" s="411"/>
      <c r="CA20" s="411"/>
      <c r="CB20" s="411"/>
      <c r="CC20" s="411"/>
      <c r="CD20" s="411"/>
      <c r="CE20" s="411"/>
      <c r="CF20" s="411"/>
      <c r="CG20" s="411"/>
      <c r="CH20" s="411"/>
      <c r="CI20" s="411"/>
      <c r="CJ20" s="411"/>
      <c r="CK20" s="411"/>
      <c r="CL20" s="411"/>
      <c r="CM20" s="411"/>
      <c r="CN20" s="411"/>
      <c r="CO20" s="411"/>
      <c r="CP20" s="411"/>
      <c r="CQ20" s="411"/>
      <c r="CR20" s="411"/>
      <c r="CS20" s="411"/>
      <c r="CT20" s="411"/>
      <c r="CU20" s="411"/>
      <c r="CV20" s="411"/>
      <c r="CW20" s="411"/>
      <c r="CX20" s="411"/>
      <c r="CY20" s="411"/>
      <c r="CZ20" s="411"/>
      <c r="DA20" s="411"/>
      <c r="DB20" s="411"/>
      <c r="DC20" s="411"/>
      <c r="DD20" s="411"/>
      <c r="DE20" s="411"/>
      <c r="DF20" s="411"/>
      <c r="DG20" s="411"/>
      <c r="DH20" s="411"/>
      <c r="DI20" s="411"/>
      <c r="DJ20" s="411"/>
      <c r="DK20" s="411"/>
      <c r="DL20" s="411"/>
      <c r="DM20" s="411"/>
      <c r="DN20" s="411"/>
      <c r="DO20" s="411"/>
      <c r="DP20" s="411"/>
      <c r="DQ20" s="411"/>
      <c r="DR20" s="411"/>
      <c r="DS20" s="411"/>
      <c r="DT20" s="411"/>
      <c r="DU20" s="411"/>
      <c r="DV20" s="411"/>
      <c r="DW20" s="411"/>
      <c r="DX20" s="411"/>
      <c r="DY20" s="411"/>
      <c r="DZ20" s="411"/>
      <c r="EA20" s="411"/>
      <c r="EB20" s="411"/>
      <c r="EC20" s="411"/>
      <c r="ED20" s="411"/>
      <c r="EE20" s="411"/>
      <c r="EF20" s="411"/>
      <c r="EG20" s="411"/>
      <c r="EH20" s="411"/>
      <c r="EI20" s="411"/>
      <c r="EJ20" s="411"/>
      <c r="EK20" s="411"/>
      <c r="EL20" s="411"/>
      <c r="EM20" s="411"/>
      <c r="EN20" s="411"/>
      <c r="EO20" s="411"/>
      <c r="EP20" s="411"/>
      <c r="EQ20" s="411"/>
      <c r="ER20" s="411"/>
      <c r="ES20" s="411"/>
      <c r="ET20" s="411"/>
      <c r="EU20" s="411"/>
      <c r="EV20" s="411"/>
      <c r="EW20" s="411"/>
      <c r="EX20" s="411"/>
      <c r="EY20" s="411"/>
      <c r="EZ20" s="411"/>
      <c r="FA20" s="411"/>
      <c r="FB20" s="411"/>
      <c r="FC20" s="411"/>
      <c r="FD20" s="411"/>
      <c r="FE20" s="411"/>
      <c r="FF20" s="411"/>
      <c r="FG20" s="411"/>
      <c r="FH20" s="411"/>
      <c r="FI20" s="411"/>
      <c r="FJ20" s="411"/>
      <c r="FK20" s="411"/>
      <c r="FL20" s="411"/>
      <c r="FM20" s="411"/>
      <c r="FN20" s="411"/>
      <c r="FO20" s="411"/>
      <c r="FP20" s="411"/>
      <c r="FQ20" s="411"/>
      <c r="FR20" s="411"/>
      <c r="FS20" s="411"/>
      <c r="FT20" s="411"/>
      <c r="FU20" s="411"/>
      <c r="FV20" s="411"/>
      <c r="FW20" s="411"/>
      <c r="FX20" s="411"/>
      <c r="FY20" s="411"/>
      <c r="FZ20" s="411"/>
      <c r="GA20" s="411"/>
      <c r="GB20" s="411"/>
      <c r="GC20" s="411"/>
      <c r="GD20" s="411"/>
      <c r="GE20" s="411"/>
      <c r="GF20" s="411"/>
      <c r="GG20" s="411"/>
      <c r="GH20" s="411"/>
      <c r="GI20" s="411"/>
      <c r="GJ20" s="411"/>
      <c r="GK20" s="411"/>
      <c r="GL20" s="411"/>
      <c r="GM20" s="411"/>
      <c r="GN20" s="411"/>
      <c r="GO20" s="411"/>
      <c r="GP20" s="411"/>
      <c r="GQ20" s="411"/>
      <c r="GR20" s="411"/>
      <c r="GS20" s="411"/>
      <c r="GT20" s="411"/>
      <c r="GU20" s="411"/>
      <c r="GV20" s="411"/>
      <c r="GW20" s="411"/>
      <c r="GX20" s="411"/>
      <c r="GY20" s="411"/>
      <c r="GZ20" s="411"/>
      <c r="HA20" s="411"/>
      <c r="HB20" s="411"/>
      <c r="HC20" s="411"/>
      <c r="HD20" s="411"/>
      <c r="HE20" s="411"/>
      <c r="HF20" s="411"/>
      <c r="HG20" s="411"/>
      <c r="HH20" s="411"/>
      <c r="HI20" s="411"/>
      <c r="HJ20" s="411"/>
      <c r="HK20" s="411"/>
      <c r="HL20" s="411"/>
      <c r="HM20" s="411"/>
      <c r="HN20" s="411"/>
      <c r="HO20" s="411"/>
      <c r="HP20" s="411"/>
      <c r="HQ20" s="411"/>
      <c r="HR20" s="411"/>
      <c r="HS20" s="411"/>
      <c r="HT20" s="411"/>
      <c r="HU20" s="411"/>
      <c r="HV20" s="411"/>
      <c r="HW20" s="411"/>
      <c r="HX20" s="411"/>
      <c r="HY20" s="411"/>
      <c r="HZ20" s="411"/>
      <c r="IA20" s="411"/>
      <c r="IB20" s="411"/>
      <c r="IC20" s="411"/>
      <c r="ID20" s="411"/>
      <c r="IE20" s="411"/>
      <c r="IF20" s="411"/>
      <c r="IG20" s="411"/>
      <c r="IH20" s="411"/>
      <c r="II20" s="411"/>
      <c r="IJ20" s="411"/>
      <c r="IK20" s="411"/>
      <c r="IL20" s="411"/>
      <c r="IM20" s="411"/>
      <c r="IN20" s="411"/>
      <c r="IO20" s="411"/>
      <c r="IP20" s="411"/>
      <c r="IQ20" s="411"/>
      <c r="IR20" s="411"/>
      <c r="IS20" s="411"/>
      <c r="IT20" s="411"/>
      <c r="IU20" s="411"/>
    </row>
    <row r="21" spans="1:255" ht="39.950000000000003" customHeight="1">
      <c r="A21" s="412">
        <v>2</v>
      </c>
      <c r="B21" s="413"/>
      <c r="C21" s="413" t="s">
        <v>325</v>
      </c>
      <c r="D21" s="414" t="s">
        <v>288</v>
      </c>
      <c r="E21" s="412">
        <v>2023</v>
      </c>
      <c r="F21" s="415">
        <f>6875000+4605000</f>
        <v>11480000</v>
      </c>
      <c r="G21" s="416" t="s">
        <v>488</v>
      </c>
      <c r="H21" s="415">
        <f>I21+J21</f>
        <v>11480000</v>
      </c>
      <c r="I21" s="415">
        <v>4605000</v>
      </c>
      <c r="J21" s="415">
        <v>6875000</v>
      </c>
      <c r="K21" s="414" t="s">
        <v>492</v>
      </c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17"/>
      <c r="AE21" s="417"/>
      <c r="AF21" s="417"/>
      <c r="AG21" s="417"/>
      <c r="AH21" s="417"/>
      <c r="AI21" s="417"/>
      <c r="AJ21" s="417"/>
      <c r="AK21" s="417"/>
      <c r="AL21" s="417"/>
      <c r="AM21" s="417"/>
      <c r="AN21" s="417"/>
      <c r="AO21" s="417"/>
      <c r="AP21" s="417"/>
      <c r="AQ21" s="417"/>
      <c r="AR21" s="417"/>
      <c r="AS21" s="417"/>
      <c r="AT21" s="417"/>
      <c r="AU21" s="417"/>
      <c r="AV21" s="417"/>
      <c r="AW21" s="417"/>
      <c r="AX21" s="417"/>
      <c r="AY21" s="417"/>
      <c r="AZ21" s="417"/>
      <c r="BA21" s="417"/>
      <c r="BB21" s="417"/>
      <c r="BC21" s="417"/>
      <c r="BD21" s="417"/>
      <c r="BE21" s="417"/>
      <c r="BF21" s="417"/>
      <c r="BG21" s="417"/>
      <c r="BH21" s="417"/>
      <c r="BI21" s="417"/>
      <c r="BJ21" s="417"/>
      <c r="BK21" s="417"/>
      <c r="BL21" s="417"/>
      <c r="BM21" s="417"/>
      <c r="BN21" s="417"/>
      <c r="BO21" s="417"/>
      <c r="BP21" s="417"/>
      <c r="BQ21" s="417"/>
      <c r="BR21" s="417"/>
      <c r="BS21" s="417"/>
      <c r="BT21" s="417"/>
      <c r="BU21" s="417"/>
      <c r="BV21" s="417"/>
      <c r="BW21" s="417"/>
      <c r="BX21" s="417"/>
      <c r="BY21" s="417"/>
      <c r="BZ21" s="417"/>
      <c r="CA21" s="417"/>
      <c r="CB21" s="417"/>
      <c r="CC21" s="417"/>
      <c r="CD21" s="417"/>
      <c r="CE21" s="417"/>
      <c r="CF21" s="417"/>
      <c r="CG21" s="417"/>
      <c r="CH21" s="417"/>
      <c r="CI21" s="417"/>
      <c r="CJ21" s="417"/>
      <c r="CK21" s="417"/>
      <c r="CL21" s="417"/>
      <c r="CM21" s="417"/>
      <c r="CN21" s="417"/>
      <c r="CO21" s="417"/>
      <c r="CP21" s="417"/>
      <c r="CQ21" s="417"/>
      <c r="CR21" s="417"/>
      <c r="CS21" s="417"/>
      <c r="CT21" s="417"/>
      <c r="CU21" s="417"/>
      <c r="CV21" s="417"/>
      <c r="CW21" s="417"/>
      <c r="CX21" s="417"/>
      <c r="CY21" s="417"/>
      <c r="CZ21" s="417"/>
      <c r="DA21" s="417"/>
      <c r="DB21" s="417"/>
      <c r="DC21" s="417"/>
      <c r="DD21" s="417"/>
      <c r="DE21" s="417"/>
      <c r="DF21" s="417"/>
      <c r="DG21" s="417"/>
      <c r="DH21" s="417"/>
      <c r="DI21" s="417"/>
      <c r="DJ21" s="417"/>
      <c r="DK21" s="417"/>
      <c r="DL21" s="417"/>
      <c r="DM21" s="417"/>
      <c r="DN21" s="417"/>
      <c r="DO21" s="417"/>
      <c r="DP21" s="417"/>
      <c r="DQ21" s="417"/>
      <c r="DR21" s="417"/>
      <c r="DS21" s="417"/>
      <c r="DT21" s="417"/>
      <c r="DU21" s="417"/>
      <c r="DV21" s="417"/>
      <c r="DW21" s="417"/>
      <c r="DX21" s="417"/>
      <c r="DY21" s="417"/>
      <c r="DZ21" s="417"/>
      <c r="EA21" s="417"/>
      <c r="EB21" s="417"/>
      <c r="EC21" s="417"/>
      <c r="ED21" s="417"/>
      <c r="EE21" s="417"/>
      <c r="EF21" s="417"/>
      <c r="EG21" s="417"/>
      <c r="EH21" s="417"/>
      <c r="EI21" s="417"/>
      <c r="EJ21" s="417"/>
      <c r="EK21" s="417"/>
      <c r="EL21" s="417"/>
      <c r="EM21" s="417"/>
      <c r="EN21" s="417"/>
      <c r="EO21" s="417"/>
      <c r="EP21" s="417"/>
      <c r="EQ21" s="417"/>
      <c r="ER21" s="417"/>
      <c r="ES21" s="417"/>
      <c r="ET21" s="417"/>
      <c r="EU21" s="417"/>
      <c r="EV21" s="417"/>
      <c r="EW21" s="417"/>
      <c r="EX21" s="417"/>
      <c r="EY21" s="417"/>
      <c r="EZ21" s="417"/>
      <c r="FA21" s="417"/>
      <c r="FB21" s="417"/>
      <c r="FC21" s="417"/>
      <c r="FD21" s="417"/>
      <c r="FE21" s="417"/>
      <c r="FF21" s="417"/>
      <c r="FG21" s="417"/>
      <c r="FH21" s="417"/>
      <c r="FI21" s="417"/>
      <c r="FJ21" s="417"/>
      <c r="FK21" s="417"/>
      <c r="FL21" s="417"/>
      <c r="FM21" s="417"/>
      <c r="FN21" s="417"/>
      <c r="FO21" s="417"/>
      <c r="FP21" s="417"/>
      <c r="FQ21" s="417"/>
      <c r="FR21" s="417"/>
      <c r="FS21" s="417"/>
      <c r="FT21" s="417"/>
      <c r="FU21" s="417"/>
      <c r="FV21" s="417"/>
      <c r="FW21" s="417"/>
      <c r="FX21" s="417"/>
      <c r="FY21" s="417"/>
      <c r="FZ21" s="417"/>
      <c r="GA21" s="417"/>
      <c r="GB21" s="417"/>
      <c r="GC21" s="417"/>
      <c r="GD21" s="417"/>
      <c r="GE21" s="417"/>
      <c r="GF21" s="417"/>
      <c r="GG21" s="417"/>
      <c r="GH21" s="417"/>
      <c r="GI21" s="417"/>
      <c r="GJ21" s="417"/>
      <c r="GK21" s="417"/>
      <c r="GL21" s="417"/>
      <c r="GM21" s="417"/>
      <c r="GN21" s="417"/>
      <c r="GO21" s="417"/>
      <c r="GP21" s="417"/>
      <c r="GQ21" s="417"/>
      <c r="GR21" s="417"/>
      <c r="GS21" s="417"/>
      <c r="GT21" s="417"/>
      <c r="GU21" s="417"/>
      <c r="GV21" s="417"/>
      <c r="GW21" s="417"/>
      <c r="GX21" s="417"/>
      <c r="GY21" s="417"/>
      <c r="GZ21" s="417"/>
      <c r="HA21" s="417"/>
      <c r="HB21" s="417"/>
      <c r="HC21" s="417"/>
      <c r="HD21" s="417"/>
      <c r="HE21" s="417"/>
      <c r="HF21" s="417"/>
      <c r="HG21" s="417"/>
      <c r="HH21" s="417"/>
      <c r="HI21" s="417"/>
      <c r="HJ21" s="417"/>
      <c r="HK21" s="417"/>
      <c r="HL21" s="417"/>
      <c r="HM21" s="417"/>
      <c r="HN21" s="417"/>
      <c r="HO21" s="417"/>
      <c r="HP21" s="417"/>
      <c r="HQ21" s="417"/>
      <c r="HR21" s="417"/>
      <c r="HS21" s="417"/>
      <c r="HT21" s="417"/>
      <c r="HU21" s="417"/>
      <c r="HV21" s="417"/>
      <c r="HW21" s="417"/>
      <c r="HX21" s="417"/>
      <c r="HY21" s="417"/>
      <c r="HZ21" s="417"/>
      <c r="IA21" s="417"/>
      <c r="IB21" s="417"/>
      <c r="IC21" s="417"/>
      <c r="ID21" s="417"/>
      <c r="IE21" s="417"/>
      <c r="IF21" s="417"/>
      <c r="IG21" s="417"/>
      <c r="IH21" s="417"/>
      <c r="II21" s="417"/>
      <c r="IJ21" s="417"/>
      <c r="IK21" s="417"/>
      <c r="IL21" s="417"/>
      <c r="IM21" s="417"/>
      <c r="IN21" s="417"/>
      <c r="IO21" s="417"/>
      <c r="IP21" s="417"/>
      <c r="IQ21" s="417"/>
      <c r="IR21" s="417"/>
      <c r="IS21" s="417"/>
      <c r="IT21" s="417"/>
      <c r="IU21" s="417"/>
    </row>
    <row r="22" spans="1:255">
      <c r="A22" s="412">
        <v>3</v>
      </c>
      <c r="B22" s="413"/>
      <c r="C22" s="413" t="s">
        <v>263</v>
      </c>
      <c r="D22" s="414" t="s">
        <v>493</v>
      </c>
      <c r="E22" s="412">
        <v>2023</v>
      </c>
      <c r="F22" s="415">
        <v>25000000</v>
      </c>
      <c r="G22" s="416" t="s">
        <v>488</v>
      </c>
      <c r="H22" s="415">
        <f>I22+J22</f>
        <v>25000000</v>
      </c>
      <c r="I22" s="415">
        <v>25000000</v>
      </c>
      <c r="J22" s="415">
        <v>0</v>
      </c>
      <c r="K22" s="414" t="s">
        <v>494</v>
      </c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417"/>
      <c r="AG22" s="417"/>
      <c r="AH22" s="417"/>
      <c r="AI22" s="417"/>
      <c r="AJ22" s="417"/>
      <c r="AK22" s="417"/>
      <c r="AL22" s="417"/>
      <c r="AM22" s="417"/>
      <c r="AN22" s="417"/>
      <c r="AO22" s="417"/>
      <c r="AP22" s="417"/>
      <c r="AQ22" s="417"/>
      <c r="AR22" s="417"/>
      <c r="AS22" s="417"/>
      <c r="AT22" s="417"/>
      <c r="AU22" s="417"/>
      <c r="AV22" s="417"/>
      <c r="AW22" s="417"/>
      <c r="AX22" s="417"/>
      <c r="AY22" s="417"/>
      <c r="AZ22" s="417"/>
      <c r="BA22" s="417"/>
      <c r="BB22" s="417"/>
      <c r="BC22" s="417"/>
      <c r="BD22" s="417"/>
      <c r="BE22" s="417"/>
      <c r="BF22" s="417"/>
      <c r="BG22" s="417"/>
      <c r="BH22" s="417"/>
      <c r="BI22" s="417"/>
      <c r="BJ22" s="417"/>
      <c r="BK22" s="417"/>
      <c r="BL22" s="417"/>
      <c r="BM22" s="417"/>
      <c r="BN22" s="417"/>
      <c r="BO22" s="417"/>
      <c r="BP22" s="417"/>
      <c r="BQ22" s="417"/>
      <c r="BR22" s="417"/>
      <c r="BS22" s="417"/>
      <c r="BT22" s="417"/>
      <c r="BU22" s="417"/>
      <c r="BV22" s="417"/>
      <c r="BW22" s="417"/>
      <c r="BX22" s="417"/>
      <c r="BY22" s="417"/>
      <c r="BZ22" s="417"/>
      <c r="CA22" s="417"/>
      <c r="CB22" s="417"/>
      <c r="CC22" s="417"/>
      <c r="CD22" s="417"/>
      <c r="CE22" s="417"/>
      <c r="CF22" s="417"/>
      <c r="CG22" s="417"/>
      <c r="CH22" s="417"/>
      <c r="CI22" s="417"/>
      <c r="CJ22" s="417"/>
      <c r="CK22" s="417"/>
      <c r="CL22" s="417"/>
      <c r="CM22" s="417"/>
      <c r="CN22" s="417"/>
      <c r="CO22" s="417"/>
      <c r="CP22" s="417"/>
      <c r="CQ22" s="417"/>
      <c r="CR22" s="417"/>
      <c r="CS22" s="417"/>
      <c r="CT22" s="417"/>
      <c r="CU22" s="417"/>
      <c r="CV22" s="417"/>
      <c r="CW22" s="417"/>
      <c r="CX22" s="417"/>
      <c r="CY22" s="417"/>
      <c r="CZ22" s="417"/>
      <c r="DA22" s="417"/>
      <c r="DB22" s="417"/>
      <c r="DC22" s="417"/>
      <c r="DD22" s="417"/>
      <c r="DE22" s="417"/>
      <c r="DF22" s="417"/>
      <c r="DG22" s="417"/>
      <c r="DH22" s="417"/>
      <c r="DI22" s="417"/>
      <c r="DJ22" s="417"/>
      <c r="DK22" s="417"/>
      <c r="DL22" s="417"/>
      <c r="DM22" s="417"/>
      <c r="DN22" s="417"/>
      <c r="DO22" s="417"/>
      <c r="DP22" s="417"/>
      <c r="DQ22" s="417"/>
      <c r="DR22" s="417"/>
      <c r="DS22" s="417"/>
      <c r="DT22" s="417"/>
      <c r="DU22" s="417"/>
      <c r="DV22" s="417"/>
      <c r="DW22" s="417"/>
      <c r="DX22" s="417"/>
      <c r="DY22" s="417"/>
      <c r="DZ22" s="417"/>
      <c r="EA22" s="417"/>
      <c r="EB22" s="417"/>
      <c r="EC22" s="417"/>
      <c r="ED22" s="417"/>
      <c r="EE22" s="417"/>
      <c r="EF22" s="417"/>
      <c r="EG22" s="417"/>
      <c r="EH22" s="417"/>
      <c r="EI22" s="417"/>
      <c r="EJ22" s="417"/>
      <c r="EK22" s="417"/>
      <c r="EL22" s="417"/>
      <c r="EM22" s="417"/>
      <c r="EN22" s="417"/>
      <c r="EO22" s="417"/>
      <c r="EP22" s="417"/>
      <c r="EQ22" s="417"/>
      <c r="ER22" s="417"/>
      <c r="ES22" s="417"/>
      <c r="ET22" s="417"/>
      <c r="EU22" s="417"/>
      <c r="EV22" s="417"/>
      <c r="EW22" s="417"/>
      <c r="EX22" s="417"/>
      <c r="EY22" s="417"/>
      <c r="EZ22" s="417"/>
      <c r="FA22" s="417"/>
      <c r="FB22" s="417"/>
      <c r="FC22" s="417"/>
      <c r="FD22" s="417"/>
      <c r="FE22" s="417"/>
      <c r="FF22" s="417"/>
      <c r="FG22" s="417"/>
      <c r="FH22" s="417"/>
      <c r="FI22" s="417"/>
      <c r="FJ22" s="417"/>
      <c r="FK22" s="417"/>
      <c r="FL22" s="417"/>
      <c r="FM22" s="417"/>
      <c r="FN22" s="417"/>
      <c r="FO22" s="417"/>
      <c r="FP22" s="417"/>
      <c r="FQ22" s="417"/>
      <c r="FR22" s="417"/>
      <c r="FS22" s="417"/>
      <c r="FT22" s="417"/>
      <c r="FU22" s="417"/>
      <c r="FV22" s="417"/>
      <c r="FW22" s="417"/>
      <c r="FX22" s="417"/>
      <c r="FY22" s="417"/>
      <c r="FZ22" s="417"/>
      <c r="GA22" s="417"/>
      <c r="GB22" s="417"/>
      <c r="GC22" s="417"/>
      <c r="GD22" s="417"/>
      <c r="GE22" s="417"/>
      <c r="GF22" s="417"/>
      <c r="GG22" s="417"/>
      <c r="GH22" s="417"/>
      <c r="GI22" s="417"/>
      <c r="GJ22" s="417"/>
      <c r="GK22" s="417"/>
      <c r="GL22" s="417"/>
      <c r="GM22" s="417"/>
      <c r="GN22" s="417"/>
      <c r="GO22" s="417"/>
      <c r="GP22" s="417"/>
      <c r="GQ22" s="417"/>
      <c r="GR22" s="417"/>
      <c r="GS22" s="417"/>
      <c r="GT22" s="417"/>
      <c r="GU22" s="417"/>
      <c r="GV22" s="417"/>
      <c r="GW22" s="417"/>
      <c r="GX22" s="417"/>
      <c r="GY22" s="417"/>
      <c r="GZ22" s="417"/>
      <c r="HA22" s="417"/>
      <c r="HB22" s="417"/>
      <c r="HC22" s="417"/>
      <c r="HD22" s="417"/>
      <c r="HE22" s="417"/>
      <c r="HF22" s="417"/>
      <c r="HG22" s="417"/>
      <c r="HH22" s="417"/>
      <c r="HI22" s="417"/>
      <c r="HJ22" s="417"/>
      <c r="HK22" s="417"/>
      <c r="HL22" s="417"/>
      <c r="HM22" s="417"/>
      <c r="HN22" s="417"/>
      <c r="HO22" s="417"/>
      <c r="HP22" s="417"/>
      <c r="HQ22" s="417"/>
      <c r="HR22" s="417"/>
      <c r="HS22" s="417"/>
      <c r="HT22" s="417"/>
      <c r="HU22" s="417"/>
      <c r="HV22" s="417"/>
      <c r="HW22" s="417"/>
      <c r="HX22" s="417"/>
      <c r="HY22" s="417"/>
      <c r="HZ22" s="417"/>
      <c r="IA22" s="417"/>
      <c r="IB22" s="417"/>
      <c r="IC22" s="417"/>
      <c r="ID22" s="417"/>
      <c r="IE22" s="417"/>
      <c r="IF22" s="417"/>
      <c r="IG22" s="417"/>
      <c r="IH22" s="417"/>
      <c r="II22" s="417"/>
      <c r="IJ22" s="417"/>
      <c r="IK22" s="417"/>
      <c r="IL22" s="417"/>
      <c r="IM22" s="417"/>
      <c r="IN22" s="417"/>
      <c r="IO22" s="417"/>
      <c r="IP22" s="417"/>
      <c r="IQ22" s="417"/>
      <c r="IR22" s="417"/>
      <c r="IS22" s="417"/>
      <c r="IT22" s="417"/>
      <c r="IU22" s="417"/>
    </row>
    <row r="23" spans="1:255">
      <c r="A23" s="412">
        <v>4</v>
      </c>
      <c r="B23" s="413"/>
      <c r="C23" s="413" t="s">
        <v>263</v>
      </c>
      <c r="D23" s="414" t="s">
        <v>495</v>
      </c>
      <c r="E23" s="412">
        <v>2023</v>
      </c>
      <c r="F23" s="415">
        <v>3000000</v>
      </c>
      <c r="G23" s="416" t="s">
        <v>488</v>
      </c>
      <c r="H23" s="415">
        <f t="shared" ref="H23:H28" si="0">I23+J23</f>
        <v>3000000</v>
      </c>
      <c r="I23" s="415">
        <v>3000000</v>
      </c>
      <c r="J23" s="415">
        <v>0</v>
      </c>
      <c r="K23" s="414" t="s">
        <v>494</v>
      </c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  <c r="AE23" s="417"/>
      <c r="AF23" s="417"/>
      <c r="AG23" s="417"/>
      <c r="AH23" s="417"/>
      <c r="AI23" s="417"/>
      <c r="AJ23" s="417"/>
      <c r="AK23" s="417"/>
      <c r="AL23" s="417"/>
      <c r="AM23" s="417"/>
      <c r="AN23" s="417"/>
      <c r="AO23" s="417"/>
      <c r="AP23" s="417"/>
      <c r="AQ23" s="417"/>
      <c r="AR23" s="417"/>
      <c r="AS23" s="417"/>
      <c r="AT23" s="417"/>
      <c r="AU23" s="417"/>
      <c r="AV23" s="417"/>
      <c r="AW23" s="417"/>
      <c r="AX23" s="417"/>
      <c r="AY23" s="417"/>
      <c r="AZ23" s="417"/>
      <c r="BA23" s="417"/>
      <c r="BB23" s="417"/>
      <c r="BC23" s="417"/>
      <c r="BD23" s="417"/>
      <c r="BE23" s="417"/>
      <c r="BF23" s="417"/>
      <c r="BG23" s="417"/>
      <c r="BH23" s="417"/>
      <c r="BI23" s="417"/>
      <c r="BJ23" s="417"/>
      <c r="BK23" s="417"/>
      <c r="BL23" s="417"/>
      <c r="BM23" s="417"/>
      <c r="BN23" s="417"/>
      <c r="BO23" s="417"/>
      <c r="BP23" s="417"/>
      <c r="BQ23" s="417"/>
      <c r="BR23" s="417"/>
      <c r="BS23" s="417"/>
      <c r="BT23" s="417"/>
      <c r="BU23" s="417"/>
      <c r="BV23" s="417"/>
      <c r="BW23" s="417"/>
      <c r="BX23" s="417"/>
      <c r="BY23" s="417"/>
      <c r="BZ23" s="417"/>
      <c r="CA23" s="417"/>
      <c r="CB23" s="417"/>
      <c r="CC23" s="417"/>
      <c r="CD23" s="417"/>
      <c r="CE23" s="417"/>
      <c r="CF23" s="417"/>
      <c r="CG23" s="417"/>
      <c r="CH23" s="417"/>
      <c r="CI23" s="417"/>
      <c r="CJ23" s="417"/>
      <c r="CK23" s="417"/>
      <c r="CL23" s="417"/>
      <c r="CM23" s="417"/>
      <c r="CN23" s="417"/>
      <c r="CO23" s="417"/>
      <c r="CP23" s="417"/>
      <c r="CQ23" s="417"/>
      <c r="CR23" s="417"/>
      <c r="CS23" s="417"/>
      <c r="CT23" s="417"/>
      <c r="CU23" s="417"/>
      <c r="CV23" s="417"/>
      <c r="CW23" s="417"/>
      <c r="CX23" s="417"/>
      <c r="CY23" s="417"/>
      <c r="CZ23" s="417"/>
      <c r="DA23" s="417"/>
      <c r="DB23" s="417"/>
      <c r="DC23" s="417"/>
      <c r="DD23" s="417"/>
      <c r="DE23" s="417"/>
      <c r="DF23" s="417"/>
      <c r="DG23" s="417"/>
      <c r="DH23" s="417"/>
      <c r="DI23" s="417"/>
      <c r="DJ23" s="417"/>
      <c r="DK23" s="417"/>
      <c r="DL23" s="417"/>
      <c r="DM23" s="417"/>
      <c r="DN23" s="417"/>
      <c r="DO23" s="417"/>
      <c r="DP23" s="417"/>
      <c r="DQ23" s="417"/>
      <c r="DR23" s="417"/>
      <c r="DS23" s="417"/>
      <c r="DT23" s="417"/>
      <c r="DU23" s="417"/>
      <c r="DV23" s="417"/>
      <c r="DW23" s="417"/>
      <c r="DX23" s="417"/>
      <c r="DY23" s="417"/>
      <c r="DZ23" s="417"/>
      <c r="EA23" s="417"/>
      <c r="EB23" s="417"/>
      <c r="EC23" s="417"/>
      <c r="ED23" s="417"/>
      <c r="EE23" s="417"/>
      <c r="EF23" s="417"/>
      <c r="EG23" s="417"/>
      <c r="EH23" s="417"/>
      <c r="EI23" s="417"/>
      <c r="EJ23" s="417"/>
      <c r="EK23" s="417"/>
      <c r="EL23" s="417"/>
      <c r="EM23" s="417"/>
      <c r="EN23" s="417"/>
      <c r="EO23" s="417"/>
      <c r="EP23" s="417"/>
      <c r="EQ23" s="417"/>
      <c r="ER23" s="417"/>
      <c r="ES23" s="417"/>
      <c r="ET23" s="417"/>
      <c r="EU23" s="417"/>
      <c r="EV23" s="417"/>
      <c r="EW23" s="417"/>
      <c r="EX23" s="417"/>
      <c r="EY23" s="417"/>
      <c r="EZ23" s="417"/>
      <c r="FA23" s="417"/>
      <c r="FB23" s="417"/>
      <c r="FC23" s="417"/>
      <c r="FD23" s="417"/>
      <c r="FE23" s="417"/>
      <c r="FF23" s="417"/>
      <c r="FG23" s="417"/>
      <c r="FH23" s="417"/>
      <c r="FI23" s="417"/>
      <c r="FJ23" s="417"/>
      <c r="FK23" s="417"/>
      <c r="FL23" s="417"/>
      <c r="FM23" s="417"/>
      <c r="FN23" s="417"/>
      <c r="FO23" s="417"/>
      <c r="FP23" s="417"/>
      <c r="FQ23" s="417"/>
      <c r="FR23" s="417"/>
      <c r="FS23" s="417"/>
      <c r="FT23" s="417"/>
      <c r="FU23" s="417"/>
      <c r="FV23" s="417"/>
      <c r="FW23" s="417"/>
      <c r="FX23" s="417"/>
      <c r="FY23" s="417"/>
      <c r="FZ23" s="417"/>
      <c r="GA23" s="417"/>
      <c r="GB23" s="417"/>
      <c r="GC23" s="417"/>
      <c r="GD23" s="417"/>
      <c r="GE23" s="417"/>
      <c r="GF23" s="417"/>
      <c r="GG23" s="417"/>
      <c r="GH23" s="417"/>
      <c r="GI23" s="417"/>
      <c r="GJ23" s="417"/>
      <c r="GK23" s="417"/>
      <c r="GL23" s="417"/>
      <c r="GM23" s="417"/>
      <c r="GN23" s="417"/>
      <c r="GO23" s="417"/>
      <c r="GP23" s="417"/>
      <c r="GQ23" s="417"/>
      <c r="GR23" s="417"/>
      <c r="GS23" s="417"/>
      <c r="GT23" s="417"/>
      <c r="GU23" s="417"/>
      <c r="GV23" s="417"/>
      <c r="GW23" s="417"/>
      <c r="GX23" s="417"/>
      <c r="GY23" s="417"/>
      <c r="GZ23" s="417"/>
      <c r="HA23" s="417"/>
      <c r="HB23" s="417"/>
      <c r="HC23" s="417"/>
      <c r="HD23" s="417"/>
      <c r="HE23" s="417"/>
      <c r="HF23" s="417"/>
      <c r="HG23" s="417"/>
      <c r="HH23" s="417"/>
      <c r="HI23" s="417"/>
      <c r="HJ23" s="417"/>
      <c r="HK23" s="417"/>
      <c r="HL23" s="417"/>
      <c r="HM23" s="417"/>
      <c r="HN23" s="417"/>
      <c r="HO23" s="417"/>
      <c r="HP23" s="417"/>
      <c r="HQ23" s="417"/>
      <c r="HR23" s="417"/>
      <c r="HS23" s="417"/>
      <c r="HT23" s="417"/>
      <c r="HU23" s="417"/>
      <c r="HV23" s="417"/>
      <c r="HW23" s="417"/>
      <c r="HX23" s="417"/>
      <c r="HY23" s="417"/>
      <c r="HZ23" s="417"/>
      <c r="IA23" s="417"/>
      <c r="IB23" s="417"/>
      <c r="IC23" s="417"/>
      <c r="ID23" s="417"/>
      <c r="IE23" s="417"/>
      <c r="IF23" s="417"/>
      <c r="IG23" s="417"/>
      <c r="IH23" s="417"/>
      <c r="II23" s="417"/>
      <c r="IJ23" s="417"/>
      <c r="IK23" s="417"/>
      <c r="IL23" s="417"/>
      <c r="IM23" s="417"/>
      <c r="IN23" s="417"/>
      <c r="IO23" s="417"/>
      <c r="IP23" s="417"/>
      <c r="IQ23" s="417"/>
      <c r="IR23" s="417"/>
      <c r="IS23" s="417"/>
      <c r="IT23" s="417"/>
      <c r="IU23" s="417"/>
    </row>
    <row r="24" spans="1:255">
      <c r="A24" s="412">
        <v>5</v>
      </c>
      <c r="B24" s="413"/>
      <c r="C24" s="413" t="s">
        <v>263</v>
      </c>
      <c r="D24" s="414" t="s">
        <v>496</v>
      </c>
      <c r="E24" s="412">
        <v>2023</v>
      </c>
      <c r="F24" s="415">
        <v>1800000</v>
      </c>
      <c r="G24" s="416" t="s">
        <v>488</v>
      </c>
      <c r="H24" s="415">
        <f t="shared" si="0"/>
        <v>1800000</v>
      </c>
      <c r="I24" s="415">
        <v>1800000</v>
      </c>
      <c r="J24" s="415">
        <v>0</v>
      </c>
      <c r="K24" s="414" t="s">
        <v>494</v>
      </c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  <c r="AG24" s="417"/>
      <c r="AH24" s="417"/>
      <c r="AI24" s="417"/>
      <c r="AJ24" s="417"/>
      <c r="AK24" s="417"/>
      <c r="AL24" s="417"/>
      <c r="AM24" s="417"/>
      <c r="AN24" s="417"/>
      <c r="AO24" s="417"/>
      <c r="AP24" s="417"/>
      <c r="AQ24" s="417"/>
      <c r="AR24" s="417"/>
      <c r="AS24" s="417"/>
      <c r="AT24" s="417"/>
      <c r="AU24" s="417"/>
      <c r="AV24" s="417"/>
      <c r="AW24" s="417"/>
      <c r="AX24" s="417"/>
      <c r="AY24" s="417"/>
      <c r="AZ24" s="417"/>
      <c r="BA24" s="417"/>
      <c r="BB24" s="417"/>
      <c r="BC24" s="417"/>
      <c r="BD24" s="417"/>
      <c r="BE24" s="417"/>
      <c r="BF24" s="417"/>
      <c r="BG24" s="417"/>
      <c r="BH24" s="417"/>
      <c r="BI24" s="417"/>
      <c r="BJ24" s="417"/>
      <c r="BK24" s="417"/>
      <c r="BL24" s="417"/>
      <c r="BM24" s="417"/>
      <c r="BN24" s="417"/>
      <c r="BO24" s="417"/>
      <c r="BP24" s="417"/>
      <c r="BQ24" s="417"/>
      <c r="BR24" s="417"/>
      <c r="BS24" s="417"/>
      <c r="BT24" s="417"/>
      <c r="BU24" s="417"/>
      <c r="BV24" s="417"/>
      <c r="BW24" s="417"/>
      <c r="BX24" s="417"/>
      <c r="BY24" s="417"/>
      <c r="BZ24" s="417"/>
      <c r="CA24" s="417"/>
      <c r="CB24" s="417"/>
      <c r="CC24" s="417"/>
      <c r="CD24" s="417"/>
      <c r="CE24" s="417"/>
      <c r="CF24" s="417"/>
      <c r="CG24" s="417"/>
      <c r="CH24" s="417"/>
      <c r="CI24" s="417"/>
      <c r="CJ24" s="417"/>
      <c r="CK24" s="417"/>
      <c r="CL24" s="417"/>
      <c r="CM24" s="417"/>
      <c r="CN24" s="417"/>
      <c r="CO24" s="417"/>
      <c r="CP24" s="417"/>
      <c r="CQ24" s="417"/>
      <c r="CR24" s="417"/>
      <c r="CS24" s="417"/>
      <c r="CT24" s="417"/>
      <c r="CU24" s="417"/>
      <c r="CV24" s="417"/>
      <c r="CW24" s="417"/>
      <c r="CX24" s="417"/>
      <c r="CY24" s="417"/>
      <c r="CZ24" s="417"/>
      <c r="DA24" s="417"/>
      <c r="DB24" s="417"/>
      <c r="DC24" s="417"/>
      <c r="DD24" s="417"/>
      <c r="DE24" s="417"/>
      <c r="DF24" s="417"/>
      <c r="DG24" s="417"/>
      <c r="DH24" s="417"/>
      <c r="DI24" s="417"/>
      <c r="DJ24" s="417"/>
      <c r="DK24" s="417"/>
      <c r="DL24" s="417"/>
      <c r="DM24" s="417"/>
      <c r="DN24" s="417"/>
      <c r="DO24" s="417"/>
      <c r="DP24" s="417"/>
      <c r="DQ24" s="417"/>
      <c r="DR24" s="417"/>
      <c r="DS24" s="417"/>
      <c r="DT24" s="417"/>
      <c r="DU24" s="417"/>
      <c r="DV24" s="417"/>
      <c r="DW24" s="417"/>
      <c r="DX24" s="417"/>
      <c r="DY24" s="417"/>
      <c r="DZ24" s="417"/>
      <c r="EA24" s="417"/>
      <c r="EB24" s="417"/>
      <c r="EC24" s="417"/>
      <c r="ED24" s="417"/>
      <c r="EE24" s="417"/>
      <c r="EF24" s="417"/>
      <c r="EG24" s="417"/>
      <c r="EH24" s="417"/>
      <c r="EI24" s="417"/>
      <c r="EJ24" s="417"/>
      <c r="EK24" s="417"/>
      <c r="EL24" s="417"/>
      <c r="EM24" s="417"/>
      <c r="EN24" s="417"/>
      <c r="EO24" s="417"/>
      <c r="EP24" s="417"/>
      <c r="EQ24" s="417"/>
      <c r="ER24" s="417"/>
      <c r="ES24" s="417"/>
      <c r="ET24" s="417"/>
      <c r="EU24" s="417"/>
      <c r="EV24" s="417"/>
      <c r="EW24" s="417"/>
      <c r="EX24" s="417"/>
      <c r="EY24" s="417"/>
      <c r="EZ24" s="417"/>
      <c r="FA24" s="417"/>
      <c r="FB24" s="417"/>
      <c r="FC24" s="417"/>
      <c r="FD24" s="417"/>
      <c r="FE24" s="417"/>
      <c r="FF24" s="417"/>
      <c r="FG24" s="417"/>
      <c r="FH24" s="417"/>
      <c r="FI24" s="417"/>
      <c r="FJ24" s="417"/>
      <c r="FK24" s="417"/>
      <c r="FL24" s="417"/>
      <c r="FM24" s="417"/>
      <c r="FN24" s="417"/>
      <c r="FO24" s="417"/>
      <c r="FP24" s="417"/>
      <c r="FQ24" s="417"/>
      <c r="FR24" s="417"/>
      <c r="FS24" s="417"/>
      <c r="FT24" s="417"/>
      <c r="FU24" s="417"/>
      <c r="FV24" s="417"/>
      <c r="FW24" s="417"/>
      <c r="FX24" s="417"/>
      <c r="FY24" s="417"/>
      <c r="FZ24" s="417"/>
      <c r="GA24" s="417"/>
      <c r="GB24" s="417"/>
      <c r="GC24" s="417"/>
      <c r="GD24" s="417"/>
      <c r="GE24" s="417"/>
      <c r="GF24" s="417"/>
      <c r="GG24" s="417"/>
      <c r="GH24" s="417"/>
      <c r="GI24" s="417"/>
      <c r="GJ24" s="417"/>
      <c r="GK24" s="417"/>
      <c r="GL24" s="417"/>
      <c r="GM24" s="417"/>
      <c r="GN24" s="417"/>
      <c r="GO24" s="417"/>
      <c r="GP24" s="417"/>
      <c r="GQ24" s="417"/>
      <c r="GR24" s="417"/>
      <c r="GS24" s="417"/>
      <c r="GT24" s="417"/>
      <c r="GU24" s="417"/>
      <c r="GV24" s="417"/>
      <c r="GW24" s="417"/>
      <c r="GX24" s="417"/>
      <c r="GY24" s="417"/>
      <c r="GZ24" s="417"/>
      <c r="HA24" s="417"/>
      <c r="HB24" s="417"/>
      <c r="HC24" s="417"/>
      <c r="HD24" s="417"/>
      <c r="HE24" s="417"/>
      <c r="HF24" s="417"/>
      <c r="HG24" s="417"/>
      <c r="HH24" s="417"/>
      <c r="HI24" s="417"/>
      <c r="HJ24" s="417"/>
      <c r="HK24" s="417"/>
      <c r="HL24" s="417"/>
      <c r="HM24" s="417"/>
      <c r="HN24" s="417"/>
      <c r="HO24" s="417"/>
      <c r="HP24" s="417"/>
      <c r="HQ24" s="417"/>
      <c r="HR24" s="417"/>
      <c r="HS24" s="417"/>
      <c r="HT24" s="417"/>
      <c r="HU24" s="417"/>
      <c r="HV24" s="417"/>
      <c r="HW24" s="417"/>
      <c r="HX24" s="417"/>
      <c r="HY24" s="417"/>
      <c r="HZ24" s="417"/>
      <c r="IA24" s="417"/>
      <c r="IB24" s="417"/>
      <c r="IC24" s="417"/>
      <c r="ID24" s="417"/>
      <c r="IE24" s="417"/>
      <c r="IF24" s="417"/>
      <c r="IG24" s="417"/>
      <c r="IH24" s="417"/>
      <c r="II24" s="417"/>
      <c r="IJ24" s="417"/>
      <c r="IK24" s="417"/>
      <c r="IL24" s="417"/>
      <c r="IM24" s="417"/>
      <c r="IN24" s="417"/>
      <c r="IO24" s="417"/>
      <c r="IP24" s="417"/>
      <c r="IQ24" s="417"/>
      <c r="IR24" s="417"/>
      <c r="IS24" s="417"/>
      <c r="IT24" s="417"/>
      <c r="IU24" s="417"/>
    </row>
    <row r="25" spans="1:255" ht="39.950000000000003" customHeight="1">
      <c r="A25" s="412">
        <v>6</v>
      </c>
      <c r="B25" s="413"/>
      <c r="C25" s="413" t="s">
        <v>263</v>
      </c>
      <c r="D25" s="414" t="s">
        <v>497</v>
      </c>
      <c r="E25" s="412">
        <v>2023</v>
      </c>
      <c r="F25" s="415">
        <v>30000000</v>
      </c>
      <c r="G25" s="416" t="s">
        <v>488</v>
      </c>
      <c r="H25" s="415">
        <f t="shared" si="0"/>
        <v>30000000</v>
      </c>
      <c r="I25" s="415">
        <v>30000000</v>
      </c>
      <c r="J25" s="415">
        <v>0</v>
      </c>
      <c r="K25" s="414" t="s">
        <v>494</v>
      </c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7"/>
      <c r="AN25" s="417"/>
      <c r="AO25" s="417"/>
      <c r="AP25" s="417"/>
      <c r="AQ25" s="417"/>
      <c r="AR25" s="417"/>
      <c r="AS25" s="417"/>
      <c r="AT25" s="417"/>
      <c r="AU25" s="417"/>
      <c r="AV25" s="417"/>
      <c r="AW25" s="417"/>
      <c r="AX25" s="417"/>
      <c r="AY25" s="417"/>
      <c r="AZ25" s="417"/>
      <c r="BA25" s="417"/>
      <c r="BB25" s="417"/>
      <c r="BC25" s="417"/>
      <c r="BD25" s="417"/>
      <c r="BE25" s="417"/>
      <c r="BF25" s="417"/>
      <c r="BG25" s="417"/>
      <c r="BH25" s="417"/>
      <c r="BI25" s="417"/>
      <c r="BJ25" s="417"/>
      <c r="BK25" s="417"/>
      <c r="BL25" s="417"/>
      <c r="BM25" s="417"/>
      <c r="BN25" s="417"/>
      <c r="BO25" s="417"/>
      <c r="BP25" s="417"/>
      <c r="BQ25" s="417"/>
      <c r="BR25" s="417"/>
      <c r="BS25" s="417"/>
      <c r="BT25" s="417"/>
      <c r="BU25" s="417"/>
      <c r="BV25" s="417"/>
      <c r="BW25" s="417"/>
      <c r="BX25" s="417"/>
      <c r="BY25" s="417"/>
      <c r="BZ25" s="417"/>
      <c r="CA25" s="417"/>
      <c r="CB25" s="417"/>
      <c r="CC25" s="417"/>
      <c r="CD25" s="417"/>
      <c r="CE25" s="417"/>
      <c r="CF25" s="417"/>
      <c r="CG25" s="417"/>
      <c r="CH25" s="417"/>
      <c r="CI25" s="417"/>
      <c r="CJ25" s="417"/>
      <c r="CK25" s="417"/>
      <c r="CL25" s="417"/>
      <c r="CM25" s="417"/>
      <c r="CN25" s="417"/>
      <c r="CO25" s="417"/>
      <c r="CP25" s="417"/>
      <c r="CQ25" s="417"/>
      <c r="CR25" s="417"/>
      <c r="CS25" s="417"/>
      <c r="CT25" s="417"/>
      <c r="CU25" s="417"/>
      <c r="CV25" s="417"/>
      <c r="CW25" s="417"/>
      <c r="CX25" s="417"/>
      <c r="CY25" s="417"/>
      <c r="CZ25" s="417"/>
      <c r="DA25" s="417"/>
      <c r="DB25" s="417"/>
      <c r="DC25" s="417"/>
      <c r="DD25" s="417"/>
      <c r="DE25" s="417"/>
      <c r="DF25" s="417"/>
      <c r="DG25" s="417"/>
      <c r="DH25" s="417"/>
      <c r="DI25" s="417"/>
      <c r="DJ25" s="417"/>
      <c r="DK25" s="417"/>
      <c r="DL25" s="417"/>
      <c r="DM25" s="417"/>
      <c r="DN25" s="417"/>
      <c r="DO25" s="417"/>
      <c r="DP25" s="417"/>
      <c r="DQ25" s="417"/>
      <c r="DR25" s="417"/>
      <c r="DS25" s="417"/>
      <c r="DT25" s="417"/>
      <c r="DU25" s="417"/>
      <c r="DV25" s="417"/>
      <c r="DW25" s="417"/>
      <c r="DX25" s="417"/>
      <c r="DY25" s="417"/>
      <c r="DZ25" s="417"/>
      <c r="EA25" s="417"/>
      <c r="EB25" s="417"/>
      <c r="EC25" s="417"/>
      <c r="ED25" s="417"/>
      <c r="EE25" s="417"/>
      <c r="EF25" s="417"/>
      <c r="EG25" s="417"/>
      <c r="EH25" s="417"/>
      <c r="EI25" s="417"/>
      <c r="EJ25" s="417"/>
      <c r="EK25" s="417"/>
      <c r="EL25" s="417"/>
      <c r="EM25" s="417"/>
      <c r="EN25" s="417"/>
      <c r="EO25" s="417"/>
      <c r="EP25" s="417"/>
      <c r="EQ25" s="417"/>
      <c r="ER25" s="417"/>
      <c r="ES25" s="417"/>
      <c r="ET25" s="417"/>
      <c r="EU25" s="417"/>
      <c r="EV25" s="417"/>
      <c r="EW25" s="417"/>
      <c r="EX25" s="417"/>
      <c r="EY25" s="417"/>
      <c r="EZ25" s="417"/>
      <c r="FA25" s="417"/>
      <c r="FB25" s="417"/>
      <c r="FC25" s="417"/>
      <c r="FD25" s="417"/>
      <c r="FE25" s="417"/>
      <c r="FF25" s="417"/>
      <c r="FG25" s="417"/>
      <c r="FH25" s="417"/>
      <c r="FI25" s="417"/>
      <c r="FJ25" s="417"/>
      <c r="FK25" s="417"/>
      <c r="FL25" s="417"/>
      <c r="FM25" s="417"/>
      <c r="FN25" s="417"/>
      <c r="FO25" s="417"/>
      <c r="FP25" s="417"/>
      <c r="FQ25" s="417"/>
      <c r="FR25" s="417"/>
      <c r="FS25" s="417"/>
      <c r="FT25" s="417"/>
      <c r="FU25" s="417"/>
      <c r="FV25" s="417"/>
      <c r="FW25" s="417"/>
      <c r="FX25" s="417"/>
      <c r="FY25" s="417"/>
      <c r="FZ25" s="417"/>
      <c r="GA25" s="417"/>
      <c r="GB25" s="417"/>
      <c r="GC25" s="417"/>
      <c r="GD25" s="417"/>
      <c r="GE25" s="417"/>
      <c r="GF25" s="417"/>
      <c r="GG25" s="417"/>
      <c r="GH25" s="417"/>
      <c r="GI25" s="417"/>
      <c r="GJ25" s="417"/>
      <c r="GK25" s="417"/>
      <c r="GL25" s="417"/>
      <c r="GM25" s="417"/>
      <c r="GN25" s="417"/>
      <c r="GO25" s="417"/>
      <c r="GP25" s="417"/>
      <c r="GQ25" s="417"/>
      <c r="GR25" s="417"/>
      <c r="GS25" s="417"/>
      <c r="GT25" s="417"/>
      <c r="GU25" s="417"/>
      <c r="GV25" s="417"/>
      <c r="GW25" s="417"/>
      <c r="GX25" s="417"/>
      <c r="GY25" s="417"/>
      <c r="GZ25" s="417"/>
      <c r="HA25" s="417"/>
      <c r="HB25" s="417"/>
      <c r="HC25" s="417"/>
      <c r="HD25" s="417"/>
      <c r="HE25" s="417"/>
      <c r="HF25" s="417"/>
      <c r="HG25" s="417"/>
      <c r="HH25" s="417"/>
      <c r="HI25" s="417"/>
      <c r="HJ25" s="417"/>
      <c r="HK25" s="417"/>
      <c r="HL25" s="417"/>
      <c r="HM25" s="417"/>
      <c r="HN25" s="417"/>
      <c r="HO25" s="417"/>
      <c r="HP25" s="417"/>
      <c r="HQ25" s="417"/>
      <c r="HR25" s="417"/>
      <c r="HS25" s="417"/>
      <c r="HT25" s="417"/>
      <c r="HU25" s="417"/>
      <c r="HV25" s="417"/>
      <c r="HW25" s="417"/>
      <c r="HX25" s="417"/>
      <c r="HY25" s="417"/>
      <c r="HZ25" s="417"/>
      <c r="IA25" s="417"/>
      <c r="IB25" s="417"/>
      <c r="IC25" s="417"/>
      <c r="ID25" s="417"/>
      <c r="IE25" s="417"/>
      <c r="IF25" s="417"/>
      <c r="IG25" s="417"/>
      <c r="IH25" s="417"/>
      <c r="II25" s="417"/>
      <c r="IJ25" s="417"/>
      <c r="IK25" s="417"/>
      <c r="IL25" s="417"/>
      <c r="IM25" s="417"/>
      <c r="IN25" s="417"/>
      <c r="IO25" s="417"/>
      <c r="IP25" s="417"/>
      <c r="IQ25" s="417"/>
      <c r="IR25" s="417"/>
      <c r="IS25" s="417"/>
      <c r="IT25" s="417"/>
      <c r="IU25" s="417"/>
    </row>
    <row r="26" spans="1:255" ht="39.950000000000003" customHeight="1">
      <c r="A26" s="412">
        <v>7</v>
      </c>
      <c r="B26" s="413"/>
      <c r="C26" s="413" t="s">
        <v>263</v>
      </c>
      <c r="D26" s="414" t="s">
        <v>498</v>
      </c>
      <c r="E26" s="412">
        <v>2023</v>
      </c>
      <c r="F26" s="415">
        <v>40000000</v>
      </c>
      <c r="G26" s="416" t="s">
        <v>488</v>
      </c>
      <c r="H26" s="415">
        <f t="shared" si="0"/>
        <v>40000000</v>
      </c>
      <c r="I26" s="415">
        <v>40000000</v>
      </c>
      <c r="J26" s="415">
        <v>0</v>
      </c>
      <c r="K26" s="414" t="s">
        <v>494</v>
      </c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Y26" s="417"/>
      <c r="Z26" s="417"/>
      <c r="AA26" s="417"/>
      <c r="AB26" s="417"/>
      <c r="AC26" s="417"/>
      <c r="AD26" s="417"/>
      <c r="AE26" s="417"/>
      <c r="AF26" s="417"/>
      <c r="AG26" s="417"/>
      <c r="AH26" s="417"/>
      <c r="AI26" s="417"/>
      <c r="AJ26" s="417"/>
      <c r="AK26" s="417"/>
      <c r="AL26" s="417"/>
      <c r="AM26" s="417"/>
      <c r="AN26" s="417"/>
      <c r="AO26" s="417"/>
      <c r="AP26" s="417"/>
      <c r="AQ26" s="417"/>
      <c r="AR26" s="417"/>
      <c r="AS26" s="417"/>
      <c r="AT26" s="417"/>
      <c r="AU26" s="417"/>
      <c r="AV26" s="417"/>
      <c r="AW26" s="417"/>
      <c r="AX26" s="417"/>
      <c r="AY26" s="417"/>
      <c r="AZ26" s="417"/>
      <c r="BA26" s="417"/>
      <c r="BB26" s="417"/>
      <c r="BC26" s="417"/>
      <c r="BD26" s="417"/>
      <c r="BE26" s="417"/>
      <c r="BF26" s="417"/>
      <c r="BG26" s="417"/>
      <c r="BH26" s="417"/>
      <c r="BI26" s="417"/>
      <c r="BJ26" s="417"/>
      <c r="BK26" s="417"/>
      <c r="BL26" s="417"/>
      <c r="BM26" s="417"/>
      <c r="BN26" s="417"/>
      <c r="BO26" s="417"/>
      <c r="BP26" s="417"/>
      <c r="BQ26" s="417"/>
      <c r="BR26" s="417"/>
      <c r="BS26" s="417"/>
      <c r="BT26" s="417"/>
      <c r="BU26" s="417"/>
      <c r="BV26" s="417"/>
      <c r="BW26" s="417"/>
      <c r="BX26" s="417"/>
      <c r="BY26" s="417"/>
      <c r="BZ26" s="417"/>
      <c r="CA26" s="417"/>
      <c r="CB26" s="417"/>
      <c r="CC26" s="417"/>
      <c r="CD26" s="417"/>
      <c r="CE26" s="417"/>
      <c r="CF26" s="417"/>
      <c r="CG26" s="417"/>
      <c r="CH26" s="417"/>
      <c r="CI26" s="417"/>
      <c r="CJ26" s="417"/>
      <c r="CK26" s="417"/>
      <c r="CL26" s="417"/>
      <c r="CM26" s="417"/>
      <c r="CN26" s="417"/>
      <c r="CO26" s="417"/>
      <c r="CP26" s="417"/>
      <c r="CQ26" s="417"/>
      <c r="CR26" s="417"/>
      <c r="CS26" s="417"/>
      <c r="CT26" s="417"/>
      <c r="CU26" s="417"/>
      <c r="CV26" s="417"/>
      <c r="CW26" s="417"/>
      <c r="CX26" s="417"/>
      <c r="CY26" s="417"/>
      <c r="CZ26" s="417"/>
      <c r="DA26" s="417"/>
      <c r="DB26" s="417"/>
      <c r="DC26" s="417"/>
      <c r="DD26" s="417"/>
      <c r="DE26" s="417"/>
      <c r="DF26" s="417"/>
      <c r="DG26" s="417"/>
      <c r="DH26" s="417"/>
      <c r="DI26" s="417"/>
      <c r="DJ26" s="417"/>
      <c r="DK26" s="417"/>
      <c r="DL26" s="417"/>
      <c r="DM26" s="417"/>
      <c r="DN26" s="417"/>
      <c r="DO26" s="417"/>
      <c r="DP26" s="417"/>
      <c r="DQ26" s="417"/>
      <c r="DR26" s="417"/>
      <c r="DS26" s="417"/>
      <c r="DT26" s="417"/>
      <c r="DU26" s="417"/>
      <c r="DV26" s="417"/>
      <c r="DW26" s="417"/>
      <c r="DX26" s="417"/>
      <c r="DY26" s="417"/>
      <c r="DZ26" s="417"/>
      <c r="EA26" s="417"/>
      <c r="EB26" s="417"/>
      <c r="EC26" s="417"/>
      <c r="ED26" s="417"/>
      <c r="EE26" s="417"/>
      <c r="EF26" s="417"/>
      <c r="EG26" s="417"/>
      <c r="EH26" s="417"/>
      <c r="EI26" s="417"/>
      <c r="EJ26" s="417"/>
      <c r="EK26" s="417"/>
      <c r="EL26" s="417"/>
      <c r="EM26" s="417"/>
      <c r="EN26" s="417"/>
      <c r="EO26" s="417"/>
      <c r="EP26" s="417"/>
      <c r="EQ26" s="417"/>
      <c r="ER26" s="417"/>
      <c r="ES26" s="417"/>
      <c r="ET26" s="417"/>
      <c r="EU26" s="417"/>
      <c r="EV26" s="417"/>
      <c r="EW26" s="417"/>
      <c r="EX26" s="417"/>
      <c r="EY26" s="417"/>
      <c r="EZ26" s="417"/>
      <c r="FA26" s="417"/>
      <c r="FB26" s="417"/>
      <c r="FC26" s="417"/>
      <c r="FD26" s="417"/>
      <c r="FE26" s="417"/>
      <c r="FF26" s="417"/>
      <c r="FG26" s="417"/>
      <c r="FH26" s="417"/>
      <c r="FI26" s="417"/>
      <c r="FJ26" s="417"/>
      <c r="FK26" s="417"/>
      <c r="FL26" s="417"/>
      <c r="FM26" s="417"/>
      <c r="FN26" s="417"/>
      <c r="FO26" s="417"/>
      <c r="FP26" s="417"/>
      <c r="FQ26" s="417"/>
      <c r="FR26" s="417"/>
      <c r="FS26" s="417"/>
      <c r="FT26" s="417"/>
      <c r="FU26" s="417"/>
      <c r="FV26" s="417"/>
      <c r="FW26" s="417"/>
      <c r="FX26" s="417"/>
      <c r="FY26" s="417"/>
      <c r="FZ26" s="417"/>
      <c r="GA26" s="417"/>
      <c r="GB26" s="417"/>
      <c r="GC26" s="417"/>
      <c r="GD26" s="417"/>
      <c r="GE26" s="417"/>
      <c r="GF26" s="417"/>
      <c r="GG26" s="417"/>
      <c r="GH26" s="417"/>
      <c r="GI26" s="417"/>
      <c r="GJ26" s="417"/>
      <c r="GK26" s="417"/>
      <c r="GL26" s="417"/>
      <c r="GM26" s="417"/>
      <c r="GN26" s="417"/>
      <c r="GO26" s="417"/>
      <c r="GP26" s="417"/>
      <c r="GQ26" s="417"/>
      <c r="GR26" s="417"/>
      <c r="GS26" s="417"/>
      <c r="GT26" s="417"/>
      <c r="GU26" s="417"/>
      <c r="GV26" s="417"/>
      <c r="GW26" s="417"/>
      <c r="GX26" s="417"/>
      <c r="GY26" s="417"/>
      <c r="GZ26" s="417"/>
      <c r="HA26" s="417"/>
      <c r="HB26" s="417"/>
      <c r="HC26" s="417"/>
      <c r="HD26" s="417"/>
      <c r="HE26" s="417"/>
      <c r="HF26" s="417"/>
      <c r="HG26" s="417"/>
      <c r="HH26" s="417"/>
      <c r="HI26" s="417"/>
      <c r="HJ26" s="417"/>
      <c r="HK26" s="417"/>
      <c r="HL26" s="417"/>
      <c r="HM26" s="417"/>
      <c r="HN26" s="417"/>
      <c r="HO26" s="417"/>
      <c r="HP26" s="417"/>
      <c r="HQ26" s="417"/>
      <c r="HR26" s="417"/>
      <c r="HS26" s="417"/>
      <c r="HT26" s="417"/>
      <c r="HU26" s="417"/>
      <c r="HV26" s="417"/>
      <c r="HW26" s="417"/>
      <c r="HX26" s="417"/>
      <c r="HY26" s="417"/>
      <c r="HZ26" s="417"/>
      <c r="IA26" s="417"/>
      <c r="IB26" s="417"/>
      <c r="IC26" s="417"/>
      <c r="ID26" s="417"/>
      <c r="IE26" s="417"/>
      <c r="IF26" s="417"/>
      <c r="IG26" s="417"/>
      <c r="IH26" s="417"/>
      <c r="II26" s="417"/>
      <c r="IJ26" s="417"/>
      <c r="IK26" s="417"/>
      <c r="IL26" s="417"/>
      <c r="IM26" s="417"/>
      <c r="IN26" s="417"/>
      <c r="IO26" s="417"/>
      <c r="IP26" s="417"/>
      <c r="IQ26" s="417"/>
      <c r="IR26" s="417"/>
      <c r="IS26" s="417"/>
      <c r="IT26" s="417"/>
      <c r="IU26" s="417"/>
    </row>
    <row r="27" spans="1:255">
      <c r="A27" s="412">
        <v>8</v>
      </c>
      <c r="B27" s="413"/>
      <c r="C27" s="413" t="s">
        <v>263</v>
      </c>
      <c r="D27" s="414" t="s">
        <v>499</v>
      </c>
      <c r="E27" s="412">
        <v>2023</v>
      </c>
      <c r="F27" s="415">
        <v>3000000</v>
      </c>
      <c r="G27" s="416" t="s">
        <v>488</v>
      </c>
      <c r="H27" s="415">
        <f t="shared" si="0"/>
        <v>3000000</v>
      </c>
      <c r="I27" s="415">
        <v>3000000</v>
      </c>
      <c r="J27" s="415">
        <v>0</v>
      </c>
      <c r="K27" s="414" t="s">
        <v>494</v>
      </c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17"/>
      <c r="AH27" s="417"/>
      <c r="AI27" s="417"/>
      <c r="AJ27" s="417"/>
      <c r="AK27" s="417"/>
      <c r="AL27" s="417"/>
      <c r="AM27" s="417"/>
      <c r="AN27" s="417"/>
      <c r="AO27" s="417"/>
      <c r="AP27" s="417"/>
      <c r="AQ27" s="417"/>
      <c r="AR27" s="417"/>
      <c r="AS27" s="417"/>
      <c r="AT27" s="417"/>
      <c r="AU27" s="417"/>
      <c r="AV27" s="417"/>
      <c r="AW27" s="417"/>
      <c r="AX27" s="417"/>
      <c r="AY27" s="417"/>
      <c r="AZ27" s="417"/>
      <c r="BA27" s="417"/>
      <c r="BB27" s="417"/>
      <c r="BC27" s="417"/>
      <c r="BD27" s="417"/>
      <c r="BE27" s="417"/>
      <c r="BF27" s="417"/>
      <c r="BG27" s="417"/>
      <c r="BH27" s="417"/>
      <c r="BI27" s="417"/>
      <c r="BJ27" s="417"/>
      <c r="BK27" s="417"/>
      <c r="BL27" s="417"/>
      <c r="BM27" s="417"/>
      <c r="BN27" s="417"/>
      <c r="BO27" s="417"/>
      <c r="BP27" s="417"/>
      <c r="BQ27" s="417"/>
      <c r="BR27" s="417"/>
      <c r="BS27" s="417"/>
      <c r="BT27" s="417"/>
      <c r="BU27" s="417"/>
      <c r="BV27" s="417"/>
      <c r="BW27" s="417"/>
      <c r="BX27" s="417"/>
      <c r="BY27" s="417"/>
      <c r="BZ27" s="417"/>
      <c r="CA27" s="417"/>
      <c r="CB27" s="417"/>
      <c r="CC27" s="417"/>
      <c r="CD27" s="417"/>
      <c r="CE27" s="417"/>
      <c r="CF27" s="417"/>
      <c r="CG27" s="417"/>
      <c r="CH27" s="417"/>
      <c r="CI27" s="417"/>
      <c r="CJ27" s="417"/>
      <c r="CK27" s="417"/>
      <c r="CL27" s="417"/>
      <c r="CM27" s="417"/>
      <c r="CN27" s="417"/>
      <c r="CO27" s="417"/>
      <c r="CP27" s="417"/>
      <c r="CQ27" s="417"/>
      <c r="CR27" s="417"/>
      <c r="CS27" s="417"/>
      <c r="CT27" s="417"/>
      <c r="CU27" s="417"/>
      <c r="CV27" s="417"/>
      <c r="CW27" s="417"/>
      <c r="CX27" s="417"/>
      <c r="CY27" s="417"/>
      <c r="CZ27" s="417"/>
      <c r="DA27" s="417"/>
      <c r="DB27" s="417"/>
      <c r="DC27" s="417"/>
      <c r="DD27" s="417"/>
      <c r="DE27" s="417"/>
      <c r="DF27" s="417"/>
      <c r="DG27" s="417"/>
      <c r="DH27" s="417"/>
      <c r="DI27" s="417"/>
      <c r="DJ27" s="417"/>
      <c r="DK27" s="417"/>
      <c r="DL27" s="417"/>
      <c r="DM27" s="417"/>
      <c r="DN27" s="417"/>
      <c r="DO27" s="417"/>
      <c r="DP27" s="417"/>
      <c r="DQ27" s="417"/>
      <c r="DR27" s="417"/>
      <c r="DS27" s="417"/>
      <c r="DT27" s="417"/>
      <c r="DU27" s="417"/>
      <c r="DV27" s="417"/>
      <c r="DW27" s="417"/>
      <c r="DX27" s="417"/>
      <c r="DY27" s="417"/>
      <c r="DZ27" s="417"/>
      <c r="EA27" s="417"/>
      <c r="EB27" s="417"/>
      <c r="EC27" s="417"/>
      <c r="ED27" s="417"/>
      <c r="EE27" s="417"/>
      <c r="EF27" s="417"/>
      <c r="EG27" s="417"/>
      <c r="EH27" s="417"/>
      <c r="EI27" s="417"/>
      <c r="EJ27" s="417"/>
      <c r="EK27" s="417"/>
      <c r="EL27" s="417"/>
      <c r="EM27" s="417"/>
      <c r="EN27" s="417"/>
      <c r="EO27" s="417"/>
      <c r="EP27" s="417"/>
      <c r="EQ27" s="417"/>
      <c r="ER27" s="417"/>
      <c r="ES27" s="417"/>
      <c r="ET27" s="417"/>
      <c r="EU27" s="417"/>
      <c r="EV27" s="417"/>
      <c r="EW27" s="417"/>
      <c r="EX27" s="417"/>
      <c r="EY27" s="417"/>
      <c r="EZ27" s="417"/>
      <c r="FA27" s="417"/>
      <c r="FB27" s="417"/>
      <c r="FC27" s="417"/>
      <c r="FD27" s="417"/>
      <c r="FE27" s="417"/>
      <c r="FF27" s="417"/>
      <c r="FG27" s="417"/>
      <c r="FH27" s="417"/>
      <c r="FI27" s="417"/>
      <c r="FJ27" s="417"/>
      <c r="FK27" s="417"/>
      <c r="FL27" s="417"/>
      <c r="FM27" s="417"/>
      <c r="FN27" s="417"/>
      <c r="FO27" s="417"/>
      <c r="FP27" s="417"/>
      <c r="FQ27" s="417"/>
      <c r="FR27" s="417"/>
      <c r="FS27" s="417"/>
      <c r="FT27" s="417"/>
      <c r="FU27" s="417"/>
      <c r="FV27" s="417"/>
      <c r="FW27" s="417"/>
      <c r="FX27" s="417"/>
      <c r="FY27" s="417"/>
      <c r="FZ27" s="417"/>
      <c r="GA27" s="417"/>
      <c r="GB27" s="417"/>
      <c r="GC27" s="417"/>
      <c r="GD27" s="417"/>
      <c r="GE27" s="417"/>
      <c r="GF27" s="417"/>
      <c r="GG27" s="417"/>
      <c r="GH27" s="417"/>
      <c r="GI27" s="417"/>
      <c r="GJ27" s="417"/>
      <c r="GK27" s="417"/>
      <c r="GL27" s="417"/>
      <c r="GM27" s="417"/>
      <c r="GN27" s="417"/>
      <c r="GO27" s="417"/>
      <c r="GP27" s="417"/>
      <c r="GQ27" s="417"/>
      <c r="GR27" s="417"/>
      <c r="GS27" s="417"/>
      <c r="GT27" s="417"/>
      <c r="GU27" s="417"/>
      <c r="GV27" s="417"/>
      <c r="GW27" s="417"/>
      <c r="GX27" s="417"/>
      <c r="GY27" s="417"/>
      <c r="GZ27" s="417"/>
      <c r="HA27" s="417"/>
      <c r="HB27" s="417"/>
      <c r="HC27" s="417"/>
      <c r="HD27" s="417"/>
      <c r="HE27" s="417"/>
      <c r="HF27" s="417"/>
      <c r="HG27" s="417"/>
      <c r="HH27" s="417"/>
      <c r="HI27" s="417"/>
      <c r="HJ27" s="417"/>
      <c r="HK27" s="417"/>
      <c r="HL27" s="417"/>
      <c r="HM27" s="417"/>
      <c r="HN27" s="417"/>
      <c r="HO27" s="417"/>
      <c r="HP27" s="417"/>
      <c r="HQ27" s="417"/>
      <c r="HR27" s="417"/>
      <c r="HS27" s="417"/>
      <c r="HT27" s="417"/>
      <c r="HU27" s="417"/>
      <c r="HV27" s="417"/>
      <c r="HW27" s="417"/>
      <c r="HX27" s="417"/>
      <c r="HY27" s="417"/>
      <c r="HZ27" s="417"/>
      <c r="IA27" s="417"/>
      <c r="IB27" s="417"/>
      <c r="IC27" s="417"/>
      <c r="ID27" s="417"/>
      <c r="IE27" s="417"/>
      <c r="IF27" s="417"/>
      <c r="IG27" s="417"/>
      <c r="IH27" s="417"/>
      <c r="II27" s="417"/>
      <c r="IJ27" s="417"/>
      <c r="IK27" s="417"/>
      <c r="IL27" s="417"/>
      <c r="IM27" s="417"/>
      <c r="IN27" s="417"/>
      <c r="IO27" s="417"/>
      <c r="IP27" s="417"/>
      <c r="IQ27" s="417"/>
      <c r="IR27" s="417"/>
      <c r="IS27" s="417"/>
      <c r="IT27" s="417"/>
      <c r="IU27" s="417"/>
    </row>
    <row r="28" spans="1:255" ht="27" customHeight="1">
      <c r="A28" s="412">
        <v>9</v>
      </c>
      <c r="B28" s="413"/>
      <c r="C28" s="413" t="s">
        <v>263</v>
      </c>
      <c r="D28" s="414" t="s">
        <v>500</v>
      </c>
      <c r="E28" s="412">
        <v>2023</v>
      </c>
      <c r="F28" s="415">
        <v>1000000</v>
      </c>
      <c r="G28" s="416" t="s">
        <v>488</v>
      </c>
      <c r="H28" s="415">
        <f t="shared" si="0"/>
        <v>1000000</v>
      </c>
      <c r="I28" s="415">
        <v>1000000</v>
      </c>
      <c r="J28" s="415">
        <v>0</v>
      </c>
      <c r="K28" s="414" t="s">
        <v>494</v>
      </c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  <c r="Z28" s="417"/>
      <c r="AA28" s="417"/>
      <c r="AB28" s="417"/>
      <c r="AC28" s="417"/>
      <c r="AD28" s="417"/>
      <c r="AE28" s="417"/>
      <c r="AF28" s="417"/>
      <c r="AG28" s="417"/>
      <c r="AH28" s="417"/>
      <c r="AI28" s="417"/>
      <c r="AJ28" s="417"/>
      <c r="AK28" s="417"/>
      <c r="AL28" s="417"/>
      <c r="AM28" s="417"/>
      <c r="AN28" s="417"/>
      <c r="AO28" s="417"/>
      <c r="AP28" s="417"/>
      <c r="AQ28" s="417"/>
      <c r="AR28" s="417"/>
      <c r="AS28" s="417"/>
      <c r="AT28" s="417"/>
      <c r="AU28" s="417"/>
      <c r="AV28" s="417"/>
      <c r="AW28" s="417"/>
      <c r="AX28" s="417"/>
      <c r="AY28" s="417"/>
      <c r="AZ28" s="417"/>
      <c r="BA28" s="417"/>
      <c r="BB28" s="417"/>
      <c r="BC28" s="417"/>
      <c r="BD28" s="417"/>
      <c r="BE28" s="417"/>
      <c r="BF28" s="417"/>
      <c r="BG28" s="417"/>
      <c r="BH28" s="417"/>
      <c r="BI28" s="417"/>
      <c r="BJ28" s="417"/>
      <c r="BK28" s="417"/>
      <c r="BL28" s="417"/>
      <c r="BM28" s="417"/>
      <c r="BN28" s="417"/>
      <c r="BO28" s="417"/>
      <c r="BP28" s="417"/>
      <c r="BQ28" s="417"/>
      <c r="BR28" s="417"/>
      <c r="BS28" s="417"/>
      <c r="BT28" s="417"/>
      <c r="BU28" s="417"/>
      <c r="BV28" s="417"/>
      <c r="BW28" s="417"/>
      <c r="BX28" s="417"/>
      <c r="BY28" s="417"/>
      <c r="BZ28" s="417"/>
      <c r="CA28" s="417"/>
      <c r="CB28" s="417"/>
      <c r="CC28" s="417"/>
      <c r="CD28" s="417"/>
      <c r="CE28" s="417"/>
      <c r="CF28" s="417"/>
      <c r="CG28" s="417"/>
      <c r="CH28" s="417"/>
      <c r="CI28" s="417"/>
      <c r="CJ28" s="417"/>
      <c r="CK28" s="417"/>
      <c r="CL28" s="417"/>
      <c r="CM28" s="417"/>
      <c r="CN28" s="417"/>
      <c r="CO28" s="417"/>
      <c r="CP28" s="417"/>
      <c r="CQ28" s="417"/>
      <c r="CR28" s="417"/>
      <c r="CS28" s="417"/>
      <c r="CT28" s="417"/>
      <c r="CU28" s="417"/>
      <c r="CV28" s="417"/>
      <c r="CW28" s="417"/>
      <c r="CX28" s="417"/>
      <c r="CY28" s="417"/>
      <c r="CZ28" s="417"/>
      <c r="DA28" s="417"/>
      <c r="DB28" s="417"/>
      <c r="DC28" s="417"/>
      <c r="DD28" s="417"/>
      <c r="DE28" s="417"/>
      <c r="DF28" s="417"/>
      <c r="DG28" s="417"/>
      <c r="DH28" s="417"/>
      <c r="DI28" s="417"/>
      <c r="DJ28" s="417"/>
      <c r="DK28" s="417"/>
      <c r="DL28" s="417"/>
      <c r="DM28" s="417"/>
      <c r="DN28" s="417"/>
      <c r="DO28" s="417"/>
      <c r="DP28" s="417"/>
      <c r="DQ28" s="417"/>
      <c r="DR28" s="417"/>
      <c r="DS28" s="417"/>
      <c r="DT28" s="417"/>
      <c r="DU28" s="417"/>
      <c r="DV28" s="417"/>
      <c r="DW28" s="417"/>
      <c r="DX28" s="417"/>
      <c r="DY28" s="417"/>
      <c r="DZ28" s="417"/>
      <c r="EA28" s="417"/>
      <c r="EB28" s="417"/>
      <c r="EC28" s="417"/>
      <c r="ED28" s="417"/>
      <c r="EE28" s="417"/>
      <c r="EF28" s="417"/>
      <c r="EG28" s="417"/>
      <c r="EH28" s="417"/>
      <c r="EI28" s="417"/>
      <c r="EJ28" s="417"/>
      <c r="EK28" s="417"/>
      <c r="EL28" s="417"/>
      <c r="EM28" s="417"/>
      <c r="EN28" s="417"/>
      <c r="EO28" s="417"/>
      <c r="EP28" s="417"/>
      <c r="EQ28" s="417"/>
      <c r="ER28" s="417"/>
      <c r="ES28" s="417"/>
      <c r="ET28" s="417"/>
      <c r="EU28" s="417"/>
      <c r="EV28" s="417"/>
      <c r="EW28" s="417"/>
      <c r="EX28" s="417"/>
      <c r="EY28" s="417"/>
      <c r="EZ28" s="417"/>
      <c r="FA28" s="417"/>
      <c r="FB28" s="417"/>
      <c r="FC28" s="417"/>
      <c r="FD28" s="417"/>
      <c r="FE28" s="417"/>
      <c r="FF28" s="417"/>
      <c r="FG28" s="417"/>
      <c r="FH28" s="417"/>
      <c r="FI28" s="417"/>
      <c r="FJ28" s="417"/>
      <c r="FK28" s="417"/>
      <c r="FL28" s="417"/>
      <c r="FM28" s="417"/>
      <c r="FN28" s="417"/>
      <c r="FO28" s="417"/>
      <c r="FP28" s="417"/>
      <c r="FQ28" s="417"/>
      <c r="FR28" s="417"/>
      <c r="FS28" s="417"/>
      <c r="FT28" s="417"/>
      <c r="FU28" s="417"/>
      <c r="FV28" s="417"/>
      <c r="FW28" s="417"/>
      <c r="FX28" s="417"/>
      <c r="FY28" s="417"/>
      <c r="FZ28" s="417"/>
      <c r="GA28" s="417"/>
      <c r="GB28" s="417"/>
      <c r="GC28" s="417"/>
      <c r="GD28" s="417"/>
      <c r="GE28" s="417"/>
      <c r="GF28" s="417"/>
      <c r="GG28" s="417"/>
      <c r="GH28" s="417"/>
      <c r="GI28" s="417"/>
      <c r="GJ28" s="417"/>
      <c r="GK28" s="417"/>
      <c r="GL28" s="417"/>
      <c r="GM28" s="417"/>
      <c r="GN28" s="417"/>
      <c r="GO28" s="417"/>
      <c r="GP28" s="417"/>
      <c r="GQ28" s="417"/>
      <c r="GR28" s="417"/>
      <c r="GS28" s="417"/>
      <c r="GT28" s="417"/>
      <c r="GU28" s="417"/>
      <c r="GV28" s="417"/>
      <c r="GW28" s="417"/>
      <c r="GX28" s="417"/>
      <c r="GY28" s="417"/>
      <c r="GZ28" s="417"/>
      <c r="HA28" s="417"/>
      <c r="HB28" s="417"/>
      <c r="HC28" s="417"/>
      <c r="HD28" s="417"/>
      <c r="HE28" s="417"/>
      <c r="HF28" s="417"/>
      <c r="HG28" s="417"/>
      <c r="HH28" s="417"/>
      <c r="HI28" s="417"/>
      <c r="HJ28" s="417"/>
      <c r="HK28" s="417"/>
      <c r="HL28" s="417"/>
      <c r="HM28" s="417"/>
      <c r="HN28" s="417"/>
      <c r="HO28" s="417"/>
      <c r="HP28" s="417"/>
      <c r="HQ28" s="417"/>
      <c r="HR28" s="417"/>
      <c r="HS28" s="417"/>
      <c r="HT28" s="417"/>
      <c r="HU28" s="417"/>
      <c r="HV28" s="417"/>
      <c r="HW28" s="417"/>
      <c r="HX28" s="417"/>
      <c r="HY28" s="417"/>
      <c r="HZ28" s="417"/>
      <c r="IA28" s="417"/>
      <c r="IB28" s="417"/>
      <c r="IC28" s="417"/>
      <c r="ID28" s="417"/>
      <c r="IE28" s="417"/>
      <c r="IF28" s="417"/>
      <c r="IG28" s="417"/>
      <c r="IH28" s="417"/>
      <c r="II28" s="417"/>
      <c r="IJ28" s="417"/>
      <c r="IK28" s="417"/>
      <c r="IL28" s="417"/>
      <c r="IM28" s="417"/>
      <c r="IN28" s="417"/>
      <c r="IO28" s="417"/>
      <c r="IP28" s="417"/>
      <c r="IQ28" s="417"/>
      <c r="IR28" s="417"/>
      <c r="IS28" s="417"/>
      <c r="IT28" s="417"/>
      <c r="IU28" s="417"/>
    </row>
    <row r="29" spans="1:255" ht="39.950000000000003" customHeight="1">
      <c r="A29" s="412">
        <v>10</v>
      </c>
      <c r="B29" s="413"/>
      <c r="C29" s="413" t="s">
        <v>263</v>
      </c>
      <c r="D29" s="414" t="s">
        <v>501</v>
      </c>
      <c r="E29" s="412">
        <v>2023</v>
      </c>
      <c r="F29" s="415">
        <v>1000000</v>
      </c>
      <c r="G29" s="416" t="s">
        <v>488</v>
      </c>
      <c r="H29" s="415">
        <f>I29+J29</f>
        <v>1000000</v>
      </c>
      <c r="I29" s="415">
        <v>1000000</v>
      </c>
      <c r="J29" s="415">
        <v>0</v>
      </c>
      <c r="K29" s="414" t="s">
        <v>494</v>
      </c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/>
      <c r="AA29" s="417"/>
      <c r="AB29" s="417"/>
      <c r="AC29" s="417"/>
      <c r="AD29" s="417"/>
      <c r="AE29" s="417"/>
      <c r="AF29" s="417"/>
      <c r="AG29" s="417"/>
      <c r="AH29" s="417"/>
      <c r="AI29" s="417"/>
      <c r="AJ29" s="417"/>
      <c r="AK29" s="417"/>
      <c r="AL29" s="417"/>
      <c r="AM29" s="417"/>
      <c r="AN29" s="417"/>
      <c r="AO29" s="417"/>
      <c r="AP29" s="417"/>
      <c r="AQ29" s="417"/>
      <c r="AR29" s="417"/>
      <c r="AS29" s="417"/>
      <c r="AT29" s="417"/>
      <c r="AU29" s="417"/>
      <c r="AV29" s="417"/>
      <c r="AW29" s="417"/>
      <c r="AX29" s="417"/>
      <c r="AY29" s="417"/>
      <c r="AZ29" s="417"/>
      <c r="BA29" s="417"/>
      <c r="BB29" s="417"/>
      <c r="BC29" s="417"/>
      <c r="BD29" s="417"/>
      <c r="BE29" s="417"/>
      <c r="BF29" s="417"/>
      <c r="BG29" s="417"/>
      <c r="BH29" s="417"/>
      <c r="BI29" s="417"/>
      <c r="BJ29" s="417"/>
      <c r="BK29" s="417"/>
      <c r="BL29" s="417"/>
      <c r="BM29" s="417"/>
      <c r="BN29" s="417"/>
      <c r="BO29" s="417"/>
      <c r="BP29" s="417"/>
      <c r="BQ29" s="417"/>
      <c r="BR29" s="417"/>
      <c r="BS29" s="417"/>
      <c r="BT29" s="417"/>
      <c r="BU29" s="417"/>
      <c r="BV29" s="417"/>
      <c r="BW29" s="417"/>
      <c r="BX29" s="417"/>
      <c r="BY29" s="417"/>
      <c r="BZ29" s="417"/>
      <c r="CA29" s="417"/>
      <c r="CB29" s="417"/>
      <c r="CC29" s="417"/>
      <c r="CD29" s="417"/>
      <c r="CE29" s="417"/>
      <c r="CF29" s="417"/>
      <c r="CG29" s="417"/>
      <c r="CH29" s="417"/>
      <c r="CI29" s="417"/>
      <c r="CJ29" s="417"/>
      <c r="CK29" s="417"/>
      <c r="CL29" s="417"/>
      <c r="CM29" s="417"/>
      <c r="CN29" s="417"/>
      <c r="CO29" s="417"/>
      <c r="CP29" s="417"/>
      <c r="CQ29" s="417"/>
      <c r="CR29" s="417"/>
      <c r="CS29" s="417"/>
      <c r="CT29" s="417"/>
      <c r="CU29" s="417"/>
      <c r="CV29" s="417"/>
      <c r="CW29" s="417"/>
      <c r="CX29" s="417"/>
      <c r="CY29" s="417"/>
      <c r="CZ29" s="417"/>
      <c r="DA29" s="417"/>
      <c r="DB29" s="417"/>
      <c r="DC29" s="417"/>
      <c r="DD29" s="417"/>
      <c r="DE29" s="417"/>
      <c r="DF29" s="417"/>
      <c r="DG29" s="417"/>
      <c r="DH29" s="417"/>
      <c r="DI29" s="417"/>
      <c r="DJ29" s="417"/>
      <c r="DK29" s="417"/>
      <c r="DL29" s="417"/>
      <c r="DM29" s="417"/>
      <c r="DN29" s="417"/>
      <c r="DO29" s="417"/>
      <c r="DP29" s="417"/>
      <c r="DQ29" s="417"/>
      <c r="DR29" s="417"/>
      <c r="DS29" s="417"/>
      <c r="DT29" s="417"/>
      <c r="DU29" s="417"/>
      <c r="DV29" s="417"/>
      <c r="DW29" s="417"/>
      <c r="DX29" s="417"/>
      <c r="DY29" s="417"/>
      <c r="DZ29" s="417"/>
      <c r="EA29" s="417"/>
      <c r="EB29" s="417"/>
      <c r="EC29" s="417"/>
      <c r="ED29" s="417"/>
      <c r="EE29" s="417"/>
      <c r="EF29" s="417"/>
      <c r="EG29" s="417"/>
      <c r="EH29" s="417"/>
      <c r="EI29" s="417"/>
      <c r="EJ29" s="417"/>
      <c r="EK29" s="417"/>
      <c r="EL29" s="417"/>
      <c r="EM29" s="417"/>
      <c r="EN29" s="417"/>
      <c r="EO29" s="417"/>
      <c r="EP29" s="417"/>
      <c r="EQ29" s="417"/>
      <c r="ER29" s="417"/>
      <c r="ES29" s="417"/>
      <c r="ET29" s="417"/>
      <c r="EU29" s="417"/>
      <c r="EV29" s="417"/>
      <c r="EW29" s="417"/>
      <c r="EX29" s="417"/>
      <c r="EY29" s="417"/>
      <c r="EZ29" s="417"/>
      <c r="FA29" s="417"/>
      <c r="FB29" s="417"/>
      <c r="FC29" s="417"/>
      <c r="FD29" s="417"/>
      <c r="FE29" s="417"/>
      <c r="FF29" s="417"/>
      <c r="FG29" s="417"/>
      <c r="FH29" s="417"/>
      <c r="FI29" s="417"/>
      <c r="FJ29" s="417"/>
      <c r="FK29" s="417"/>
      <c r="FL29" s="417"/>
      <c r="FM29" s="417"/>
      <c r="FN29" s="417"/>
      <c r="FO29" s="417"/>
      <c r="FP29" s="417"/>
      <c r="FQ29" s="417"/>
      <c r="FR29" s="417"/>
      <c r="FS29" s="417"/>
      <c r="FT29" s="417"/>
      <c r="FU29" s="417"/>
      <c r="FV29" s="417"/>
      <c r="FW29" s="417"/>
      <c r="FX29" s="417"/>
      <c r="FY29" s="417"/>
      <c r="FZ29" s="417"/>
      <c r="GA29" s="417"/>
      <c r="GB29" s="417"/>
      <c r="GC29" s="417"/>
      <c r="GD29" s="417"/>
      <c r="GE29" s="417"/>
      <c r="GF29" s="417"/>
      <c r="GG29" s="417"/>
      <c r="GH29" s="417"/>
      <c r="GI29" s="417"/>
      <c r="GJ29" s="417"/>
      <c r="GK29" s="417"/>
      <c r="GL29" s="417"/>
      <c r="GM29" s="417"/>
      <c r="GN29" s="417"/>
      <c r="GO29" s="417"/>
      <c r="GP29" s="417"/>
      <c r="GQ29" s="417"/>
      <c r="GR29" s="417"/>
      <c r="GS29" s="417"/>
      <c r="GT29" s="417"/>
      <c r="GU29" s="417"/>
      <c r="GV29" s="417"/>
      <c r="GW29" s="417"/>
      <c r="GX29" s="417"/>
      <c r="GY29" s="417"/>
      <c r="GZ29" s="417"/>
      <c r="HA29" s="417"/>
      <c r="HB29" s="417"/>
      <c r="HC29" s="417"/>
      <c r="HD29" s="417"/>
      <c r="HE29" s="417"/>
      <c r="HF29" s="417"/>
      <c r="HG29" s="417"/>
      <c r="HH29" s="417"/>
      <c r="HI29" s="417"/>
      <c r="HJ29" s="417"/>
      <c r="HK29" s="417"/>
      <c r="HL29" s="417"/>
      <c r="HM29" s="417"/>
      <c r="HN29" s="417"/>
      <c r="HO29" s="417"/>
      <c r="HP29" s="417"/>
      <c r="HQ29" s="417"/>
      <c r="HR29" s="417"/>
      <c r="HS29" s="417"/>
      <c r="HT29" s="417"/>
      <c r="HU29" s="417"/>
      <c r="HV29" s="417"/>
      <c r="HW29" s="417"/>
      <c r="HX29" s="417"/>
      <c r="HY29" s="417"/>
      <c r="HZ29" s="417"/>
      <c r="IA29" s="417"/>
      <c r="IB29" s="417"/>
      <c r="IC29" s="417"/>
      <c r="ID29" s="417"/>
      <c r="IE29" s="417"/>
      <c r="IF29" s="417"/>
      <c r="IG29" s="417"/>
      <c r="IH29" s="417"/>
      <c r="II29" s="417"/>
      <c r="IJ29" s="417"/>
      <c r="IK29" s="417"/>
      <c r="IL29" s="417"/>
      <c r="IM29" s="417"/>
      <c r="IN29" s="417"/>
      <c r="IO29" s="417"/>
      <c r="IP29" s="417"/>
      <c r="IQ29" s="417"/>
      <c r="IR29" s="417"/>
      <c r="IS29" s="417"/>
      <c r="IT29" s="417"/>
      <c r="IU29" s="417"/>
    </row>
    <row r="30" spans="1:255" ht="27" customHeight="1">
      <c r="A30" s="412">
        <v>11</v>
      </c>
      <c r="B30" s="413"/>
      <c r="C30" s="413" t="s">
        <v>502</v>
      </c>
      <c r="D30" s="414" t="s">
        <v>503</v>
      </c>
      <c r="E30" s="412">
        <v>2023</v>
      </c>
      <c r="F30" s="415">
        <v>36000</v>
      </c>
      <c r="G30" s="416" t="s">
        <v>488</v>
      </c>
      <c r="H30" s="415">
        <f>I30+J30</f>
        <v>36000</v>
      </c>
      <c r="I30" s="415">
        <v>36000</v>
      </c>
      <c r="J30" s="415">
        <v>0</v>
      </c>
      <c r="K30" s="414" t="s">
        <v>492</v>
      </c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Y30" s="417"/>
      <c r="Z30" s="417"/>
      <c r="AA30" s="417"/>
      <c r="AB30" s="417"/>
      <c r="AC30" s="417"/>
      <c r="AD30" s="417"/>
      <c r="AE30" s="417"/>
      <c r="AF30" s="417"/>
      <c r="AG30" s="417"/>
      <c r="AH30" s="417"/>
      <c r="AI30" s="417"/>
      <c r="AJ30" s="417"/>
      <c r="AK30" s="417"/>
      <c r="AL30" s="417"/>
      <c r="AM30" s="417"/>
      <c r="AN30" s="417"/>
      <c r="AO30" s="417"/>
      <c r="AP30" s="417"/>
      <c r="AQ30" s="417"/>
      <c r="AR30" s="417"/>
      <c r="AS30" s="417"/>
      <c r="AT30" s="417"/>
      <c r="AU30" s="417"/>
      <c r="AV30" s="417"/>
      <c r="AW30" s="417"/>
      <c r="AX30" s="417"/>
      <c r="AY30" s="417"/>
      <c r="AZ30" s="417"/>
      <c r="BA30" s="417"/>
      <c r="BB30" s="417"/>
      <c r="BC30" s="417"/>
      <c r="BD30" s="417"/>
      <c r="BE30" s="417"/>
      <c r="BF30" s="417"/>
      <c r="BG30" s="417"/>
      <c r="BH30" s="417"/>
      <c r="BI30" s="417"/>
      <c r="BJ30" s="417"/>
      <c r="BK30" s="417"/>
      <c r="BL30" s="417"/>
      <c r="BM30" s="417"/>
      <c r="BN30" s="417"/>
      <c r="BO30" s="417"/>
      <c r="BP30" s="417"/>
      <c r="BQ30" s="417"/>
      <c r="BR30" s="417"/>
      <c r="BS30" s="417"/>
      <c r="BT30" s="417"/>
      <c r="BU30" s="417"/>
      <c r="BV30" s="417"/>
      <c r="BW30" s="417"/>
      <c r="BX30" s="417"/>
      <c r="BY30" s="417"/>
      <c r="BZ30" s="417"/>
      <c r="CA30" s="417"/>
      <c r="CB30" s="417"/>
      <c r="CC30" s="417"/>
      <c r="CD30" s="417"/>
      <c r="CE30" s="417"/>
      <c r="CF30" s="417"/>
      <c r="CG30" s="417"/>
      <c r="CH30" s="417"/>
      <c r="CI30" s="417"/>
      <c r="CJ30" s="417"/>
      <c r="CK30" s="417"/>
      <c r="CL30" s="417"/>
      <c r="CM30" s="417"/>
      <c r="CN30" s="417"/>
      <c r="CO30" s="417"/>
      <c r="CP30" s="417"/>
      <c r="CQ30" s="417"/>
      <c r="CR30" s="417"/>
      <c r="CS30" s="417"/>
      <c r="CT30" s="417"/>
      <c r="CU30" s="417"/>
      <c r="CV30" s="417"/>
      <c r="CW30" s="417"/>
      <c r="CX30" s="417"/>
      <c r="CY30" s="417"/>
      <c r="CZ30" s="417"/>
      <c r="DA30" s="417"/>
      <c r="DB30" s="417"/>
      <c r="DC30" s="417"/>
      <c r="DD30" s="417"/>
      <c r="DE30" s="417"/>
      <c r="DF30" s="417"/>
      <c r="DG30" s="417"/>
      <c r="DH30" s="417"/>
      <c r="DI30" s="417"/>
      <c r="DJ30" s="417"/>
      <c r="DK30" s="417"/>
      <c r="DL30" s="417"/>
      <c r="DM30" s="417"/>
      <c r="DN30" s="417"/>
      <c r="DO30" s="417"/>
      <c r="DP30" s="417"/>
      <c r="DQ30" s="417"/>
      <c r="DR30" s="417"/>
      <c r="DS30" s="417"/>
      <c r="DT30" s="417"/>
      <c r="DU30" s="417"/>
      <c r="DV30" s="417"/>
      <c r="DW30" s="417"/>
      <c r="DX30" s="417"/>
      <c r="DY30" s="417"/>
      <c r="DZ30" s="417"/>
      <c r="EA30" s="417"/>
      <c r="EB30" s="417"/>
      <c r="EC30" s="417"/>
      <c r="ED30" s="417"/>
      <c r="EE30" s="417"/>
      <c r="EF30" s="417"/>
      <c r="EG30" s="417"/>
      <c r="EH30" s="417"/>
      <c r="EI30" s="417"/>
      <c r="EJ30" s="417"/>
      <c r="EK30" s="417"/>
      <c r="EL30" s="417"/>
      <c r="EM30" s="417"/>
      <c r="EN30" s="417"/>
      <c r="EO30" s="417"/>
      <c r="EP30" s="417"/>
      <c r="EQ30" s="417"/>
      <c r="ER30" s="417"/>
      <c r="ES30" s="417"/>
      <c r="ET30" s="417"/>
      <c r="EU30" s="417"/>
      <c r="EV30" s="417"/>
      <c r="EW30" s="417"/>
      <c r="EX30" s="417"/>
      <c r="EY30" s="417"/>
      <c r="EZ30" s="417"/>
      <c r="FA30" s="417"/>
      <c r="FB30" s="417"/>
      <c r="FC30" s="417"/>
      <c r="FD30" s="417"/>
      <c r="FE30" s="417"/>
      <c r="FF30" s="417"/>
      <c r="FG30" s="417"/>
      <c r="FH30" s="417"/>
      <c r="FI30" s="417"/>
      <c r="FJ30" s="417"/>
      <c r="FK30" s="417"/>
      <c r="FL30" s="417"/>
      <c r="FM30" s="417"/>
      <c r="FN30" s="417"/>
      <c r="FO30" s="417"/>
      <c r="FP30" s="417"/>
      <c r="FQ30" s="417"/>
      <c r="FR30" s="417"/>
      <c r="FS30" s="417"/>
      <c r="FT30" s="417"/>
      <c r="FU30" s="417"/>
      <c r="FV30" s="417"/>
      <c r="FW30" s="417"/>
      <c r="FX30" s="417"/>
      <c r="FY30" s="417"/>
      <c r="FZ30" s="417"/>
      <c r="GA30" s="417"/>
      <c r="GB30" s="417"/>
      <c r="GC30" s="417"/>
      <c r="GD30" s="417"/>
      <c r="GE30" s="417"/>
      <c r="GF30" s="417"/>
      <c r="GG30" s="417"/>
      <c r="GH30" s="417"/>
      <c r="GI30" s="417"/>
      <c r="GJ30" s="417"/>
      <c r="GK30" s="417"/>
      <c r="GL30" s="417"/>
      <c r="GM30" s="417"/>
      <c r="GN30" s="417"/>
      <c r="GO30" s="417"/>
      <c r="GP30" s="417"/>
      <c r="GQ30" s="417"/>
      <c r="GR30" s="417"/>
      <c r="GS30" s="417"/>
      <c r="GT30" s="417"/>
      <c r="GU30" s="417"/>
      <c r="GV30" s="417"/>
      <c r="GW30" s="417"/>
      <c r="GX30" s="417"/>
      <c r="GY30" s="417"/>
      <c r="GZ30" s="417"/>
      <c r="HA30" s="417"/>
      <c r="HB30" s="417"/>
      <c r="HC30" s="417"/>
      <c r="HD30" s="417"/>
      <c r="HE30" s="417"/>
      <c r="HF30" s="417"/>
      <c r="HG30" s="417"/>
      <c r="HH30" s="417"/>
      <c r="HI30" s="417"/>
      <c r="HJ30" s="417"/>
      <c r="HK30" s="417"/>
      <c r="HL30" s="417"/>
      <c r="HM30" s="417"/>
      <c r="HN30" s="417"/>
      <c r="HO30" s="417"/>
      <c r="HP30" s="417"/>
      <c r="HQ30" s="417"/>
      <c r="HR30" s="417"/>
      <c r="HS30" s="417"/>
      <c r="HT30" s="417"/>
      <c r="HU30" s="417"/>
      <c r="HV30" s="417"/>
      <c r="HW30" s="417"/>
      <c r="HX30" s="417"/>
      <c r="HY30" s="417"/>
      <c r="HZ30" s="417"/>
      <c r="IA30" s="417"/>
      <c r="IB30" s="417"/>
      <c r="IC30" s="417"/>
      <c r="ID30" s="417"/>
      <c r="IE30" s="417"/>
      <c r="IF30" s="417"/>
      <c r="IG30" s="417"/>
      <c r="IH30" s="417"/>
      <c r="II30" s="417"/>
      <c r="IJ30" s="417"/>
      <c r="IK30" s="417"/>
      <c r="IL30" s="417"/>
      <c r="IM30" s="417"/>
      <c r="IN30" s="417"/>
      <c r="IO30" s="417"/>
      <c r="IP30" s="417"/>
      <c r="IQ30" s="417"/>
      <c r="IR30" s="417"/>
      <c r="IS30" s="417"/>
      <c r="IT30" s="417"/>
      <c r="IU30" s="417"/>
    </row>
    <row r="31" spans="1:255">
      <c r="A31" s="406"/>
      <c r="B31" s="407" t="s">
        <v>25</v>
      </c>
      <c r="C31" s="407"/>
      <c r="D31" s="408" t="s">
        <v>26</v>
      </c>
      <c r="E31" s="406" t="s">
        <v>488</v>
      </c>
      <c r="F31" s="409">
        <f>F32+F33</f>
        <v>357755</v>
      </c>
      <c r="G31" s="410" t="s">
        <v>488</v>
      </c>
      <c r="H31" s="409">
        <f>H32+H33</f>
        <v>357755</v>
      </c>
      <c r="I31" s="409">
        <f>I32+I33</f>
        <v>357755</v>
      </c>
      <c r="J31" s="409">
        <f>J32+J33</f>
        <v>0</v>
      </c>
      <c r="K31" s="406" t="s">
        <v>488</v>
      </c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1"/>
      <c r="BF31" s="411"/>
      <c r="BG31" s="411"/>
      <c r="BH31" s="411"/>
      <c r="BI31" s="411"/>
      <c r="BJ31" s="411"/>
      <c r="BK31" s="411"/>
      <c r="BL31" s="411"/>
      <c r="BM31" s="411"/>
      <c r="BN31" s="411"/>
      <c r="BO31" s="411"/>
      <c r="BP31" s="411"/>
      <c r="BQ31" s="411"/>
      <c r="BR31" s="411"/>
      <c r="BS31" s="411"/>
      <c r="BT31" s="411"/>
      <c r="BU31" s="411"/>
      <c r="BV31" s="411"/>
      <c r="BW31" s="411"/>
      <c r="BX31" s="411"/>
      <c r="BY31" s="411"/>
      <c r="BZ31" s="411"/>
      <c r="CA31" s="411"/>
      <c r="CB31" s="411"/>
      <c r="CC31" s="411"/>
      <c r="CD31" s="411"/>
      <c r="CE31" s="411"/>
      <c r="CF31" s="411"/>
      <c r="CG31" s="411"/>
      <c r="CH31" s="411"/>
      <c r="CI31" s="411"/>
      <c r="CJ31" s="411"/>
      <c r="CK31" s="411"/>
      <c r="CL31" s="411"/>
      <c r="CM31" s="411"/>
      <c r="CN31" s="411"/>
      <c r="CO31" s="411"/>
      <c r="CP31" s="411"/>
      <c r="CQ31" s="411"/>
      <c r="CR31" s="411"/>
      <c r="CS31" s="411"/>
      <c r="CT31" s="411"/>
      <c r="CU31" s="411"/>
      <c r="CV31" s="411"/>
      <c r="CW31" s="411"/>
      <c r="CX31" s="411"/>
      <c r="CY31" s="411"/>
      <c r="CZ31" s="411"/>
      <c r="DA31" s="411"/>
      <c r="DB31" s="411"/>
      <c r="DC31" s="411"/>
      <c r="DD31" s="411"/>
      <c r="DE31" s="411"/>
      <c r="DF31" s="411"/>
      <c r="DG31" s="411"/>
      <c r="DH31" s="411"/>
      <c r="DI31" s="411"/>
      <c r="DJ31" s="411"/>
      <c r="DK31" s="411"/>
      <c r="DL31" s="411"/>
      <c r="DM31" s="411"/>
      <c r="DN31" s="411"/>
      <c r="DO31" s="411"/>
      <c r="DP31" s="411"/>
      <c r="DQ31" s="411"/>
      <c r="DR31" s="411"/>
      <c r="DS31" s="411"/>
      <c r="DT31" s="411"/>
      <c r="DU31" s="411"/>
      <c r="DV31" s="411"/>
      <c r="DW31" s="411"/>
      <c r="DX31" s="411"/>
      <c r="DY31" s="411"/>
      <c r="DZ31" s="411"/>
      <c r="EA31" s="411"/>
      <c r="EB31" s="411"/>
      <c r="EC31" s="411"/>
      <c r="ED31" s="411"/>
      <c r="EE31" s="411"/>
      <c r="EF31" s="411"/>
      <c r="EG31" s="411"/>
      <c r="EH31" s="411"/>
      <c r="EI31" s="411"/>
      <c r="EJ31" s="411"/>
      <c r="EK31" s="411"/>
      <c r="EL31" s="411"/>
      <c r="EM31" s="411"/>
      <c r="EN31" s="411"/>
      <c r="EO31" s="411"/>
      <c r="EP31" s="411"/>
      <c r="EQ31" s="411"/>
      <c r="ER31" s="411"/>
      <c r="ES31" s="411"/>
      <c r="ET31" s="411"/>
      <c r="EU31" s="411"/>
      <c r="EV31" s="411"/>
      <c r="EW31" s="411"/>
      <c r="EX31" s="411"/>
      <c r="EY31" s="411"/>
      <c r="EZ31" s="411"/>
      <c r="FA31" s="411"/>
      <c r="FB31" s="411"/>
      <c r="FC31" s="411"/>
      <c r="FD31" s="411"/>
      <c r="FE31" s="411"/>
      <c r="FF31" s="411"/>
      <c r="FG31" s="411"/>
      <c r="FH31" s="411"/>
      <c r="FI31" s="411"/>
      <c r="FJ31" s="411"/>
      <c r="FK31" s="411"/>
      <c r="FL31" s="411"/>
      <c r="FM31" s="411"/>
      <c r="FN31" s="411"/>
      <c r="FO31" s="411"/>
      <c r="FP31" s="411"/>
      <c r="FQ31" s="411"/>
      <c r="FR31" s="411"/>
      <c r="FS31" s="411"/>
      <c r="FT31" s="411"/>
      <c r="FU31" s="411"/>
      <c r="FV31" s="411"/>
      <c r="FW31" s="411"/>
      <c r="FX31" s="411"/>
      <c r="FY31" s="411"/>
      <c r="FZ31" s="411"/>
      <c r="GA31" s="411"/>
      <c r="GB31" s="411"/>
      <c r="GC31" s="411"/>
      <c r="GD31" s="411"/>
      <c r="GE31" s="411"/>
      <c r="GF31" s="411"/>
      <c r="GG31" s="411"/>
      <c r="GH31" s="411"/>
      <c r="GI31" s="411"/>
      <c r="GJ31" s="411"/>
      <c r="GK31" s="411"/>
      <c r="GL31" s="411"/>
      <c r="GM31" s="411"/>
      <c r="GN31" s="411"/>
      <c r="GO31" s="411"/>
      <c r="GP31" s="411"/>
      <c r="GQ31" s="411"/>
      <c r="GR31" s="411"/>
      <c r="GS31" s="411"/>
      <c r="GT31" s="411"/>
      <c r="GU31" s="411"/>
      <c r="GV31" s="411"/>
      <c r="GW31" s="411"/>
      <c r="GX31" s="411"/>
      <c r="GY31" s="411"/>
      <c r="GZ31" s="411"/>
      <c r="HA31" s="411"/>
      <c r="HB31" s="411"/>
      <c r="HC31" s="411"/>
      <c r="HD31" s="411"/>
      <c r="HE31" s="411"/>
      <c r="HF31" s="411"/>
      <c r="HG31" s="411"/>
      <c r="HH31" s="411"/>
      <c r="HI31" s="411"/>
      <c r="HJ31" s="411"/>
      <c r="HK31" s="411"/>
      <c r="HL31" s="411"/>
      <c r="HM31" s="411"/>
      <c r="HN31" s="411"/>
      <c r="HO31" s="411"/>
      <c r="HP31" s="411"/>
      <c r="HQ31" s="411"/>
      <c r="HR31" s="411"/>
      <c r="HS31" s="411"/>
      <c r="HT31" s="411"/>
      <c r="HU31" s="411"/>
      <c r="HV31" s="411"/>
      <c r="HW31" s="411"/>
      <c r="HX31" s="411"/>
      <c r="HY31" s="411"/>
      <c r="HZ31" s="411"/>
      <c r="IA31" s="411"/>
      <c r="IB31" s="411"/>
      <c r="IC31" s="411"/>
      <c r="ID31" s="411"/>
      <c r="IE31" s="411"/>
      <c r="IF31" s="411"/>
      <c r="IG31" s="411"/>
      <c r="IH31" s="411"/>
      <c r="II31" s="411"/>
      <c r="IJ31" s="411"/>
      <c r="IK31" s="411"/>
      <c r="IL31" s="411"/>
      <c r="IM31" s="411"/>
      <c r="IN31" s="411"/>
      <c r="IO31" s="411"/>
      <c r="IP31" s="411"/>
      <c r="IQ31" s="411"/>
      <c r="IR31" s="411"/>
      <c r="IS31" s="411"/>
      <c r="IT31" s="411"/>
      <c r="IU31" s="411"/>
    </row>
    <row r="32" spans="1:255" ht="27" customHeight="1">
      <c r="A32" s="412">
        <v>12</v>
      </c>
      <c r="B32" s="413"/>
      <c r="C32" s="413" t="s">
        <v>336</v>
      </c>
      <c r="D32" s="414" t="s">
        <v>504</v>
      </c>
      <c r="E32" s="412">
        <v>2023</v>
      </c>
      <c r="F32" s="415">
        <v>22755</v>
      </c>
      <c r="G32" s="416" t="s">
        <v>488</v>
      </c>
      <c r="H32" s="415">
        <f>I32+J32</f>
        <v>22755</v>
      </c>
      <c r="I32" s="415">
        <v>22755</v>
      </c>
      <c r="J32" s="415">
        <v>0</v>
      </c>
      <c r="K32" s="414" t="s">
        <v>492</v>
      </c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17"/>
      <c r="AC32" s="417"/>
      <c r="AD32" s="417"/>
      <c r="AE32" s="417"/>
      <c r="AF32" s="417"/>
      <c r="AG32" s="417"/>
      <c r="AH32" s="417"/>
      <c r="AI32" s="417"/>
      <c r="AJ32" s="417"/>
      <c r="AK32" s="417"/>
      <c r="AL32" s="417"/>
      <c r="AM32" s="417"/>
      <c r="AN32" s="417"/>
      <c r="AO32" s="417"/>
      <c r="AP32" s="417"/>
      <c r="AQ32" s="417"/>
      <c r="AR32" s="417"/>
      <c r="AS32" s="417"/>
      <c r="AT32" s="417"/>
      <c r="AU32" s="417"/>
      <c r="AV32" s="417"/>
      <c r="AW32" s="417"/>
      <c r="AX32" s="417"/>
      <c r="AY32" s="417"/>
      <c r="AZ32" s="417"/>
      <c r="BA32" s="417"/>
      <c r="BB32" s="417"/>
      <c r="BC32" s="417"/>
      <c r="BD32" s="417"/>
      <c r="BE32" s="417"/>
      <c r="BF32" s="417"/>
      <c r="BG32" s="417"/>
      <c r="BH32" s="417"/>
      <c r="BI32" s="417"/>
      <c r="BJ32" s="417"/>
      <c r="BK32" s="417"/>
      <c r="BL32" s="417"/>
      <c r="BM32" s="417"/>
      <c r="BN32" s="417"/>
      <c r="BO32" s="417"/>
      <c r="BP32" s="417"/>
      <c r="BQ32" s="417"/>
      <c r="BR32" s="417"/>
      <c r="BS32" s="417"/>
      <c r="BT32" s="417"/>
      <c r="BU32" s="417"/>
      <c r="BV32" s="417"/>
      <c r="BW32" s="417"/>
      <c r="BX32" s="417"/>
      <c r="BY32" s="417"/>
      <c r="BZ32" s="417"/>
      <c r="CA32" s="417"/>
      <c r="CB32" s="417"/>
      <c r="CC32" s="417"/>
      <c r="CD32" s="417"/>
      <c r="CE32" s="417"/>
      <c r="CF32" s="417"/>
      <c r="CG32" s="417"/>
      <c r="CH32" s="417"/>
      <c r="CI32" s="417"/>
      <c r="CJ32" s="417"/>
      <c r="CK32" s="417"/>
      <c r="CL32" s="417"/>
      <c r="CM32" s="417"/>
      <c r="CN32" s="417"/>
      <c r="CO32" s="417"/>
      <c r="CP32" s="417"/>
      <c r="CQ32" s="417"/>
      <c r="CR32" s="417"/>
      <c r="CS32" s="417"/>
      <c r="CT32" s="417"/>
      <c r="CU32" s="417"/>
      <c r="CV32" s="417"/>
      <c r="CW32" s="417"/>
      <c r="CX32" s="417"/>
      <c r="CY32" s="417"/>
      <c r="CZ32" s="417"/>
      <c r="DA32" s="417"/>
      <c r="DB32" s="417"/>
      <c r="DC32" s="417"/>
      <c r="DD32" s="417"/>
      <c r="DE32" s="417"/>
      <c r="DF32" s="417"/>
      <c r="DG32" s="417"/>
      <c r="DH32" s="417"/>
      <c r="DI32" s="417"/>
      <c r="DJ32" s="417"/>
      <c r="DK32" s="417"/>
      <c r="DL32" s="417"/>
      <c r="DM32" s="417"/>
      <c r="DN32" s="417"/>
      <c r="DO32" s="417"/>
      <c r="DP32" s="417"/>
      <c r="DQ32" s="417"/>
      <c r="DR32" s="417"/>
      <c r="DS32" s="417"/>
      <c r="DT32" s="417"/>
      <c r="DU32" s="417"/>
      <c r="DV32" s="417"/>
      <c r="DW32" s="417"/>
      <c r="DX32" s="417"/>
      <c r="DY32" s="417"/>
      <c r="DZ32" s="417"/>
      <c r="EA32" s="417"/>
      <c r="EB32" s="417"/>
      <c r="EC32" s="417"/>
      <c r="ED32" s="417"/>
      <c r="EE32" s="417"/>
      <c r="EF32" s="417"/>
      <c r="EG32" s="417"/>
      <c r="EH32" s="417"/>
      <c r="EI32" s="417"/>
      <c r="EJ32" s="417"/>
      <c r="EK32" s="417"/>
      <c r="EL32" s="417"/>
      <c r="EM32" s="417"/>
      <c r="EN32" s="417"/>
      <c r="EO32" s="417"/>
      <c r="EP32" s="417"/>
      <c r="EQ32" s="417"/>
      <c r="ER32" s="417"/>
      <c r="ES32" s="417"/>
      <c r="ET32" s="417"/>
      <c r="EU32" s="417"/>
      <c r="EV32" s="417"/>
      <c r="EW32" s="417"/>
      <c r="EX32" s="417"/>
      <c r="EY32" s="417"/>
      <c r="EZ32" s="417"/>
      <c r="FA32" s="417"/>
      <c r="FB32" s="417"/>
      <c r="FC32" s="417"/>
      <c r="FD32" s="417"/>
      <c r="FE32" s="417"/>
      <c r="FF32" s="417"/>
      <c r="FG32" s="417"/>
      <c r="FH32" s="417"/>
      <c r="FI32" s="417"/>
      <c r="FJ32" s="417"/>
      <c r="FK32" s="417"/>
      <c r="FL32" s="417"/>
      <c r="FM32" s="417"/>
      <c r="FN32" s="417"/>
      <c r="FO32" s="417"/>
      <c r="FP32" s="417"/>
      <c r="FQ32" s="417"/>
      <c r="FR32" s="417"/>
      <c r="FS32" s="417"/>
      <c r="FT32" s="417"/>
      <c r="FU32" s="417"/>
      <c r="FV32" s="417"/>
      <c r="FW32" s="417"/>
      <c r="FX32" s="417"/>
      <c r="FY32" s="417"/>
      <c r="FZ32" s="417"/>
      <c r="GA32" s="417"/>
      <c r="GB32" s="417"/>
      <c r="GC32" s="417"/>
      <c r="GD32" s="417"/>
      <c r="GE32" s="417"/>
      <c r="GF32" s="417"/>
      <c r="GG32" s="417"/>
      <c r="GH32" s="417"/>
      <c r="GI32" s="417"/>
      <c r="GJ32" s="417"/>
      <c r="GK32" s="417"/>
      <c r="GL32" s="417"/>
      <c r="GM32" s="417"/>
      <c r="GN32" s="417"/>
      <c r="GO32" s="417"/>
      <c r="GP32" s="417"/>
      <c r="GQ32" s="417"/>
      <c r="GR32" s="417"/>
      <c r="GS32" s="417"/>
      <c r="GT32" s="417"/>
      <c r="GU32" s="417"/>
      <c r="GV32" s="417"/>
      <c r="GW32" s="417"/>
      <c r="GX32" s="417"/>
      <c r="GY32" s="417"/>
      <c r="GZ32" s="417"/>
      <c r="HA32" s="417"/>
      <c r="HB32" s="417"/>
      <c r="HC32" s="417"/>
      <c r="HD32" s="417"/>
      <c r="HE32" s="417"/>
      <c r="HF32" s="417"/>
      <c r="HG32" s="417"/>
      <c r="HH32" s="417"/>
      <c r="HI32" s="417"/>
      <c r="HJ32" s="417"/>
      <c r="HK32" s="417"/>
      <c r="HL32" s="417"/>
      <c r="HM32" s="417"/>
      <c r="HN32" s="417"/>
      <c r="HO32" s="417"/>
      <c r="HP32" s="417"/>
      <c r="HQ32" s="417"/>
      <c r="HR32" s="417"/>
      <c r="HS32" s="417"/>
      <c r="HT32" s="417"/>
      <c r="HU32" s="417"/>
      <c r="HV32" s="417"/>
      <c r="HW32" s="417"/>
      <c r="HX32" s="417"/>
      <c r="HY32" s="417"/>
      <c r="HZ32" s="417"/>
      <c r="IA32" s="417"/>
      <c r="IB32" s="417"/>
      <c r="IC32" s="417"/>
      <c r="ID32" s="417"/>
      <c r="IE32" s="417"/>
      <c r="IF32" s="417"/>
      <c r="IG32" s="417"/>
      <c r="IH32" s="417"/>
      <c r="II32" s="417"/>
      <c r="IJ32" s="417"/>
      <c r="IK32" s="417"/>
      <c r="IL32" s="417"/>
      <c r="IM32" s="417"/>
      <c r="IN32" s="417"/>
      <c r="IO32" s="417"/>
      <c r="IP32" s="417"/>
      <c r="IQ32" s="417"/>
      <c r="IR32" s="417"/>
      <c r="IS32" s="417"/>
      <c r="IT32" s="417"/>
      <c r="IU32" s="417"/>
    </row>
    <row r="33" spans="1:255" ht="27" customHeight="1">
      <c r="A33" s="412">
        <v>13</v>
      </c>
      <c r="B33" s="413"/>
      <c r="C33" s="413" t="s">
        <v>505</v>
      </c>
      <c r="D33" s="414" t="s">
        <v>506</v>
      </c>
      <c r="E33" s="412">
        <v>2023</v>
      </c>
      <c r="F33" s="415">
        <v>335000</v>
      </c>
      <c r="G33" s="416" t="s">
        <v>488</v>
      </c>
      <c r="H33" s="415">
        <f>I33+J33</f>
        <v>335000</v>
      </c>
      <c r="I33" s="415">
        <v>335000</v>
      </c>
      <c r="J33" s="415">
        <v>0</v>
      </c>
      <c r="K33" s="414" t="s">
        <v>492</v>
      </c>
      <c r="L33" s="417"/>
      <c r="M33" s="417"/>
      <c r="N33" s="417"/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  <c r="AB33" s="417"/>
      <c r="AC33" s="417"/>
      <c r="AD33" s="417"/>
      <c r="AE33" s="417"/>
      <c r="AF33" s="417"/>
      <c r="AG33" s="417"/>
      <c r="AH33" s="417"/>
      <c r="AI33" s="417"/>
      <c r="AJ33" s="417"/>
      <c r="AK33" s="417"/>
      <c r="AL33" s="417"/>
      <c r="AM33" s="417"/>
      <c r="AN33" s="417"/>
      <c r="AO33" s="417"/>
      <c r="AP33" s="417"/>
      <c r="AQ33" s="417"/>
      <c r="AR33" s="417"/>
      <c r="AS33" s="417"/>
      <c r="AT33" s="417"/>
      <c r="AU33" s="417"/>
      <c r="AV33" s="417"/>
      <c r="AW33" s="417"/>
      <c r="AX33" s="417"/>
      <c r="AY33" s="417"/>
      <c r="AZ33" s="417"/>
      <c r="BA33" s="417"/>
      <c r="BB33" s="417"/>
      <c r="BC33" s="417"/>
      <c r="BD33" s="417"/>
      <c r="BE33" s="417"/>
      <c r="BF33" s="417"/>
      <c r="BG33" s="417"/>
      <c r="BH33" s="417"/>
      <c r="BI33" s="417"/>
      <c r="BJ33" s="417"/>
      <c r="BK33" s="417"/>
      <c r="BL33" s="417"/>
      <c r="BM33" s="417"/>
      <c r="BN33" s="417"/>
      <c r="BO33" s="417"/>
      <c r="BP33" s="417"/>
      <c r="BQ33" s="417"/>
      <c r="BR33" s="417"/>
      <c r="BS33" s="417"/>
      <c r="BT33" s="417"/>
      <c r="BU33" s="417"/>
      <c r="BV33" s="417"/>
      <c r="BW33" s="417"/>
      <c r="BX33" s="417"/>
      <c r="BY33" s="417"/>
      <c r="BZ33" s="417"/>
      <c r="CA33" s="417"/>
      <c r="CB33" s="417"/>
      <c r="CC33" s="417"/>
      <c r="CD33" s="417"/>
      <c r="CE33" s="417"/>
      <c r="CF33" s="417"/>
      <c r="CG33" s="417"/>
      <c r="CH33" s="417"/>
      <c r="CI33" s="417"/>
      <c r="CJ33" s="417"/>
      <c r="CK33" s="417"/>
      <c r="CL33" s="417"/>
      <c r="CM33" s="417"/>
      <c r="CN33" s="417"/>
      <c r="CO33" s="417"/>
      <c r="CP33" s="417"/>
      <c r="CQ33" s="417"/>
      <c r="CR33" s="417"/>
      <c r="CS33" s="417"/>
      <c r="CT33" s="417"/>
      <c r="CU33" s="417"/>
      <c r="CV33" s="417"/>
      <c r="CW33" s="417"/>
      <c r="CX33" s="417"/>
      <c r="CY33" s="417"/>
      <c r="CZ33" s="417"/>
      <c r="DA33" s="417"/>
      <c r="DB33" s="417"/>
      <c r="DC33" s="417"/>
      <c r="DD33" s="417"/>
      <c r="DE33" s="417"/>
      <c r="DF33" s="417"/>
      <c r="DG33" s="417"/>
      <c r="DH33" s="417"/>
      <c r="DI33" s="417"/>
      <c r="DJ33" s="417"/>
      <c r="DK33" s="417"/>
      <c r="DL33" s="417"/>
      <c r="DM33" s="417"/>
      <c r="DN33" s="417"/>
      <c r="DO33" s="417"/>
      <c r="DP33" s="417"/>
      <c r="DQ33" s="417"/>
      <c r="DR33" s="417"/>
      <c r="DS33" s="417"/>
      <c r="DT33" s="417"/>
      <c r="DU33" s="417"/>
      <c r="DV33" s="417"/>
      <c r="DW33" s="417"/>
      <c r="DX33" s="417"/>
      <c r="DY33" s="417"/>
      <c r="DZ33" s="417"/>
      <c r="EA33" s="417"/>
      <c r="EB33" s="417"/>
      <c r="EC33" s="417"/>
      <c r="ED33" s="417"/>
      <c r="EE33" s="417"/>
      <c r="EF33" s="417"/>
      <c r="EG33" s="417"/>
      <c r="EH33" s="417"/>
      <c r="EI33" s="417"/>
      <c r="EJ33" s="417"/>
      <c r="EK33" s="417"/>
      <c r="EL33" s="417"/>
      <c r="EM33" s="417"/>
      <c r="EN33" s="417"/>
      <c r="EO33" s="417"/>
      <c r="EP33" s="417"/>
      <c r="EQ33" s="417"/>
      <c r="ER33" s="417"/>
      <c r="ES33" s="417"/>
      <c r="ET33" s="417"/>
      <c r="EU33" s="417"/>
      <c r="EV33" s="417"/>
      <c r="EW33" s="417"/>
      <c r="EX33" s="417"/>
      <c r="EY33" s="417"/>
      <c r="EZ33" s="417"/>
      <c r="FA33" s="417"/>
      <c r="FB33" s="417"/>
      <c r="FC33" s="417"/>
      <c r="FD33" s="417"/>
      <c r="FE33" s="417"/>
      <c r="FF33" s="417"/>
      <c r="FG33" s="417"/>
      <c r="FH33" s="417"/>
      <c r="FI33" s="417"/>
      <c r="FJ33" s="417"/>
      <c r="FK33" s="417"/>
      <c r="FL33" s="417"/>
      <c r="FM33" s="417"/>
      <c r="FN33" s="417"/>
      <c r="FO33" s="417"/>
      <c r="FP33" s="417"/>
      <c r="FQ33" s="417"/>
      <c r="FR33" s="417"/>
      <c r="FS33" s="417"/>
      <c r="FT33" s="417"/>
      <c r="FU33" s="417"/>
      <c r="FV33" s="417"/>
      <c r="FW33" s="417"/>
      <c r="FX33" s="417"/>
      <c r="FY33" s="417"/>
      <c r="FZ33" s="417"/>
      <c r="GA33" s="417"/>
      <c r="GB33" s="417"/>
      <c r="GC33" s="417"/>
      <c r="GD33" s="417"/>
      <c r="GE33" s="417"/>
      <c r="GF33" s="417"/>
      <c r="GG33" s="417"/>
      <c r="GH33" s="417"/>
      <c r="GI33" s="417"/>
      <c r="GJ33" s="417"/>
      <c r="GK33" s="417"/>
      <c r="GL33" s="417"/>
      <c r="GM33" s="417"/>
      <c r="GN33" s="417"/>
      <c r="GO33" s="417"/>
      <c r="GP33" s="417"/>
      <c r="GQ33" s="417"/>
      <c r="GR33" s="417"/>
      <c r="GS33" s="417"/>
      <c r="GT33" s="417"/>
      <c r="GU33" s="417"/>
      <c r="GV33" s="417"/>
      <c r="GW33" s="417"/>
      <c r="GX33" s="417"/>
      <c r="GY33" s="417"/>
      <c r="GZ33" s="417"/>
      <c r="HA33" s="417"/>
      <c r="HB33" s="417"/>
      <c r="HC33" s="417"/>
      <c r="HD33" s="417"/>
      <c r="HE33" s="417"/>
      <c r="HF33" s="417"/>
      <c r="HG33" s="417"/>
      <c r="HH33" s="417"/>
      <c r="HI33" s="417"/>
      <c r="HJ33" s="417"/>
      <c r="HK33" s="417"/>
      <c r="HL33" s="417"/>
      <c r="HM33" s="417"/>
      <c r="HN33" s="417"/>
      <c r="HO33" s="417"/>
      <c r="HP33" s="417"/>
      <c r="HQ33" s="417"/>
      <c r="HR33" s="417"/>
      <c r="HS33" s="417"/>
      <c r="HT33" s="417"/>
      <c r="HU33" s="417"/>
      <c r="HV33" s="417"/>
      <c r="HW33" s="417"/>
      <c r="HX33" s="417"/>
      <c r="HY33" s="417"/>
      <c r="HZ33" s="417"/>
      <c r="IA33" s="417"/>
      <c r="IB33" s="417"/>
      <c r="IC33" s="417"/>
      <c r="ID33" s="417"/>
      <c r="IE33" s="417"/>
      <c r="IF33" s="417"/>
      <c r="IG33" s="417"/>
      <c r="IH33" s="417"/>
      <c r="II33" s="417"/>
      <c r="IJ33" s="417"/>
      <c r="IK33" s="417"/>
      <c r="IL33" s="417"/>
      <c r="IM33" s="417"/>
      <c r="IN33" s="417"/>
      <c r="IO33" s="417"/>
      <c r="IP33" s="417"/>
      <c r="IQ33" s="417"/>
      <c r="IR33" s="417"/>
      <c r="IS33" s="417"/>
      <c r="IT33" s="417"/>
      <c r="IU33" s="417"/>
    </row>
    <row r="34" spans="1:255">
      <c r="A34" s="406"/>
      <c r="B34" s="407" t="s">
        <v>27</v>
      </c>
      <c r="C34" s="407"/>
      <c r="D34" s="408" t="s">
        <v>28</v>
      </c>
      <c r="E34" s="406" t="s">
        <v>488</v>
      </c>
      <c r="F34" s="409">
        <f>F35</f>
        <v>68000</v>
      </c>
      <c r="G34" s="410" t="s">
        <v>488</v>
      </c>
      <c r="H34" s="409">
        <f>H35</f>
        <v>68000</v>
      </c>
      <c r="I34" s="409">
        <f>I35</f>
        <v>68000</v>
      </c>
      <c r="J34" s="409">
        <f>J35</f>
        <v>0</v>
      </c>
      <c r="K34" s="406" t="s">
        <v>488</v>
      </c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1"/>
      <c r="AI34" s="411"/>
      <c r="AJ34" s="411"/>
      <c r="AK34" s="411"/>
      <c r="AL34" s="411"/>
      <c r="AM34" s="411"/>
      <c r="AN34" s="411"/>
      <c r="AO34" s="411"/>
      <c r="AP34" s="411"/>
      <c r="AQ34" s="411"/>
      <c r="AR34" s="411"/>
      <c r="AS34" s="411"/>
      <c r="AT34" s="411"/>
      <c r="AU34" s="411"/>
      <c r="AV34" s="411"/>
      <c r="AW34" s="411"/>
      <c r="AX34" s="411"/>
      <c r="AY34" s="411"/>
      <c r="AZ34" s="411"/>
      <c r="BA34" s="411"/>
      <c r="BB34" s="411"/>
      <c r="BC34" s="411"/>
      <c r="BD34" s="411"/>
      <c r="BE34" s="411"/>
      <c r="BF34" s="411"/>
      <c r="BG34" s="411"/>
      <c r="BH34" s="411"/>
      <c r="BI34" s="411"/>
      <c r="BJ34" s="411"/>
      <c r="BK34" s="411"/>
      <c r="BL34" s="411"/>
      <c r="BM34" s="411"/>
      <c r="BN34" s="411"/>
      <c r="BO34" s="411"/>
      <c r="BP34" s="411"/>
      <c r="BQ34" s="411"/>
      <c r="BR34" s="411"/>
      <c r="BS34" s="411"/>
      <c r="BT34" s="411"/>
      <c r="BU34" s="411"/>
      <c r="BV34" s="411"/>
      <c r="BW34" s="411"/>
      <c r="BX34" s="411"/>
      <c r="BY34" s="411"/>
      <c r="BZ34" s="411"/>
      <c r="CA34" s="411"/>
      <c r="CB34" s="411"/>
      <c r="CC34" s="411"/>
      <c r="CD34" s="411"/>
      <c r="CE34" s="411"/>
      <c r="CF34" s="411"/>
      <c r="CG34" s="411"/>
      <c r="CH34" s="411"/>
      <c r="CI34" s="411"/>
      <c r="CJ34" s="411"/>
      <c r="CK34" s="411"/>
      <c r="CL34" s="411"/>
      <c r="CM34" s="411"/>
      <c r="CN34" s="411"/>
      <c r="CO34" s="411"/>
      <c r="CP34" s="411"/>
      <c r="CQ34" s="411"/>
      <c r="CR34" s="411"/>
      <c r="CS34" s="411"/>
      <c r="CT34" s="411"/>
      <c r="CU34" s="411"/>
      <c r="CV34" s="411"/>
      <c r="CW34" s="411"/>
      <c r="CX34" s="411"/>
      <c r="CY34" s="411"/>
      <c r="CZ34" s="411"/>
      <c r="DA34" s="411"/>
      <c r="DB34" s="411"/>
      <c r="DC34" s="411"/>
      <c r="DD34" s="411"/>
      <c r="DE34" s="411"/>
      <c r="DF34" s="411"/>
      <c r="DG34" s="411"/>
      <c r="DH34" s="411"/>
      <c r="DI34" s="411"/>
      <c r="DJ34" s="411"/>
      <c r="DK34" s="411"/>
      <c r="DL34" s="411"/>
      <c r="DM34" s="411"/>
      <c r="DN34" s="411"/>
      <c r="DO34" s="411"/>
      <c r="DP34" s="411"/>
      <c r="DQ34" s="411"/>
      <c r="DR34" s="411"/>
      <c r="DS34" s="411"/>
      <c r="DT34" s="411"/>
      <c r="DU34" s="411"/>
      <c r="DV34" s="411"/>
      <c r="DW34" s="411"/>
      <c r="DX34" s="411"/>
      <c r="DY34" s="411"/>
      <c r="DZ34" s="411"/>
      <c r="EA34" s="411"/>
      <c r="EB34" s="411"/>
      <c r="EC34" s="411"/>
      <c r="ED34" s="411"/>
      <c r="EE34" s="411"/>
      <c r="EF34" s="411"/>
      <c r="EG34" s="411"/>
      <c r="EH34" s="411"/>
      <c r="EI34" s="411"/>
      <c r="EJ34" s="411"/>
      <c r="EK34" s="411"/>
      <c r="EL34" s="411"/>
      <c r="EM34" s="411"/>
      <c r="EN34" s="411"/>
      <c r="EO34" s="411"/>
      <c r="EP34" s="411"/>
      <c r="EQ34" s="411"/>
      <c r="ER34" s="411"/>
      <c r="ES34" s="411"/>
      <c r="ET34" s="411"/>
      <c r="EU34" s="411"/>
      <c r="EV34" s="411"/>
      <c r="EW34" s="411"/>
      <c r="EX34" s="411"/>
      <c r="EY34" s="411"/>
      <c r="EZ34" s="411"/>
      <c r="FA34" s="411"/>
      <c r="FB34" s="411"/>
      <c r="FC34" s="411"/>
      <c r="FD34" s="411"/>
      <c r="FE34" s="411"/>
      <c r="FF34" s="411"/>
      <c r="FG34" s="411"/>
      <c r="FH34" s="411"/>
      <c r="FI34" s="411"/>
      <c r="FJ34" s="411"/>
      <c r="FK34" s="411"/>
      <c r="FL34" s="411"/>
      <c r="FM34" s="411"/>
      <c r="FN34" s="411"/>
      <c r="FO34" s="411"/>
      <c r="FP34" s="411"/>
      <c r="FQ34" s="411"/>
      <c r="FR34" s="411"/>
      <c r="FS34" s="411"/>
      <c r="FT34" s="411"/>
      <c r="FU34" s="411"/>
      <c r="FV34" s="411"/>
      <c r="FW34" s="411"/>
      <c r="FX34" s="411"/>
      <c r="FY34" s="411"/>
      <c r="FZ34" s="411"/>
      <c r="GA34" s="411"/>
      <c r="GB34" s="411"/>
      <c r="GC34" s="411"/>
      <c r="GD34" s="411"/>
      <c r="GE34" s="411"/>
      <c r="GF34" s="411"/>
      <c r="GG34" s="411"/>
      <c r="GH34" s="411"/>
      <c r="GI34" s="411"/>
      <c r="GJ34" s="411"/>
      <c r="GK34" s="411"/>
      <c r="GL34" s="411"/>
      <c r="GM34" s="411"/>
      <c r="GN34" s="411"/>
      <c r="GO34" s="411"/>
      <c r="GP34" s="411"/>
      <c r="GQ34" s="411"/>
      <c r="GR34" s="411"/>
      <c r="GS34" s="411"/>
      <c r="GT34" s="411"/>
      <c r="GU34" s="411"/>
      <c r="GV34" s="411"/>
      <c r="GW34" s="411"/>
      <c r="GX34" s="411"/>
      <c r="GY34" s="411"/>
      <c r="GZ34" s="411"/>
      <c r="HA34" s="411"/>
      <c r="HB34" s="411"/>
      <c r="HC34" s="411"/>
      <c r="HD34" s="411"/>
      <c r="HE34" s="411"/>
      <c r="HF34" s="411"/>
      <c r="HG34" s="411"/>
      <c r="HH34" s="411"/>
      <c r="HI34" s="411"/>
      <c r="HJ34" s="411"/>
      <c r="HK34" s="411"/>
      <c r="HL34" s="411"/>
      <c r="HM34" s="411"/>
      <c r="HN34" s="411"/>
      <c r="HO34" s="411"/>
      <c r="HP34" s="411"/>
      <c r="HQ34" s="411"/>
      <c r="HR34" s="411"/>
      <c r="HS34" s="411"/>
      <c r="HT34" s="411"/>
      <c r="HU34" s="411"/>
      <c r="HV34" s="411"/>
      <c r="HW34" s="411"/>
      <c r="HX34" s="411"/>
      <c r="HY34" s="411"/>
      <c r="HZ34" s="411"/>
      <c r="IA34" s="411"/>
      <c r="IB34" s="411"/>
      <c r="IC34" s="411"/>
      <c r="ID34" s="411"/>
      <c r="IE34" s="411"/>
      <c r="IF34" s="411"/>
      <c r="IG34" s="411"/>
      <c r="IH34" s="411"/>
      <c r="II34" s="411"/>
      <c r="IJ34" s="411"/>
      <c r="IK34" s="411"/>
      <c r="IL34" s="411"/>
      <c r="IM34" s="411"/>
      <c r="IN34" s="411"/>
      <c r="IO34" s="411"/>
      <c r="IP34" s="411"/>
      <c r="IQ34" s="411"/>
      <c r="IR34" s="411"/>
      <c r="IS34" s="411"/>
      <c r="IT34" s="411"/>
      <c r="IU34" s="411"/>
    </row>
    <row r="35" spans="1:255" ht="39.950000000000003" customHeight="1">
      <c r="A35" s="412">
        <v>14</v>
      </c>
      <c r="B35" s="413"/>
      <c r="C35" s="413" t="s">
        <v>338</v>
      </c>
      <c r="D35" s="414" t="s">
        <v>507</v>
      </c>
      <c r="E35" s="412">
        <v>2023</v>
      </c>
      <c r="F35" s="415">
        <v>68000</v>
      </c>
      <c r="G35" s="416" t="s">
        <v>488</v>
      </c>
      <c r="H35" s="415">
        <f>I35+J35</f>
        <v>68000</v>
      </c>
      <c r="I35" s="415">
        <v>68000</v>
      </c>
      <c r="J35" s="415">
        <v>0</v>
      </c>
      <c r="K35" s="414" t="s">
        <v>508</v>
      </c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417"/>
      <c r="AK35" s="417"/>
      <c r="AL35" s="417"/>
      <c r="AM35" s="417"/>
      <c r="AN35" s="417"/>
      <c r="AO35" s="417"/>
      <c r="AP35" s="417"/>
      <c r="AQ35" s="417"/>
      <c r="AR35" s="417"/>
      <c r="AS35" s="417"/>
      <c r="AT35" s="417"/>
      <c r="AU35" s="417"/>
      <c r="AV35" s="417"/>
      <c r="AW35" s="417"/>
      <c r="AX35" s="417"/>
      <c r="AY35" s="417"/>
      <c r="AZ35" s="417"/>
      <c r="BA35" s="417"/>
      <c r="BB35" s="417"/>
      <c r="BC35" s="417"/>
      <c r="BD35" s="417"/>
      <c r="BE35" s="417"/>
      <c r="BF35" s="417"/>
      <c r="BG35" s="417"/>
      <c r="BH35" s="417"/>
      <c r="BI35" s="417"/>
      <c r="BJ35" s="417"/>
      <c r="BK35" s="417"/>
      <c r="BL35" s="417"/>
      <c r="BM35" s="417"/>
      <c r="BN35" s="417"/>
      <c r="BO35" s="417"/>
      <c r="BP35" s="417"/>
      <c r="BQ35" s="417"/>
      <c r="BR35" s="417"/>
      <c r="BS35" s="417"/>
      <c r="BT35" s="417"/>
      <c r="BU35" s="417"/>
      <c r="BV35" s="417"/>
      <c r="BW35" s="417"/>
      <c r="BX35" s="417"/>
      <c r="BY35" s="417"/>
      <c r="BZ35" s="417"/>
      <c r="CA35" s="417"/>
      <c r="CB35" s="417"/>
      <c r="CC35" s="417"/>
      <c r="CD35" s="417"/>
      <c r="CE35" s="417"/>
      <c r="CF35" s="417"/>
      <c r="CG35" s="417"/>
      <c r="CH35" s="417"/>
      <c r="CI35" s="417"/>
      <c r="CJ35" s="417"/>
      <c r="CK35" s="417"/>
      <c r="CL35" s="417"/>
      <c r="CM35" s="417"/>
      <c r="CN35" s="417"/>
      <c r="CO35" s="417"/>
      <c r="CP35" s="417"/>
      <c r="CQ35" s="417"/>
      <c r="CR35" s="417"/>
      <c r="CS35" s="417"/>
      <c r="CT35" s="417"/>
      <c r="CU35" s="417"/>
      <c r="CV35" s="417"/>
      <c r="CW35" s="417"/>
      <c r="CX35" s="417"/>
      <c r="CY35" s="417"/>
      <c r="CZ35" s="417"/>
      <c r="DA35" s="417"/>
      <c r="DB35" s="417"/>
      <c r="DC35" s="417"/>
      <c r="DD35" s="417"/>
      <c r="DE35" s="417"/>
      <c r="DF35" s="417"/>
      <c r="DG35" s="417"/>
      <c r="DH35" s="417"/>
      <c r="DI35" s="417"/>
      <c r="DJ35" s="417"/>
      <c r="DK35" s="417"/>
      <c r="DL35" s="417"/>
      <c r="DM35" s="417"/>
      <c r="DN35" s="417"/>
      <c r="DO35" s="417"/>
      <c r="DP35" s="417"/>
      <c r="DQ35" s="417"/>
      <c r="DR35" s="417"/>
      <c r="DS35" s="417"/>
      <c r="DT35" s="417"/>
      <c r="DU35" s="417"/>
      <c r="DV35" s="417"/>
      <c r="DW35" s="417"/>
      <c r="DX35" s="417"/>
      <c r="DY35" s="417"/>
      <c r="DZ35" s="417"/>
      <c r="EA35" s="417"/>
      <c r="EB35" s="417"/>
      <c r="EC35" s="417"/>
      <c r="ED35" s="417"/>
      <c r="EE35" s="417"/>
      <c r="EF35" s="417"/>
      <c r="EG35" s="417"/>
      <c r="EH35" s="417"/>
      <c r="EI35" s="417"/>
      <c r="EJ35" s="417"/>
      <c r="EK35" s="417"/>
      <c r="EL35" s="417"/>
      <c r="EM35" s="417"/>
      <c r="EN35" s="417"/>
      <c r="EO35" s="417"/>
      <c r="EP35" s="417"/>
      <c r="EQ35" s="417"/>
      <c r="ER35" s="417"/>
      <c r="ES35" s="417"/>
      <c r="ET35" s="417"/>
      <c r="EU35" s="417"/>
      <c r="EV35" s="417"/>
      <c r="EW35" s="417"/>
      <c r="EX35" s="417"/>
      <c r="EY35" s="417"/>
      <c r="EZ35" s="417"/>
      <c r="FA35" s="417"/>
      <c r="FB35" s="417"/>
      <c r="FC35" s="417"/>
      <c r="FD35" s="417"/>
      <c r="FE35" s="417"/>
      <c r="FF35" s="417"/>
      <c r="FG35" s="417"/>
      <c r="FH35" s="417"/>
      <c r="FI35" s="417"/>
      <c r="FJ35" s="417"/>
      <c r="FK35" s="417"/>
      <c r="FL35" s="417"/>
      <c r="FM35" s="417"/>
      <c r="FN35" s="417"/>
      <c r="FO35" s="417"/>
      <c r="FP35" s="417"/>
      <c r="FQ35" s="417"/>
      <c r="FR35" s="417"/>
      <c r="FS35" s="417"/>
      <c r="FT35" s="417"/>
      <c r="FU35" s="417"/>
      <c r="FV35" s="417"/>
      <c r="FW35" s="417"/>
      <c r="FX35" s="417"/>
      <c r="FY35" s="417"/>
      <c r="FZ35" s="417"/>
      <c r="GA35" s="417"/>
      <c r="GB35" s="417"/>
      <c r="GC35" s="417"/>
      <c r="GD35" s="417"/>
      <c r="GE35" s="417"/>
      <c r="GF35" s="417"/>
      <c r="GG35" s="417"/>
      <c r="GH35" s="417"/>
      <c r="GI35" s="417"/>
      <c r="GJ35" s="417"/>
      <c r="GK35" s="417"/>
      <c r="GL35" s="417"/>
      <c r="GM35" s="417"/>
      <c r="GN35" s="417"/>
      <c r="GO35" s="417"/>
      <c r="GP35" s="417"/>
      <c r="GQ35" s="417"/>
      <c r="GR35" s="417"/>
      <c r="GS35" s="417"/>
      <c r="GT35" s="417"/>
      <c r="GU35" s="417"/>
      <c r="GV35" s="417"/>
      <c r="GW35" s="417"/>
      <c r="GX35" s="417"/>
      <c r="GY35" s="417"/>
      <c r="GZ35" s="417"/>
      <c r="HA35" s="417"/>
      <c r="HB35" s="417"/>
      <c r="HC35" s="417"/>
      <c r="HD35" s="417"/>
      <c r="HE35" s="417"/>
      <c r="HF35" s="417"/>
      <c r="HG35" s="417"/>
      <c r="HH35" s="417"/>
      <c r="HI35" s="417"/>
      <c r="HJ35" s="417"/>
      <c r="HK35" s="417"/>
      <c r="HL35" s="417"/>
      <c r="HM35" s="417"/>
      <c r="HN35" s="417"/>
      <c r="HO35" s="417"/>
      <c r="HP35" s="417"/>
      <c r="HQ35" s="417"/>
      <c r="HR35" s="417"/>
      <c r="HS35" s="417"/>
      <c r="HT35" s="417"/>
      <c r="HU35" s="417"/>
      <c r="HV35" s="417"/>
      <c r="HW35" s="417"/>
      <c r="HX35" s="417"/>
      <c r="HY35" s="417"/>
      <c r="HZ35" s="417"/>
      <c r="IA35" s="417"/>
      <c r="IB35" s="417"/>
      <c r="IC35" s="417"/>
      <c r="ID35" s="417"/>
      <c r="IE35" s="417"/>
      <c r="IF35" s="417"/>
      <c r="IG35" s="417"/>
      <c r="IH35" s="417"/>
      <c r="II35" s="417"/>
      <c r="IJ35" s="417"/>
      <c r="IK35" s="417"/>
      <c r="IL35" s="417"/>
      <c r="IM35" s="417"/>
      <c r="IN35" s="417"/>
      <c r="IO35" s="417"/>
      <c r="IP35" s="417"/>
      <c r="IQ35" s="417"/>
      <c r="IR35" s="417"/>
      <c r="IS35" s="417"/>
      <c r="IT35" s="417"/>
      <c r="IU35" s="417"/>
    </row>
    <row r="36" spans="1:255">
      <c r="A36" s="406"/>
      <c r="B36" s="407" t="s">
        <v>29</v>
      </c>
      <c r="C36" s="407"/>
      <c r="D36" s="408" t="s">
        <v>30</v>
      </c>
      <c r="E36" s="406" t="s">
        <v>488</v>
      </c>
      <c r="F36" s="409">
        <f>F37+F38+F39+F40</f>
        <v>4048863</v>
      </c>
      <c r="G36" s="410" t="s">
        <v>488</v>
      </c>
      <c r="H36" s="409">
        <f>H37+H38+H39+H40</f>
        <v>4048863</v>
      </c>
      <c r="I36" s="409">
        <f>I37+I38+I39+I40</f>
        <v>4048863</v>
      </c>
      <c r="J36" s="409">
        <f>J37+J38+J39+J40</f>
        <v>0</v>
      </c>
      <c r="K36" s="406" t="s">
        <v>488</v>
      </c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1"/>
      <c r="AK36" s="411"/>
      <c r="AL36" s="411"/>
      <c r="AM36" s="411"/>
      <c r="AN36" s="411"/>
      <c r="AO36" s="411"/>
      <c r="AP36" s="411"/>
      <c r="AQ36" s="411"/>
      <c r="AR36" s="411"/>
      <c r="AS36" s="411"/>
      <c r="AT36" s="411"/>
      <c r="AU36" s="411"/>
      <c r="AV36" s="411"/>
      <c r="AW36" s="411"/>
      <c r="AX36" s="411"/>
      <c r="AY36" s="411"/>
      <c r="AZ36" s="411"/>
      <c r="BA36" s="411"/>
      <c r="BB36" s="411"/>
      <c r="BC36" s="411"/>
      <c r="BD36" s="411"/>
      <c r="BE36" s="411"/>
      <c r="BF36" s="411"/>
      <c r="BG36" s="411"/>
      <c r="BH36" s="411"/>
      <c r="BI36" s="411"/>
      <c r="BJ36" s="411"/>
      <c r="BK36" s="411"/>
      <c r="BL36" s="411"/>
      <c r="BM36" s="411"/>
      <c r="BN36" s="411"/>
      <c r="BO36" s="411"/>
      <c r="BP36" s="411"/>
      <c r="BQ36" s="411"/>
      <c r="BR36" s="411"/>
      <c r="BS36" s="411"/>
      <c r="BT36" s="411"/>
      <c r="BU36" s="411"/>
      <c r="BV36" s="411"/>
      <c r="BW36" s="411"/>
      <c r="BX36" s="411"/>
      <c r="BY36" s="411"/>
      <c r="BZ36" s="411"/>
      <c r="CA36" s="411"/>
      <c r="CB36" s="411"/>
      <c r="CC36" s="411"/>
      <c r="CD36" s="411"/>
      <c r="CE36" s="411"/>
      <c r="CF36" s="411"/>
      <c r="CG36" s="411"/>
      <c r="CH36" s="411"/>
      <c r="CI36" s="411"/>
      <c r="CJ36" s="411"/>
      <c r="CK36" s="411"/>
      <c r="CL36" s="411"/>
      <c r="CM36" s="411"/>
      <c r="CN36" s="411"/>
      <c r="CO36" s="411"/>
      <c r="CP36" s="411"/>
      <c r="CQ36" s="411"/>
      <c r="CR36" s="411"/>
      <c r="CS36" s="411"/>
      <c r="CT36" s="411"/>
      <c r="CU36" s="411"/>
      <c r="CV36" s="411"/>
      <c r="CW36" s="411"/>
      <c r="CX36" s="411"/>
      <c r="CY36" s="411"/>
      <c r="CZ36" s="411"/>
      <c r="DA36" s="411"/>
      <c r="DB36" s="411"/>
      <c r="DC36" s="411"/>
      <c r="DD36" s="411"/>
      <c r="DE36" s="411"/>
      <c r="DF36" s="411"/>
      <c r="DG36" s="411"/>
      <c r="DH36" s="411"/>
      <c r="DI36" s="411"/>
      <c r="DJ36" s="411"/>
      <c r="DK36" s="411"/>
      <c r="DL36" s="411"/>
      <c r="DM36" s="411"/>
      <c r="DN36" s="411"/>
      <c r="DO36" s="411"/>
      <c r="DP36" s="411"/>
      <c r="DQ36" s="411"/>
      <c r="DR36" s="411"/>
      <c r="DS36" s="411"/>
      <c r="DT36" s="411"/>
      <c r="DU36" s="411"/>
      <c r="DV36" s="411"/>
      <c r="DW36" s="411"/>
      <c r="DX36" s="411"/>
      <c r="DY36" s="411"/>
      <c r="DZ36" s="411"/>
      <c r="EA36" s="411"/>
      <c r="EB36" s="411"/>
      <c r="EC36" s="411"/>
      <c r="ED36" s="411"/>
      <c r="EE36" s="411"/>
      <c r="EF36" s="411"/>
      <c r="EG36" s="411"/>
      <c r="EH36" s="411"/>
      <c r="EI36" s="411"/>
      <c r="EJ36" s="411"/>
      <c r="EK36" s="411"/>
      <c r="EL36" s="411"/>
      <c r="EM36" s="411"/>
      <c r="EN36" s="411"/>
      <c r="EO36" s="411"/>
      <c r="EP36" s="411"/>
      <c r="EQ36" s="411"/>
      <c r="ER36" s="411"/>
      <c r="ES36" s="411"/>
      <c r="ET36" s="411"/>
      <c r="EU36" s="411"/>
      <c r="EV36" s="411"/>
      <c r="EW36" s="411"/>
      <c r="EX36" s="411"/>
      <c r="EY36" s="411"/>
      <c r="EZ36" s="411"/>
      <c r="FA36" s="411"/>
      <c r="FB36" s="411"/>
      <c r="FC36" s="411"/>
      <c r="FD36" s="411"/>
      <c r="FE36" s="411"/>
      <c r="FF36" s="411"/>
      <c r="FG36" s="411"/>
      <c r="FH36" s="411"/>
      <c r="FI36" s="411"/>
      <c r="FJ36" s="411"/>
      <c r="FK36" s="411"/>
      <c r="FL36" s="411"/>
      <c r="FM36" s="411"/>
      <c r="FN36" s="411"/>
      <c r="FO36" s="411"/>
      <c r="FP36" s="411"/>
      <c r="FQ36" s="411"/>
      <c r="FR36" s="411"/>
      <c r="FS36" s="411"/>
      <c r="FT36" s="411"/>
      <c r="FU36" s="411"/>
      <c r="FV36" s="411"/>
      <c r="FW36" s="411"/>
      <c r="FX36" s="411"/>
      <c r="FY36" s="411"/>
      <c r="FZ36" s="411"/>
      <c r="GA36" s="411"/>
      <c r="GB36" s="411"/>
      <c r="GC36" s="411"/>
      <c r="GD36" s="411"/>
      <c r="GE36" s="411"/>
      <c r="GF36" s="411"/>
      <c r="GG36" s="411"/>
      <c r="GH36" s="411"/>
      <c r="GI36" s="411"/>
      <c r="GJ36" s="411"/>
      <c r="GK36" s="411"/>
      <c r="GL36" s="411"/>
      <c r="GM36" s="411"/>
      <c r="GN36" s="411"/>
      <c r="GO36" s="411"/>
      <c r="GP36" s="411"/>
      <c r="GQ36" s="411"/>
      <c r="GR36" s="411"/>
      <c r="GS36" s="411"/>
      <c r="GT36" s="411"/>
      <c r="GU36" s="411"/>
      <c r="GV36" s="411"/>
      <c r="GW36" s="411"/>
      <c r="GX36" s="411"/>
      <c r="GY36" s="411"/>
      <c r="GZ36" s="411"/>
      <c r="HA36" s="411"/>
      <c r="HB36" s="411"/>
      <c r="HC36" s="411"/>
      <c r="HD36" s="411"/>
      <c r="HE36" s="411"/>
      <c r="HF36" s="411"/>
      <c r="HG36" s="411"/>
      <c r="HH36" s="411"/>
      <c r="HI36" s="411"/>
      <c r="HJ36" s="411"/>
      <c r="HK36" s="411"/>
      <c r="HL36" s="411"/>
      <c r="HM36" s="411"/>
      <c r="HN36" s="411"/>
      <c r="HO36" s="411"/>
      <c r="HP36" s="411"/>
      <c r="HQ36" s="411"/>
      <c r="HR36" s="411"/>
      <c r="HS36" s="411"/>
      <c r="HT36" s="411"/>
      <c r="HU36" s="411"/>
      <c r="HV36" s="411"/>
      <c r="HW36" s="411"/>
      <c r="HX36" s="411"/>
      <c r="HY36" s="411"/>
      <c r="HZ36" s="411"/>
      <c r="IA36" s="411"/>
      <c r="IB36" s="411"/>
      <c r="IC36" s="411"/>
      <c r="ID36" s="411"/>
      <c r="IE36" s="411"/>
      <c r="IF36" s="411"/>
      <c r="IG36" s="411"/>
      <c r="IH36" s="411"/>
      <c r="II36" s="411"/>
      <c r="IJ36" s="411"/>
      <c r="IK36" s="411"/>
      <c r="IL36" s="411"/>
      <c r="IM36" s="411"/>
      <c r="IN36" s="411"/>
      <c r="IO36" s="411"/>
      <c r="IP36" s="411"/>
      <c r="IQ36" s="411"/>
      <c r="IR36" s="411"/>
      <c r="IS36" s="411"/>
      <c r="IT36" s="411"/>
      <c r="IU36" s="411"/>
    </row>
    <row r="37" spans="1:255">
      <c r="A37" s="412">
        <v>15</v>
      </c>
      <c r="B37" s="413"/>
      <c r="C37" s="413" t="s">
        <v>350</v>
      </c>
      <c r="D37" s="414" t="s">
        <v>499</v>
      </c>
      <c r="E37" s="412">
        <v>2023</v>
      </c>
      <c r="F37" s="415">
        <v>1260000</v>
      </c>
      <c r="G37" s="416" t="s">
        <v>488</v>
      </c>
      <c r="H37" s="415">
        <f>I37+J37</f>
        <v>1260000</v>
      </c>
      <c r="I37" s="415">
        <v>1260000</v>
      </c>
      <c r="J37" s="415">
        <v>0</v>
      </c>
      <c r="K37" s="414" t="s">
        <v>492</v>
      </c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17"/>
      <c r="AJ37" s="417"/>
      <c r="AK37" s="417"/>
      <c r="AL37" s="417"/>
      <c r="AM37" s="417"/>
      <c r="AN37" s="417"/>
      <c r="AO37" s="417"/>
      <c r="AP37" s="417"/>
      <c r="AQ37" s="417"/>
      <c r="AR37" s="417"/>
      <c r="AS37" s="417"/>
      <c r="AT37" s="417"/>
      <c r="AU37" s="417"/>
      <c r="AV37" s="417"/>
      <c r="AW37" s="417"/>
      <c r="AX37" s="417"/>
      <c r="AY37" s="417"/>
      <c r="AZ37" s="417"/>
      <c r="BA37" s="417"/>
      <c r="BB37" s="417"/>
      <c r="BC37" s="417"/>
      <c r="BD37" s="417"/>
      <c r="BE37" s="417"/>
      <c r="BF37" s="417"/>
      <c r="BG37" s="417"/>
      <c r="BH37" s="417"/>
      <c r="BI37" s="417"/>
      <c r="BJ37" s="417"/>
      <c r="BK37" s="417"/>
      <c r="BL37" s="417"/>
      <c r="BM37" s="417"/>
      <c r="BN37" s="417"/>
      <c r="BO37" s="417"/>
      <c r="BP37" s="417"/>
      <c r="BQ37" s="417"/>
      <c r="BR37" s="417"/>
      <c r="BS37" s="417"/>
      <c r="BT37" s="417"/>
      <c r="BU37" s="417"/>
      <c r="BV37" s="417"/>
      <c r="BW37" s="417"/>
      <c r="BX37" s="417"/>
      <c r="BY37" s="417"/>
      <c r="BZ37" s="417"/>
      <c r="CA37" s="417"/>
      <c r="CB37" s="417"/>
      <c r="CC37" s="417"/>
      <c r="CD37" s="417"/>
      <c r="CE37" s="417"/>
      <c r="CF37" s="417"/>
      <c r="CG37" s="417"/>
      <c r="CH37" s="417"/>
      <c r="CI37" s="417"/>
      <c r="CJ37" s="417"/>
      <c r="CK37" s="417"/>
      <c r="CL37" s="417"/>
      <c r="CM37" s="417"/>
      <c r="CN37" s="417"/>
      <c r="CO37" s="417"/>
      <c r="CP37" s="417"/>
      <c r="CQ37" s="417"/>
      <c r="CR37" s="417"/>
      <c r="CS37" s="417"/>
      <c r="CT37" s="417"/>
      <c r="CU37" s="417"/>
      <c r="CV37" s="417"/>
      <c r="CW37" s="417"/>
      <c r="CX37" s="417"/>
      <c r="CY37" s="417"/>
      <c r="CZ37" s="417"/>
      <c r="DA37" s="417"/>
      <c r="DB37" s="417"/>
      <c r="DC37" s="417"/>
      <c r="DD37" s="417"/>
      <c r="DE37" s="417"/>
      <c r="DF37" s="417"/>
      <c r="DG37" s="417"/>
      <c r="DH37" s="417"/>
      <c r="DI37" s="417"/>
      <c r="DJ37" s="417"/>
      <c r="DK37" s="417"/>
      <c r="DL37" s="417"/>
      <c r="DM37" s="417"/>
      <c r="DN37" s="417"/>
      <c r="DO37" s="417"/>
      <c r="DP37" s="417"/>
      <c r="DQ37" s="417"/>
      <c r="DR37" s="417"/>
      <c r="DS37" s="417"/>
      <c r="DT37" s="417"/>
      <c r="DU37" s="417"/>
      <c r="DV37" s="417"/>
      <c r="DW37" s="417"/>
      <c r="DX37" s="417"/>
      <c r="DY37" s="417"/>
      <c r="DZ37" s="417"/>
      <c r="EA37" s="417"/>
      <c r="EB37" s="417"/>
      <c r="EC37" s="417"/>
      <c r="ED37" s="417"/>
      <c r="EE37" s="417"/>
      <c r="EF37" s="417"/>
      <c r="EG37" s="417"/>
      <c r="EH37" s="417"/>
      <c r="EI37" s="417"/>
      <c r="EJ37" s="417"/>
      <c r="EK37" s="417"/>
      <c r="EL37" s="417"/>
      <c r="EM37" s="417"/>
      <c r="EN37" s="417"/>
      <c r="EO37" s="417"/>
      <c r="EP37" s="417"/>
      <c r="EQ37" s="417"/>
      <c r="ER37" s="417"/>
      <c r="ES37" s="417"/>
      <c r="ET37" s="417"/>
      <c r="EU37" s="417"/>
      <c r="EV37" s="417"/>
      <c r="EW37" s="417"/>
      <c r="EX37" s="417"/>
      <c r="EY37" s="417"/>
      <c r="EZ37" s="417"/>
      <c r="FA37" s="417"/>
      <c r="FB37" s="417"/>
      <c r="FC37" s="417"/>
      <c r="FD37" s="417"/>
      <c r="FE37" s="417"/>
      <c r="FF37" s="417"/>
      <c r="FG37" s="417"/>
      <c r="FH37" s="417"/>
      <c r="FI37" s="417"/>
      <c r="FJ37" s="417"/>
      <c r="FK37" s="417"/>
      <c r="FL37" s="417"/>
      <c r="FM37" s="417"/>
      <c r="FN37" s="417"/>
      <c r="FO37" s="417"/>
      <c r="FP37" s="417"/>
      <c r="FQ37" s="417"/>
      <c r="FR37" s="417"/>
      <c r="FS37" s="417"/>
      <c r="FT37" s="417"/>
      <c r="FU37" s="417"/>
      <c r="FV37" s="417"/>
      <c r="FW37" s="417"/>
      <c r="FX37" s="417"/>
      <c r="FY37" s="417"/>
      <c r="FZ37" s="417"/>
      <c r="GA37" s="417"/>
      <c r="GB37" s="417"/>
      <c r="GC37" s="417"/>
      <c r="GD37" s="417"/>
      <c r="GE37" s="417"/>
      <c r="GF37" s="417"/>
      <c r="GG37" s="417"/>
      <c r="GH37" s="417"/>
      <c r="GI37" s="417"/>
      <c r="GJ37" s="417"/>
      <c r="GK37" s="417"/>
      <c r="GL37" s="417"/>
      <c r="GM37" s="417"/>
      <c r="GN37" s="417"/>
      <c r="GO37" s="417"/>
      <c r="GP37" s="417"/>
      <c r="GQ37" s="417"/>
      <c r="GR37" s="417"/>
      <c r="GS37" s="417"/>
      <c r="GT37" s="417"/>
      <c r="GU37" s="417"/>
      <c r="GV37" s="417"/>
      <c r="GW37" s="417"/>
      <c r="GX37" s="417"/>
      <c r="GY37" s="417"/>
      <c r="GZ37" s="417"/>
      <c r="HA37" s="417"/>
      <c r="HB37" s="417"/>
      <c r="HC37" s="417"/>
      <c r="HD37" s="417"/>
      <c r="HE37" s="417"/>
      <c r="HF37" s="417"/>
      <c r="HG37" s="417"/>
      <c r="HH37" s="417"/>
      <c r="HI37" s="417"/>
      <c r="HJ37" s="417"/>
      <c r="HK37" s="417"/>
      <c r="HL37" s="417"/>
      <c r="HM37" s="417"/>
      <c r="HN37" s="417"/>
      <c r="HO37" s="417"/>
      <c r="HP37" s="417"/>
      <c r="HQ37" s="417"/>
      <c r="HR37" s="417"/>
      <c r="HS37" s="417"/>
      <c r="HT37" s="417"/>
      <c r="HU37" s="417"/>
      <c r="HV37" s="417"/>
      <c r="HW37" s="417"/>
      <c r="HX37" s="417"/>
      <c r="HY37" s="417"/>
      <c r="HZ37" s="417"/>
      <c r="IA37" s="417"/>
      <c r="IB37" s="417"/>
      <c r="IC37" s="417"/>
      <c r="ID37" s="417"/>
      <c r="IE37" s="417"/>
      <c r="IF37" s="417"/>
      <c r="IG37" s="417"/>
      <c r="IH37" s="417"/>
      <c r="II37" s="417"/>
      <c r="IJ37" s="417"/>
      <c r="IK37" s="417"/>
      <c r="IL37" s="417"/>
      <c r="IM37" s="417"/>
      <c r="IN37" s="417"/>
      <c r="IO37" s="417"/>
      <c r="IP37" s="417"/>
      <c r="IQ37" s="417"/>
      <c r="IR37" s="417"/>
      <c r="IS37" s="417"/>
      <c r="IT37" s="417"/>
      <c r="IU37" s="417"/>
    </row>
    <row r="38" spans="1:255">
      <c r="A38" s="412">
        <v>16</v>
      </c>
      <c r="B38" s="413"/>
      <c r="C38" s="413" t="s">
        <v>350</v>
      </c>
      <c r="D38" s="414" t="s">
        <v>509</v>
      </c>
      <c r="E38" s="412">
        <v>2023</v>
      </c>
      <c r="F38" s="415">
        <v>1650000</v>
      </c>
      <c r="G38" s="416" t="s">
        <v>488</v>
      </c>
      <c r="H38" s="415">
        <f>I38+J38</f>
        <v>1650000</v>
      </c>
      <c r="I38" s="415">
        <v>1650000</v>
      </c>
      <c r="J38" s="415">
        <v>0</v>
      </c>
      <c r="K38" s="414" t="s">
        <v>492</v>
      </c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17"/>
      <c r="Y38" s="417"/>
      <c r="Z38" s="417"/>
      <c r="AA38" s="417"/>
      <c r="AB38" s="417"/>
      <c r="AC38" s="417"/>
      <c r="AD38" s="417"/>
      <c r="AE38" s="417"/>
      <c r="AF38" s="417"/>
      <c r="AG38" s="417"/>
      <c r="AH38" s="417"/>
      <c r="AI38" s="417"/>
      <c r="AJ38" s="417"/>
      <c r="AK38" s="417"/>
      <c r="AL38" s="417"/>
      <c r="AM38" s="417"/>
      <c r="AN38" s="417"/>
      <c r="AO38" s="417"/>
      <c r="AP38" s="417"/>
      <c r="AQ38" s="417"/>
      <c r="AR38" s="417"/>
      <c r="AS38" s="417"/>
      <c r="AT38" s="417"/>
      <c r="AU38" s="417"/>
      <c r="AV38" s="417"/>
      <c r="AW38" s="417"/>
      <c r="AX38" s="417"/>
      <c r="AY38" s="417"/>
      <c r="AZ38" s="417"/>
      <c r="BA38" s="417"/>
      <c r="BB38" s="417"/>
      <c r="BC38" s="417"/>
      <c r="BD38" s="417"/>
      <c r="BE38" s="417"/>
      <c r="BF38" s="417"/>
      <c r="BG38" s="417"/>
      <c r="BH38" s="417"/>
      <c r="BI38" s="417"/>
      <c r="BJ38" s="417"/>
      <c r="BK38" s="417"/>
      <c r="BL38" s="417"/>
      <c r="BM38" s="417"/>
      <c r="BN38" s="417"/>
      <c r="BO38" s="417"/>
      <c r="BP38" s="417"/>
      <c r="BQ38" s="417"/>
      <c r="BR38" s="417"/>
      <c r="BS38" s="417"/>
      <c r="BT38" s="417"/>
      <c r="BU38" s="417"/>
      <c r="BV38" s="417"/>
      <c r="BW38" s="417"/>
      <c r="BX38" s="417"/>
      <c r="BY38" s="417"/>
      <c r="BZ38" s="417"/>
      <c r="CA38" s="417"/>
      <c r="CB38" s="417"/>
      <c r="CC38" s="417"/>
      <c r="CD38" s="417"/>
      <c r="CE38" s="417"/>
      <c r="CF38" s="417"/>
      <c r="CG38" s="417"/>
      <c r="CH38" s="417"/>
      <c r="CI38" s="417"/>
      <c r="CJ38" s="417"/>
      <c r="CK38" s="417"/>
      <c r="CL38" s="417"/>
      <c r="CM38" s="417"/>
      <c r="CN38" s="417"/>
      <c r="CO38" s="417"/>
      <c r="CP38" s="417"/>
      <c r="CQ38" s="417"/>
      <c r="CR38" s="417"/>
      <c r="CS38" s="417"/>
      <c r="CT38" s="417"/>
      <c r="CU38" s="417"/>
      <c r="CV38" s="417"/>
      <c r="CW38" s="417"/>
      <c r="CX38" s="417"/>
      <c r="CY38" s="417"/>
      <c r="CZ38" s="417"/>
      <c r="DA38" s="417"/>
      <c r="DB38" s="417"/>
      <c r="DC38" s="417"/>
      <c r="DD38" s="417"/>
      <c r="DE38" s="417"/>
      <c r="DF38" s="417"/>
      <c r="DG38" s="417"/>
      <c r="DH38" s="417"/>
      <c r="DI38" s="417"/>
      <c r="DJ38" s="417"/>
      <c r="DK38" s="417"/>
      <c r="DL38" s="417"/>
      <c r="DM38" s="417"/>
      <c r="DN38" s="417"/>
      <c r="DO38" s="417"/>
      <c r="DP38" s="417"/>
      <c r="DQ38" s="417"/>
      <c r="DR38" s="417"/>
      <c r="DS38" s="417"/>
      <c r="DT38" s="417"/>
      <c r="DU38" s="417"/>
      <c r="DV38" s="417"/>
      <c r="DW38" s="417"/>
      <c r="DX38" s="417"/>
      <c r="DY38" s="417"/>
      <c r="DZ38" s="417"/>
      <c r="EA38" s="417"/>
      <c r="EB38" s="417"/>
      <c r="EC38" s="417"/>
      <c r="ED38" s="417"/>
      <c r="EE38" s="417"/>
      <c r="EF38" s="417"/>
      <c r="EG38" s="417"/>
      <c r="EH38" s="417"/>
      <c r="EI38" s="417"/>
      <c r="EJ38" s="417"/>
      <c r="EK38" s="417"/>
      <c r="EL38" s="417"/>
      <c r="EM38" s="417"/>
      <c r="EN38" s="417"/>
      <c r="EO38" s="417"/>
      <c r="EP38" s="417"/>
      <c r="EQ38" s="417"/>
      <c r="ER38" s="417"/>
      <c r="ES38" s="417"/>
      <c r="ET38" s="417"/>
      <c r="EU38" s="417"/>
      <c r="EV38" s="417"/>
      <c r="EW38" s="417"/>
      <c r="EX38" s="417"/>
      <c r="EY38" s="417"/>
      <c r="EZ38" s="417"/>
      <c r="FA38" s="417"/>
      <c r="FB38" s="417"/>
      <c r="FC38" s="417"/>
      <c r="FD38" s="417"/>
      <c r="FE38" s="417"/>
      <c r="FF38" s="417"/>
      <c r="FG38" s="417"/>
      <c r="FH38" s="417"/>
      <c r="FI38" s="417"/>
      <c r="FJ38" s="417"/>
      <c r="FK38" s="417"/>
      <c r="FL38" s="417"/>
      <c r="FM38" s="417"/>
      <c r="FN38" s="417"/>
      <c r="FO38" s="417"/>
      <c r="FP38" s="417"/>
      <c r="FQ38" s="417"/>
      <c r="FR38" s="417"/>
      <c r="FS38" s="417"/>
      <c r="FT38" s="417"/>
      <c r="FU38" s="417"/>
      <c r="FV38" s="417"/>
      <c r="FW38" s="417"/>
      <c r="FX38" s="417"/>
      <c r="FY38" s="417"/>
      <c r="FZ38" s="417"/>
      <c r="GA38" s="417"/>
      <c r="GB38" s="417"/>
      <c r="GC38" s="417"/>
      <c r="GD38" s="417"/>
      <c r="GE38" s="417"/>
      <c r="GF38" s="417"/>
      <c r="GG38" s="417"/>
      <c r="GH38" s="417"/>
      <c r="GI38" s="417"/>
      <c r="GJ38" s="417"/>
      <c r="GK38" s="417"/>
      <c r="GL38" s="417"/>
      <c r="GM38" s="417"/>
      <c r="GN38" s="417"/>
      <c r="GO38" s="417"/>
      <c r="GP38" s="417"/>
      <c r="GQ38" s="417"/>
      <c r="GR38" s="417"/>
      <c r="GS38" s="417"/>
      <c r="GT38" s="417"/>
      <c r="GU38" s="417"/>
      <c r="GV38" s="417"/>
      <c r="GW38" s="417"/>
      <c r="GX38" s="417"/>
      <c r="GY38" s="417"/>
      <c r="GZ38" s="417"/>
      <c r="HA38" s="417"/>
      <c r="HB38" s="417"/>
      <c r="HC38" s="417"/>
      <c r="HD38" s="417"/>
      <c r="HE38" s="417"/>
      <c r="HF38" s="417"/>
      <c r="HG38" s="417"/>
      <c r="HH38" s="417"/>
      <c r="HI38" s="417"/>
      <c r="HJ38" s="417"/>
      <c r="HK38" s="417"/>
      <c r="HL38" s="417"/>
      <c r="HM38" s="417"/>
      <c r="HN38" s="417"/>
      <c r="HO38" s="417"/>
      <c r="HP38" s="417"/>
      <c r="HQ38" s="417"/>
      <c r="HR38" s="417"/>
      <c r="HS38" s="417"/>
      <c r="HT38" s="417"/>
      <c r="HU38" s="417"/>
      <c r="HV38" s="417"/>
      <c r="HW38" s="417"/>
      <c r="HX38" s="417"/>
      <c r="HY38" s="417"/>
      <c r="HZ38" s="417"/>
      <c r="IA38" s="417"/>
      <c r="IB38" s="417"/>
      <c r="IC38" s="417"/>
      <c r="ID38" s="417"/>
      <c r="IE38" s="417"/>
      <c r="IF38" s="417"/>
      <c r="IG38" s="417"/>
      <c r="IH38" s="417"/>
      <c r="II38" s="417"/>
      <c r="IJ38" s="417"/>
      <c r="IK38" s="417"/>
      <c r="IL38" s="417"/>
      <c r="IM38" s="417"/>
      <c r="IN38" s="417"/>
      <c r="IO38" s="417"/>
      <c r="IP38" s="417"/>
      <c r="IQ38" s="417"/>
      <c r="IR38" s="417"/>
      <c r="IS38" s="417"/>
      <c r="IT38" s="417"/>
      <c r="IU38" s="417"/>
    </row>
    <row r="39" spans="1:255" ht="39.950000000000003" customHeight="1">
      <c r="A39" s="412">
        <v>17</v>
      </c>
      <c r="B39" s="413"/>
      <c r="C39" s="413" t="s">
        <v>350</v>
      </c>
      <c r="D39" s="414" t="s">
        <v>510</v>
      </c>
      <c r="E39" s="412">
        <v>2023</v>
      </c>
      <c r="F39" s="415">
        <v>338863</v>
      </c>
      <c r="G39" s="416" t="s">
        <v>488</v>
      </c>
      <c r="H39" s="415">
        <f>I39+J39</f>
        <v>338863</v>
      </c>
      <c r="I39" s="415">
        <v>338863</v>
      </c>
      <c r="J39" s="415">
        <v>0</v>
      </c>
      <c r="K39" s="414" t="s">
        <v>492</v>
      </c>
      <c r="L39" s="417"/>
      <c r="M39" s="417"/>
      <c r="N39" s="417"/>
      <c r="O39" s="417"/>
      <c r="P39" s="417"/>
      <c r="Q39" s="417"/>
      <c r="R39" s="417"/>
      <c r="S39" s="417"/>
      <c r="T39" s="417"/>
      <c r="U39" s="417"/>
      <c r="V39" s="417"/>
      <c r="W39" s="417"/>
      <c r="X39" s="417"/>
      <c r="Y39" s="417"/>
      <c r="Z39" s="417"/>
      <c r="AA39" s="417"/>
      <c r="AB39" s="417"/>
      <c r="AC39" s="417"/>
      <c r="AD39" s="417"/>
      <c r="AE39" s="417"/>
      <c r="AF39" s="417"/>
      <c r="AG39" s="417"/>
      <c r="AH39" s="417"/>
      <c r="AI39" s="417"/>
      <c r="AJ39" s="417"/>
      <c r="AK39" s="417"/>
      <c r="AL39" s="417"/>
      <c r="AM39" s="417"/>
      <c r="AN39" s="417"/>
      <c r="AO39" s="417"/>
      <c r="AP39" s="417"/>
      <c r="AQ39" s="417"/>
      <c r="AR39" s="417"/>
      <c r="AS39" s="417"/>
      <c r="AT39" s="417"/>
      <c r="AU39" s="417"/>
      <c r="AV39" s="417"/>
      <c r="AW39" s="417"/>
      <c r="AX39" s="417"/>
      <c r="AY39" s="417"/>
      <c r="AZ39" s="417"/>
      <c r="BA39" s="417"/>
      <c r="BB39" s="417"/>
      <c r="BC39" s="417"/>
      <c r="BD39" s="417"/>
      <c r="BE39" s="417"/>
      <c r="BF39" s="417"/>
      <c r="BG39" s="417"/>
      <c r="BH39" s="417"/>
      <c r="BI39" s="417"/>
      <c r="BJ39" s="417"/>
      <c r="BK39" s="417"/>
      <c r="BL39" s="417"/>
      <c r="BM39" s="417"/>
      <c r="BN39" s="417"/>
      <c r="BO39" s="417"/>
      <c r="BP39" s="417"/>
      <c r="BQ39" s="417"/>
      <c r="BR39" s="417"/>
      <c r="BS39" s="417"/>
      <c r="BT39" s="417"/>
      <c r="BU39" s="417"/>
      <c r="BV39" s="417"/>
      <c r="BW39" s="417"/>
      <c r="BX39" s="417"/>
      <c r="BY39" s="417"/>
      <c r="BZ39" s="417"/>
      <c r="CA39" s="417"/>
      <c r="CB39" s="417"/>
      <c r="CC39" s="417"/>
      <c r="CD39" s="417"/>
      <c r="CE39" s="417"/>
      <c r="CF39" s="417"/>
      <c r="CG39" s="417"/>
      <c r="CH39" s="417"/>
      <c r="CI39" s="417"/>
      <c r="CJ39" s="417"/>
      <c r="CK39" s="417"/>
      <c r="CL39" s="417"/>
      <c r="CM39" s="417"/>
      <c r="CN39" s="417"/>
      <c r="CO39" s="417"/>
      <c r="CP39" s="417"/>
      <c r="CQ39" s="417"/>
      <c r="CR39" s="417"/>
      <c r="CS39" s="417"/>
      <c r="CT39" s="417"/>
      <c r="CU39" s="417"/>
      <c r="CV39" s="417"/>
      <c r="CW39" s="417"/>
      <c r="CX39" s="417"/>
      <c r="CY39" s="417"/>
      <c r="CZ39" s="417"/>
      <c r="DA39" s="417"/>
      <c r="DB39" s="417"/>
      <c r="DC39" s="417"/>
      <c r="DD39" s="417"/>
      <c r="DE39" s="417"/>
      <c r="DF39" s="417"/>
      <c r="DG39" s="417"/>
      <c r="DH39" s="417"/>
      <c r="DI39" s="417"/>
      <c r="DJ39" s="417"/>
      <c r="DK39" s="417"/>
      <c r="DL39" s="417"/>
      <c r="DM39" s="417"/>
      <c r="DN39" s="417"/>
      <c r="DO39" s="417"/>
      <c r="DP39" s="417"/>
      <c r="DQ39" s="417"/>
      <c r="DR39" s="417"/>
      <c r="DS39" s="417"/>
      <c r="DT39" s="417"/>
      <c r="DU39" s="417"/>
      <c r="DV39" s="417"/>
      <c r="DW39" s="417"/>
      <c r="DX39" s="417"/>
      <c r="DY39" s="417"/>
      <c r="DZ39" s="417"/>
      <c r="EA39" s="417"/>
      <c r="EB39" s="417"/>
      <c r="EC39" s="417"/>
      <c r="ED39" s="417"/>
      <c r="EE39" s="417"/>
      <c r="EF39" s="417"/>
      <c r="EG39" s="417"/>
      <c r="EH39" s="417"/>
      <c r="EI39" s="417"/>
      <c r="EJ39" s="417"/>
      <c r="EK39" s="417"/>
      <c r="EL39" s="417"/>
      <c r="EM39" s="417"/>
      <c r="EN39" s="417"/>
      <c r="EO39" s="417"/>
      <c r="EP39" s="417"/>
      <c r="EQ39" s="417"/>
      <c r="ER39" s="417"/>
      <c r="ES39" s="417"/>
      <c r="ET39" s="417"/>
      <c r="EU39" s="417"/>
      <c r="EV39" s="417"/>
      <c r="EW39" s="417"/>
      <c r="EX39" s="417"/>
      <c r="EY39" s="417"/>
      <c r="EZ39" s="417"/>
      <c r="FA39" s="417"/>
      <c r="FB39" s="417"/>
      <c r="FC39" s="417"/>
      <c r="FD39" s="417"/>
      <c r="FE39" s="417"/>
      <c r="FF39" s="417"/>
      <c r="FG39" s="417"/>
      <c r="FH39" s="417"/>
      <c r="FI39" s="417"/>
      <c r="FJ39" s="417"/>
      <c r="FK39" s="417"/>
      <c r="FL39" s="417"/>
      <c r="FM39" s="417"/>
      <c r="FN39" s="417"/>
      <c r="FO39" s="417"/>
      <c r="FP39" s="417"/>
      <c r="FQ39" s="417"/>
      <c r="FR39" s="417"/>
      <c r="FS39" s="417"/>
      <c r="FT39" s="417"/>
      <c r="FU39" s="417"/>
      <c r="FV39" s="417"/>
      <c r="FW39" s="417"/>
      <c r="FX39" s="417"/>
      <c r="FY39" s="417"/>
      <c r="FZ39" s="417"/>
      <c r="GA39" s="417"/>
      <c r="GB39" s="417"/>
      <c r="GC39" s="417"/>
      <c r="GD39" s="417"/>
      <c r="GE39" s="417"/>
      <c r="GF39" s="417"/>
      <c r="GG39" s="417"/>
      <c r="GH39" s="417"/>
      <c r="GI39" s="417"/>
      <c r="GJ39" s="417"/>
      <c r="GK39" s="417"/>
      <c r="GL39" s="417"/>
      <c r="GM39" s="417"/>
      <c r="GN39" s="417"/>
      <c r="GO39" s="417"/>
      <c r="GP39" s="417"/>
      <c r="GQ39" s="417"/>
      <c r="GR39" s="417"/>
      <c r="GS39" s="417"/>
      <c r="GT39" s="417"/>
      <c r="GU39" s="417"/>
      <c r="GV39" s="417"/>
      <c r="GW39" s="417"/>
      <c r="GX39" s="417"/>
      <c r="GY39" s="417"/>
      <c r="GZ39" s="417"/>
      <c r="HA39" s="417"/>
      <c r="HB39" s="417"/>
      <c r="HC39" s="417"/>
      <c r="HD39" s="417"/>
      <c r="HE39" s="417"/>
      <c r="HF39" s="417"/>
      <c r="HG39" s="417"/>
      <c r="HH39" s="417"/>
      <c r="HI39" s="417"/>
      <c r="HJ39" s="417"/>
      <c r="HK39" s="417"/>
      <c r="HL39" s="417"/>
      <c r="HM39" s="417"/>
      <c r="HN39" s="417"/>
      <c r="HO39" s="417"/>
      <c r="HP39" s="417"/>
      <c r="HQ39" s="417"/>
      <c r="HR39" s="417"/>
      <c r="HS39" s="417"/>
      <c r="HT39" s="417"/>
      <c r="HU39" s="417"/>
      <c r="HV39" s="417"/>
      <c r="HW39" s="417"/>
      <c r="HX39" s="417"/>
      <c r="HY39" s="417"/>
      <c r="HZ39" s="417"/>
      <c r="IA39" s="417"/>
      <c r="IB39" s="417"/>
      <c r="IC39" s="417"/>
      <c r="ID39" s="417"/>
      <c r="IE39" s="417"/>
      <c r="IF39" s="417"/>
      <c r="IG39" s="417"/>
      <c r="IH39" s="417"/>
      <c r="II39" s="417"/>
      <c r="IJ39" s="417"/>
      <c r="IK39" s="417"/>
      <c r="IL39" s="417"/>
      <c r="IM39" s="417"/>
      <c r="IN39" s="417"/>
      <c r="IO39" s="417"/>
      <c r="IP39" s="417"/>
      <c r="IQ39" s="417"/>
      <c r="IR39" s="417"/>
      <c r="IS39" s="417"/>
      <c r="IT39" s="417"/>
      <c r="IU39" s="417"/>
    </row>
    <row r="40" spans="1:255">
      <c r="A40" s="412">
        <v>18</v>
      </c>
      <c r="B40" s="413"/>
      <c r="C40" s="413" t="s">
        <v>350</v>
      </c>
      <c r="D40" s="414" t="s">
        <v>511</v>
      </c>
      <c r="E40" s="412">
        <v>2023</v>
      </c>
      <c r="F40" s="415">
        <v>800000</v>
      </c>
      <c r="G40" s="416" t="s">
        <v>488</v>
      </c>
      <c r="H40" s="415">
        <f>I40+J40</f>
        <v>800000</v>
      </c>
      <c r="I40" s="415">
        <v>800000</v>
      </c>
      <c r="J40" s="415">
        <v>0</v>
      </c>
      <c r="K40" s="414" t="s">
        <v>494</v>
      </c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7"/>
      <c r="AC40" s="417"/>
      <c r="AD40" s="417"/>
      <c r="AE40" s="417"/>
      <c r="AF40" s="417"/>
      <c r="AG40" s="417"/>
      <c r="AH40" s="417"/>
      <c r="AI40" s="417"/>
      <c r="AJ40" s="417"/>
      <c r="AK40" s="417"/>
      <c r="AL40" s="417"/>
      <c r="AM40" s="417"/>
      <c r="AN40" s="417"/>
      <c r="AO40" s="417"/>
      <c r="AP40" s="417"/>
      <c r="AQ40" s="417"/>
      <c r="AR40" s="417"/>
      <c r="AS40" s="417"/>
      <c r="AT40" s="417"/>
      <c r="AU40" s="417"/>
      <c r="AV40" s="417"/>
      <c r="AW40" s="417"/>
      <c r="AX40" s="417"/>
      <c r="AY40" s="417"/>
      <c r="AZ40" s="417"/>
      <c r="BA40" s="417"/>
      <c r="BB40" s="417"/>
      <c r="BC40" s="417"/>
      <c r="BD40" s="417"/>
      <c r="BE40" s="417"/>
      <c r="BF40" s="417"/>
      <c r="BG40" s="417"/>
      <c r="BH40" s="417"/>
      <c r="BI40" s="417"/>
      <c r="BJ40" s="417"/>
      <c r="BK40" s="417"/>
      <c r="BL40" s="417"/>
      <c r="BM40" s="417"/>
      <c r="BN40" s="417"/>
      <c r="BO40" s="417"/>
      <c r="BP40" s="417"/>
      <c r="BQ40" s="417"/>
      <c r="BR40" s="417"/>
      <c r="BS40" s="417"/>
      <c r="BT40" s="417"/>
      <c r="BU40" s="417"/>
      <c r="BV40" s="417"/>
      <c r="BW40" s="417"/>
      <c r="BX40" s="417"/>
      <c r="BY40" s="417"/>
      <c r="BZ40" s="417"/>
      <c r="CA40" s="417"/>
      <c r="CB40" s="417"/>
      <c r="CC40" s="417"/>
      <c r="CD40" s="417"/>
      <c r="CE40" s="417"/>
      <c r="CF40" s="417"/>
      <c r="CG40" s="417"/>
      <c r="CH40" s="417"/>
      <c r="CI40" s="417"/>
      <c r="CJ40" s="417"/>
      <c r="CK40" s="417"/>
      <c r="CL40" s="417"/>
      <c r="CM40" s="417"/>
      <c r="CN40" s="417"/>
      <c r="CO40" s="417"/>
      <c r="CP40" s="417"/>
      <c r="CQ40" s="417"/>
      <c r="CR40" s="417"/>
      <c r="CS40" s="417"/>
      <c r="CT40" s="417"/>
      <c r="CU40" s="417"/>
      <c r="CV40" s="417"/>
      <c r="CW40" s="417"/>
      <c r="CX40" s="417"/>
      <c r="CY40" s="417"/>
      <c r="CZ40" s="417"/>
      <c r="DA40" s="417"/>
      <c r="DB40" s="417"/>
      <c r="DC40" s="417"/>
      <c r="DD40" s="417"/>
      <c r="DE40" s="417"/>
      <c r="DF40" s="417"/>
      <c r="DG40" s="417"/>
      <c r="DH40" s="417"/>
      <c r="DI40" s="417"/>
      <c r="DJ40" s="417"/>
      <c r="DK40" s="417"/>
      <c r="DL40" s="417"/>
      <c r="DM40" s="417"/>
      <c r="DN40" s="417"/>
      <c r="DO40" s="417"/>
      <c r="DP40" s="417"/>
      <c r="DQ40" s="417"/>
      <c r="DR40" s="417"/>
      <c r="DS40" s="417"/>
      <c r="DT40" s="417"/>
      <c r="DU40" s="417"/>
      <c r="DV40" s="417"/>
      <c r="DW40" s="417"/>
      <c r="DX40" s="417"/>
      <c r="DY40" s="417"/>
      <c r="DZ40" s="417"/>
      <c r="EA40" s="417"/>
      <c r="EB40" s="417"/>
      <c r="EC40" s="417"/>
      <c r="ED40" s="417"/>
      <c r="EE40" s="417"/>
      <c r="EF40" s="417"/>
      <c r="EG40" s="417"/>
      <c r="EH40" s="417"/>
      <c r="EI40" s="417"/>
      <c r="EJ40" s="417"/>
      <c r="EK40" s="417"/>
      <c r="EL40" s="417"/>
      <c r="EM40" s="417"/>
      <c r="EN40" s="417"/>
      <c r="EO40" s="417"/>
      <c r="EP40" s="417"/>
      <c r="EQ40" s="417"/>
      <c r="ER40" s="417"/>
      <c r="ES40" s="417"/>
      <c r="ET40" s="417"/>
      <c r="EU40" s="417"/>
      <c r="EV40" s="417"/>
      <c r="EW40" s="417"/>
      <c r="EX40" s="417"/>
      <c r="EY40" s="417"/>
      <c r="EZ40" s="417"/>
      <c r="FA40" s="417"/>
      <c r="FB40" s="417"/>
      <c r="FC40" s="417"/>
      <c r="FD40" s="417"/>
      <c r="FE40" s="417"/>
      <c r="FF40" s="417"/>
      <c r="FG40" s="417"/>
      <c r="FH40" s="417"/>
      <c r="FI40" s="417"/>
      <c r="FJ40" s="417"/>
      <c r="FK40" s="417"/>
      <c r="FL40" s="417"/>
      <c r="FM40" s="417"/>
      <c r="FN40" s="417"/>
      <c r="FO40" s="417"/>
      <c r="FP40" s="417"/>
      <c r="FQ40" s="417"/>
      <c r="FR40" s="417"/>
      <c r="FS40" s="417"/>
      <c r="FT40" s="417"/>
      <c r="FU40" s="417"/>
      <c r="FV40" s="417"/>
      <c r="FW40" s="417"/>
      <c r="FX40" s="417"/>
      <c r="FY40" s="417"/>
      <c r="FZ40" s="417"/>
      <c r="GA40" s="417"/>
      <c r="GB40" s="417"/>
      <c r="GC40" s="417"/>
      <c r="GD40" s="417"/>
      <c r="GE40" s="417"/>
      <c r="GF40" s="417"/>
      <c r="GG40" s="417"/>
      <c r="GH40" s="417"/>
      <c r="GI40" s="417"/>
      <c r="GJ40" s="417"/>
      <c r="GK40" s="417"/>
      <c r="GL40" s="417"/>
      <c r="GM40" s="417"/>
      <c r="GN40" s="417"/>
      <c r="GO40" s="417"/>
      <c r="GP40" s="417"/>
      <c r="GQ40" s="417"/>
      <c r="GR40" s="417"/>
      <c r="GS40" s="417"/>
      <c r="GT40" s="417"/>
      <c r="GU40" s="417"/>
      <c r="GV40" s="417"/>
      <c r="GW40" s="417"/>
      <c r="GX40" s="417"/>
      <c r="GY40" s="417"/>
      <c r="GZ40" s="417"/>
      <c r="HA40" s="417"/>
      <c r="HB40" s="417"/>
      <c r="HC40" s="417"/>
      <c r="HD40" s="417"/>
      <c r="HE40" s="417"/>
      <c r="HF40" s="417"/>
      <c r="HG40" s="417"/>
      <c r="HH40" s="417"/>
      <c r="HI40" s="417"/>
      <c r="HJ40" s="417"/>
      <c r="HK40" s="417"/>
      <c r="HL40" s="417"/>
      <c r="HM40" s="417"/>
      <c r="HN40" s="417"/>
      <c r="HO40" s="417"/>
      <c r="HP40" s="417"/>
      <c r="HQ40" s="417"/>
      <c r="HR40" s="417"/>
      <c r="HS40" s="417"/>
      <c r="HT40" s="417"/>
      <c r="HU40" s="417"/>
      <c r="HV40" s="417"/>
      <c r="HW40" s="417"/>
      <c r="HX40" s="417"/>
      <c r="HY40" s="417"/>
      <c r="HZ40" s="417"/>
      <c r="IA40" s="417"/>
      <c r="IB40" s="417"/>
      <c r="IC40" s="417"/>
      <c r="ID40" s="417"/>
      <c r="IE40" s="417"/>
      <c r="IF40" s="417"/>
      <c r="IG40" s="417"/>
      <c r="IH40" s="417"/>
      <c r="II40" s="417"/>
      <c r="IJ40" s="417"/>
      <c r="IK40" s="417"/>
      <c r="IL40" s="417"/>
      <c r="IM40" s="417"/>
      <c r="IN40" s="417"/>
      <c r="IO40" s="417"/>
      <c r="IP40" s="417"/>
      <c r="IQ40" s="417"/>
      <c r="IR40" s="417"/>
      <c r="IS40" s="417"/>
      <c r="IT40" s="417"/>
      <c r="IU40" s="417"/>
    </row>
    <row r="41" spans="1:255">
      <c r="A41" s="406"/>
      <c r="B41" s="407" t="s">
        <v>33</v>
      </c>
      <c r="C41" s="407"/>
      <c r="D41" s="408" t="s">
        <v>34</v>
      </c>
      <c r="E41" s="406" t="s">
        <v>488</v>
      </c>
      <c r="F41" s="409">
        <f>F42+F43+F44+F45</f>
        <v>205200</v>
      </c>
      <c r="G41" s="410" t="s">
        <v>488</v>
      </c>
      <c r="H41" s="409">
        <f>H42+H43+H44+H45</f>
        <v>205200</v>
      </c>
      <c r="I41" s="409">
        <f>I42+I43+I44+I45</f>
        <v>205200</v>
      </c>
      <c r="J41" s="409">
        <f>J42+J43+J44+J45</f>
        <v>0</v>
      </c>
      <c r="K41" s="406" t="s">
        <v>488</v>
      </c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1"/>
      <c r="AH41" s="411"/>
      <c r="AI41" s="411"/>
      <c r="AJ41" s="411"/>
      <c r="AK41" s="411"/>
      <c r="AL41" s="411"/>
      <c r="AM41" s="411"/>
      <c r="AN41" s="411"/>
      <c r="AO41" s="411"/>
      <c r="AP41" s="411"/>
      <c r="AQ41" s="411"/>
      <c r="AR41" s="411"/>
      <c r="AS41" s="411"/>
      <c r="AT41" s="411"/>
      <c r="AU41" s="411"/>
      <c r="AV41" s="411"/>
      <c r="AW41" s="411"/>
      <c r="AX41" s="411"/>
      <c r="AY41" s="411"/>
      <c r="AZ41" s="411"/>
      <c r="BA41" s="411"/>
      <c r="BB41" s="411"/>
      <c r="BC41" s="411"/>
      <c r="BD41" s="411"/>
      <c r="BE41" s="411"/>
      <c r="BF41" s="411"/>
      <c r="BG41" s="411"/>
      <c r="BH41" s="411"/>
      <c r="BI41" s="411"/>
      <c r="BJ41" s="411"/>
      <c r="BK41" s="411"/>
      <c r="BL41" s="411"/>
      <c r="BM41" s="411"/>
      <c r="BN41" s="411"/>
      <c r="BO41" s="411"/>
      <c r="BP41" s="411"/>
      <c r="BQ41" s="411"/>
      <c r="BR41" s="411"/>
      <c r="BS41" s="411"/>
      <c r="BT41" s="411"/>
      <c r="BU41" s="411"/>
      <c r="BV41" s="411"/>
      <c r="BW41" s="411"/>
      <c r="BX41" s="411"/>
      <c r="BY41" s="411"/>
      <c r="BZ41" s="411"/>
      <c r="CA41" s="411"/>
      <c r="CB41" s="411"/>
      <c r="CC41" s="411"/>
      <c r="CD41" s="411"/>
      <c r="CE41" s="411"/>
      <c r="CF41" s="411"/>
      <c r="CG41" s="411"/>
      <c r="CH41" s="411"/>
      <c r="CI41" s="411"/>
      <c r="CJ41" s="411"/>
      <c r="CK41" s="411"/>
      <c r="CL41" s="411"/>
      <c r="CM41" s="411"/>
      <c r="CN41" s="411"/>
      <c r="CO41" s="411"/>
      <c r="CP41" s="411"/>
      <c r="CQ41" s="411"/>
      <c r="CR41" s="411"/>
      <c r="CS41" s="411"/>
      <c r="CT41" s="411"/>
      <c r="CU41" s="411"/>
      <c r="CV41" s="411"/>
      <c r="CW41" s="411"/>
      <c r="CX41" s="411"/>
      <c r="CY41" s="411"/>
      <c r="CZ41" s="411"/>
      <c r="DA41" s="411"/>
      <c r="DB41" s="411"/>
      <c r="DC41" s="411"/>
      <c r="DD41" s="411"/>
      <c r="DE41" s="411"/>
      <c r="DF41" s="411"/>
      <c r="DG41" s="411"/>
      <c r="DH41" s="411"/>
      <c r="DI41" s="411"/>
      <c r="DJ41" s="411"/>
      <c r="DK41" s="411"/>
      <c r="DL41" s="411"/>
      <c r="DM41" s="411"/>
      <c r="DN41" s="411"/>
      <c r="DO41" s="411"/>
      <c r="DP41" s="411"/>
      <c r="DQ41" s="411"/>
      <c r="DR41" s="411"/>
      <c r="DS41" s="411"/>
      <c r="DT41" s="411"/>
      <c r="DU41" s="411"/>
      <c r="DV41" s="411"/>
      <c r="DW41" s="411"/>
      <c r="DX41" s="411"/>
      <c r="DY41" s="411"/>
      <c r="DZ41" s="411"/>
      <c r="EA41" s="411"/>
      <c r="EB41" s="411"/>
      <c r="EC41" s="411"/>
      <c r="ED41" s="411"/>
      <c r="EE41" s="411"/>
      <c r="EF41" s="411"/>
      <c r="EG41" s="411"/>
      <c r="EH41" s="411"/>
      <c r="EI41" s="411"/>
      <c r="EJ41" s="411"/>
      <c r="EK41" s="411"/>
      <c r="EL41" s="411"/>
      <c r="EM41" s="411"/>
      <c r="EN41" s="411"/>
      <c r="EO41" s="411"/>
      <c r="EP41" s="411"/>
      <c r="EQ41" s="411"/>
      <c r="ER41" s="411"/>
      <c r="ES41" s="411"/>
      <c r="ET41" s="411"/>
      <c r="EU41" s="411"/>
      <c r="EV41" s="411"/>
      <c r="EW41" s="411"/>
      <c r="EX41" s="411"/>
      <c r="EY41" s="411"/>
      <c r="EZ41" s="411"/>
      <c r="FA41" s="411"/>
      <c r="FB41" s="411"/>
      <c r="FC41" s="411"/>
      <c r="FD41" s="411"/>
      <c r="FE41" s="411"/>
      <c r="FF41" s="411"/>
      <c r="FG41" s="411"/>
      <c r="FH41" s="411"/>
      <c r="FI41" s="411"/>
      <c r="FJ41" s="411"/>
      <c r="FK41" s="411"/>
      <c r="FL41" s="411"/>
      <c r="FM41" s="411"/>
      <c r="FN41" s="411"/>
      <c r="FO41" s="411"/>
      <c r="FP41" s="411"/>
      <c r="FQ41" s="411"/>
      <c r="FR41" s="411"/>
      <c r="FS41" s="411"/>
      <c r="FT41" s="411"/>
      <c r="FU41" s="411"/>
      <c r="FV41" s="411"/>
      <c r="FW41" s="411"/>
      <c r="FX41" s="411"/>
      <c r="FY41" s="411"/>
      <c r="FZ41" s="411"/>
      <c r="GA41" s="411"/>
      <c r="GB41" s="411"/>
      <c r="GC41" s="411"/>
      <c r="GD41" s="411"/>
      <c r="GE41" s="411"/>
      <c r="GF41" s="411"/>
      <c r="GG41" s="411"/>
      <c r="GH41" s="411"/>
      <c r="GI41" s="411"/>
      <c r="GJ41" s="411"/>
      <c r="GK41" s="411"/>
      <c r="GL41" s="411"/>
      <c r="GM41" s="411"/>
      <c r="GN41" s="411"/>
      <c r="GO41" s="411"/>
      <c r="GP41" s="411"/>
      <c r="GQ41" s="411"/>
      <c r="GR41" s="411"/>
      <c r="GS41" s="411"/>
      <c r="GT41" s="411"/>
      <c r="GU41" s="411"/>
      <c r="GV41" s="411"/>
      <c r="GW41" s="411"/>
      <c r="GX41" s="411"/>
      <c r="GY41" s="411"/>
      <c r="GZ41" s="411"/>
      <c r="HA41" s="411"/>
      <c r="HB41" s="411"/>
      <c r="HC41" s="411"/>
      <c r="HD41" s="411"/>
      <c r="HE41" s="411"/>
      <c r="HF41" s="411"/>
      <c r="HG41" s="411"/>
      <c r="HH41" s="411"/>
      <c r="HI41" s="411"/>
      <c r="HJ41" s="411"/>
      <c r="HK41" s="411"/>
      <c r="HL41" s="411"/>
      <c r="HM41" s="411"/>
      <c r="HN41" s="411"/>
      <c r="HO41" s="411"/>
      <c r="HP41" s="411"/>
      <c r="HQ41" s="411"/>
      <c r="HR41" s="411"/>
      <c r="HS41" s="411"/>
      <c r="HT41" s="411"/>
      <c r="HU41" s="411"/>
      <c r="HV41" s="411"/>
      <c r="HW41" s="411"/>
      <c r="HX41" s="411"/>
      <c r="HY41" s="411"/>
      <c r="HZ41" s="411"/>
      <c r="IA41" s="411"/>
      <c r="IB41" s="411"/>
      <c r="IC41" s="411"/>
      <c r="ID41" s="411"/>
      <c r="IE41" s="411"/>
      <c r="IF41" s="411"/>
      <c r="IG41" s="411"/>
      <c r="IH41" s="411"/>
      <c r="II41" s="411"/>
      <c r="IJ41" s="411"/>
      <c r="IK41" s="411"/>
      <c r="IL41" s="411"/>
      <c r="IM41" s="411"/>
      <c r="IN41" s="411"/>
      <c r="IO41" s="411"/>
      <c r="IP41" s="411"/>
      <c r="IQ41" s="411"/>
      <c r="IR41" s="411"/>
      <c r="IS41" s="411"/>
      <c r="IT41" s="411"/>
      <c r="IU41" s="411"/>
    </row>
    <row r="42" spans="1:255" ht="39.950000000000003" customHeight="1">
      <c r="A42" s="412">
        <v>19</v>
      </c>
      <c r="B42" s="413"/>
      <c r="C42" s="413" t="s">
        <v>369</v>
      </c>
      <c r="D42" s="414" t="s">
        <v>512</v>
      </c>
      <c r="E42" s="412">
        <v>2023</v>
      </c>
      <c r="F42" s="415">
        <v>61500</v>
      </c>
      <c r="G42" s="416" t="s">
        <v>488</v>
      </c>
      <c r="H42" s="415">
        <f>I42+J42</f>
        <v>61500</v>
      </c>
      <c r="I42" s="415">
        <v>61500</v>
      </c>
      <c r="J42" s="415">
        <v>0</v>
      </c>
      <c r="K42" s="414" t="s">
        <v>513</v>
      </c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  <c r="AI42" s="417"/>
      <c r="AJ42" s="417"/>
      <c r="AK42" s="417"/>
      <c r="AL42" s="417"/>
      <c r="AM42" s="417"/>
      <c r="AN42" s="417"/>
      <c r="AO42" s="417"/>
      <c r="AP42" s="417"/>
      <c r="AQ42" s="417"/>
      <c r="AR42" s="417"/>
      <c r="AS42" s="417"/>
      <c r="AT42" s="417"/>
      <c r="AU42" s="417"/>
      <c r="AV42" s="417"/>
      <c r="AW42" s="417"/>
      <c r="AX42" s="417"/>
      <c r="AY42" s="417"/>
      <c r="AZ42" s="417"/>
      <c r="BA42" s="417"/>
      <c r="BB42" s="417"/>
      <c r="BC42" s="417"/>
      <c r="BD42" s="417"/>
      <c r="BE42" s="417"/>
      <c r="BF42" s="417"/>
      <c r="BG42" s="417"/>
      <c r="BH42" s="417"/>
      <c r="BI42" s="417"/>
      <c r="BJ42" s="417"/>
      <c r="BK42" s="417"/>
      <c r="BL42" s="417"/>
      <c r="BM42" s="417"/>
      <c r="BN42" s="417"/>
      <c r="BO42" s="417"/>
      <c r="BP42" s="417"/>
      <c r="BQ42" s="417"/>
      <c r="BR42" s="417"/>
      <c r="BS42" s="417"/>
      <c r="BT42" s="417"/>
      <c r="BU42" s="417"/>
      <c r="BV42" s="417"/>
      <c r="BW42" s="417"/>
      <c r="BX42" s="417"/>
      <c r="BY42" s="417"/>
      <c r="BZ42" s="417"/>
      <c r="CA42" s="417"/>
      <c r="CB42" s="417"/>
      <c r="CC42" s="417"/>
      <c r="CD42" s="417"/>
      <c r="CE42" s="417"/>
      <c r="CF42" s="417"/>
      <c r="CG42" s="417"/>
      <c r="CH42" s="417"/>
      <c r="CI42" s="417"/>
      <c r="CJ42" s="417"/>
      <c r="CK42" s="417"/>
      <c r="CL42" s="417"/>
      <c r="CM42" s="417"/>
      <c r="CN42" s="417"/>
      <c r="CO42" s="417"/>
      <c r="CP42" s="417"/>
      <c r="CQ42" s="417"/>
      <c r="CR42" s="417"/>
      <c r="CS42" s="417"/>
      <c r="CT42" s="417"/>
      <c r="CU42" s="417"/>
      <c r="CV42" s="417"/>
      <c r="CW42" s="417"/>
      <c r="CX42" s="417"/>
      <c r="CY42" s="417"/>
      <c r="CZ42" s="417"/>
      <c r="DA42" s="417"/>
      <c r="DB42" s="417"/>
      <c r="DC42" s="417"/>
      <c r="DD42" s="417"/>
      <c r="DE42" s="417"/>
      <c r="DF42" s="417"/>
      <c r="DG42" s="417"/>
      <c r="DH42" s="417"/>
      <c r="DI42" s="417"/>
      <c r="DJ42" s="417"/>
      <c r="DK42" s="417"/>
      <c r="DL42" s="417"/>
      <c r="DM42" s="417"/>
      <c r="DN42" s="417"/>
      <c r="DO42" s="417"/>
      <c r="DP42" s="417"/>
      <c r="DQ42" s="417"/>
      <c r="DR42" s="417"/>
      <c r="DS42" s="417"/>
      <c r="DT42" s="417"/>
      <c r="DU42" s="417"/>
      <c r="DV42" s="417"/>
      <c r="DW42" s="417"/>
      <c r="DX42" s="417"/>
      <c r="DY42" s="417"/>
      <c r="DZ42" s="417"/>
      <c r="EA42" s="417"/>
      <c r="EB42" s="417"/>
      <c r="EC42" s="417"/>
      <c r="ED42" s="417"/>
      <c r="EE42" s="417"/>
      <c r="EF42" s="417"/>
      <c r="EG42" s="417"/>
      <c r="EH42" s="417"/>
      <c r="EI42" s="417"/>
      <c r="EJ42" s="417"/>
      <c r="EK42" s="417"/>
      <c r="EL42" s="417"/>
      <c r="EM42" s="417"/>
      <c r="EN42" s="417"/>
      <c r="EO42" s="417"/>
      <c r="EP42" s="417"/>
      <c r="EQ42" s="417"/>
      <c r="ER42" s="417"/>
      <c r="ES42" s="417"/>
      <c r="ET42" s="417"/>
      <c r="EU42" s="417"/>
      <c r="EV42" s="417"/>
      <c r="EW42" s="417"/>
      <c r="EX42" s="417"/>
      <c r="EY42" s="417"/>
      <c r="EZ42" s="417"/>
      <c r="FA42" s="417"/>
      <c r="FB42" s="417"/>
      <c r="FC42" s="417"/>
      <c r="FD42" s="417"/>
      <c r="FE42" s="417"/>
      <c r="FF42" s="417"/>
      <c r="FG42" s="417"/>
      <c r="FH42" s="417"/>
      <c r="FI42" s="417"/>
      <c r="FJ42" s="417"/>
      <c r="FK42" s="417"/>
      <c r="FL42" s="417"/>
      <c r="FM42" s="417"/>
      <c r="FN42" s="417"/>
      <c r="FO42" s="417"/>
      <c r="FP42" s="417"/>
      <c r="FQ42" s="417"/>
      <c r="FR42" s="417"/>
      <c r="FS42" s="417"/>
      <c r="FT42" s="417"/>
      <c r="FU42" s="417"/>
      <c r="FV42" s="417"/>
      <c r="FW42" s="417"/>
      <c r="FX42" s="417"/>
      <c r="FY42" s="417"/>
      <c r="FZ42" s="417"/>
      <c r="GA42" s="417"/>
      <c r="GB42" s="417"/>
      <c r="GC42" s="417"/>
      <c r="GD42" s="417"/>
      <c r="GE42" s="417"/>
      <c r="GF42" s="417"/>
      <c r="GG42" s="417"/>
      <c r="GH42" s="417"/>
      <c r="GI42" s="417"/>
      <c r="GJ42" s="417"/>
      <c r="GK42" s="417"/>
      <c r="GL42" s="417"/>
      <c r="GM42" s="417"/>
      <c r="GN42" s="417"/>
      <c r="GO42" s="417"/>
      <c r="GP42" s="417"/>
      <c r="GQ42" s="417"/>
      <c r="GR42" s="417"/>
      <c r="GS42" s="417"/>
      <c r="GT42" s="417"/>
      <c r="GU42" s="417"/>
      <c r="GV42" s="417"/>
      <c r="GW42" s="417"/>
      <c r="GX42" s="417"/>
      <c r="GY42" s="417"/>
      <c r="GZ42" s="417"/>
      <c r="HA42" s="417"/>
      <c r="HB42" s="417"/>
      <c r="HC42" s="417"/>
      <c r="HD42" s="417"/>
      <c r="HE42" s="417"/>
      <c r="HF42" s="417"/>
      <c r="HG42" s="417"/>
      <c r="HH42" s="417"/>
      <c r="HI42" s="417"/>
      <c r="HJ42" s="417"/>
      <c r="HK42" s="417"/>
      <c r="HL42" s="417"/>
      <c r="HM42" s="417"/>
      <c r="HN42" s="417"/>
      <c r="HO42" s="417"/>
      <c r="HP42" s="417"/>
      <c r="HQ42" s="417"/>
      <c r="HR42" s="417"/>
      <c r="HS42" s="417"/>
      <c r="HT42" s="417"/>
      <c r="HU42" s="417"/>
      <c r="HV42" s="417"/>
      <c r="HW42" s="417"/>
      <c r="HX42" s="417"/>
      <c r="HY42" s="417"/>
      <c r="HZ42" s="417"/>
      <c r="IA42" s="417"/>
      <c r="IB42" s="417"/>
      <c r="IC42" s="417"/>
      <c r="ID42" s="417"/>
      <c r="IE42" s="417"/>
      <c r="IF42" s="417"/>
      <c r="IG42" s="417"/>
      <c r="IH42" s="417"/>
      <c r="II42" s="417"/>
      <c r="IJ42" s="417"/>
      <c r="IK42" s="417"/>
      <c r="IL42" s="417"/>
      <c r="IM42" s="417"/>
      <c r="IN42" s="417"/>
      <c r="IO42" s="417"/>
      <c r="IP42" s="417"/>
      <c r="IQ42" s="417"/>
      <c r="IR42" s="417"/>
      <c r="IS42" s="417"/>
      <c r="IT42" s="417"/>
      <c r="IU42" s="417"/>
    </row>
    <row r="43" spans="1:255" ht="27" customHeight="1">
      <c r="A43" s="412">
        <v>20</v>
      </c>
      <c r="B43" s="413"/>
      <c r="C43" s="413" t="s">
        <v>380</v>
      </c>
      <c r="D43" s="414" t="s">
        <v>514</v>
      </c>
      <c r="E43" s="412">
        <v>2023</v>
      </c>
      <c r="F43" s="415">
        <v>21000</v>
      </c>
      <c r="G43" s="416" t="s">
        <v>488</v>
      </c>
      <c r="H43" s="415">
        <f>I43+J43</f>
        <v>21000</v>
      </c>
      <c r="I43" s="415">
        <v>21000</v>
      </c>
      <c r="J43" s="415">
        <v>0</v>
      </c>
      <c r="K43" s="414" t="s">
        <v>515</v>
      </c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  <c r="AH43" s="417"/>
      <c r="AI43" s="417"/>
      <c r="AJ43" s="417"/>
      <c r="AK43" s="417"/>
      <c r="AL43" s="417"/>
      <c r="AM43" s="417"/>
      <c r="AN43" s="417"/>
      <c r="AO43" s="417"/>
      <c r="AP43" s="417"/>
      <c r="AQ43" s="417"/>
      <c r="AR43" s="417"/>
      <c r="AS43" s="417"/>
      <c r="AT43" s="417"/>
      <c r="AU43" s="417"/>
      <c r="AV43" s="417"/>
      <c r="AW43" s="417"/>
      <c r="AX43" s="417"/>
      <c r="AY43" s="417"/>
      <c r="AZ43" s="417"/>
      <c r="BA43" s="417"/>
      <c r="BB43" s="417"/>
      <c r="BC43" s="417"/>
      <c r="BD43" s="417"/>
      <c r="BE43" s="417"/>
      <c r="BF43" s="417"/>
      <c r="BG43" s="417"/>
      <c r="BH43" s="417"/>
      <c r="BI43" s="417"/>
      <c r="BJ43" s="417"/>
      <c r="BK43" s="417"/>
      <c r="BL43" s="417"/>
      <c r="BM43" s="417"/>
      <c r="BN43" s="417"/>
      <c r="BO43" s="417"/>
      <c r="BP43" s="417"/>
      <c r="BQ43" s="417"/>
      <c r="BR43" s="417"/>
      <c r="BS43" s="417"/>
      <c r="BT43" s="417"/>
      <c r="BU43" s="417"/>
      <c r="BV43" s="417"/>
      <c r="BW43" s="417"/>
      <c r="BX43" s="417"/>
      <c r="BY43" s="417"/>
      <c r="BZ43" s="417"/>
      <c r="CA43" s="417"/>
      <c r="CB43" s="417"/>
      <c r="CC43" s="417"/>
      <c r="CD43" s="417"/>
      <c r="CE43" s="417"/>
      <c r="CF43" s="417"/>
      <c r="CG43" s="417"/>
      <c r="CH43" s="417"/>
      <c r="CI43" s="417"/>
      <c r="CJ43" s="417"/>
      <c r="CK43" s="417"/>
      <c r="CL43" s="417"/>
      <c r="CM43" s="417"/>
      <c r="CN43" s="417"/>
      <c r="CO43" s="417"/>
      <c r="CP43" s="417"/>
      <c r="CQ43" s="417"/>
      <c r="CR43" s="417"/>
      <c r="CS43" s="417"/>
      <c r="CT43" s="417"/>
      <c r="CU43" s="417"/>
      <c r="CV43" s="417"/>
      <c r="CW43" s="417"/>
      <c r="CX43" s="417"/>
      <c r="CY43" s="417"/>
      <c r="CZ43" s="417"/>
      <c r="DA43" s="417"/>
      <c r="DB43" s="417"/>
      <c r="DC43" s="417"/>
      <c r="DD43" s="417"/>
      <c r="DE43" s="417"/>
      <c r="DF43" s="417"/>
      <c r="DG43" s="417"/>
      <c r="DH43" s="417"/>
      <c r="DI43" s="417"/>
      <c r="DJ43" s="417"/>
      <c r="DK43" s="417"/>
      <c r="DL43" s="417"/>
      <c r="DM43" s="417"/>
      <c r="DN43" s="417"/>
      <c r="DO43" s="417"/>
      <c r="DP43" s="417"/>
      <c r="DQ43" s="417"/>
      <c r="DR43" s="417"/>
      <c r="DS43" s="417"/>
      <c r="DT43" s="417"/>
      <c r="DU43" s="417"/>
      <c r="DV43" s="417"/>
      <c r="DW43" s="417"/>
      <c r="DX43" s="417"/>
      <c r="DY43" s="417"/>
      <c r="DZ43" s="417"/>
      <c r="EA43" s="417"/>
      <c r="EB43" s="417"/>
      <c r="EC43" s="417"/>
      <c r="ED43" s="417"/>
      <c r="EE43" s="417"/>
      <c r="EF43" s="417"/>
      <c r="EG43" s="417"/>
      <c r="EH43" s="417"/>
      <c r="EI43" s="417"/>
      <c r="EJ43" s="417"/>
      <c r="EK43" s="417"/>
      <c r="EL43" s="417"/>
      <c r="EM43" s="417"/>
      <c r="EN43" s="417"/>
      <c r="EO43" s="417"/>
      <c r="EP43" s="417"/>
      <c r="EQ43" s="417"/>
      <c r="ER43" s="417"/>
      <c r="ES43" s="417"/>
      <c r="ET43" s="417"/>
      <c r="EU43" s="417"/>
      <c r="EV43" s="417"/>
      <c r="EW43" s="417"/>
      <c r="EX43" s="417"/>
      <c r="EY43" s="417"/>
      <c r="EZ43" s="417"/>
      <c r="FA43" s="417"/>
      <c r="FB43" s="417"/>
      <c r="FC43" s="417"/>
      <c r="FD43" s="417"/>
      <c r="FE43" s="417"/>
      <c r="FF43" s="417"/>
      <c r="FG43" s="417"/>
      <c r="FH43" s="417"/>
      <c r="FI43" s="417"/>
      <c r="FJ43" s="417"/>
      <c r="FK43" s="417"/>
      <c r="FL43" s="417"/>
      <c r="FM43" s="417"/>
      <c r="FN43" s="417"/>
      <c r="FO43" s="417"/>
      <c r="FP43" s="417"/>
      <c r="FQ43" s="417"/>
      <c r="FR43" s="417"/>
      <c r="FS43" s="417"/>
      <c r="FT43" s="417"/>
      <c r="FU43" s="417"/>
      <c r="FV43" s="417"/>
      <c r="FW43" s="417"/>
      <c r="FX43" s="417"/>
      <c r="FY43" s="417"/>
      <c r="FZ43" s="417"/>
      <c r="GA43" s="417"/>
      <c r="GB43" s="417"/>
      <c r="GC43" s="417"/>
      <c r="GD43" s="417"/>
      <c r="GE43" s="417"/>
      <c r="GF43" s="417"/>
      <c r="GG43" s="417"/>
      <c r="GH43" s="417"/>
      <c r="GI43" s="417"/>
      <c r="GJ43" s="417"/>
      <c r="GK43" s="417"/>
      <c r="GL43" s="417"/>
      <c r="GM43" s="417"/>
      <c r="GN43" s="417"/>
      <c r="GO43" s="417"/>
      <c r="GP43" s="417"/>
      <c r="GQ43" s="417"/>
      <c r="GR43" s="417"/>
      <c r="GS43" s="417"/>
      <c r="GT43" s="417"/>
      <c r="GU43" s="417"/>
      <c r="GV43" s="417"/>
      <c r="GW43" s="417"/>
      <c r="GX43" s="417"/>
      <c r="GY43" s="417"/>
      <c r="GZ43" s="417"/>
      <c r="HA43" s="417"/>
      <c r="HB43" s="417"/>
      <c r="HC43" s="417"/>
      <c r="HD43" s="417"/>
      <c r="HE43" s="417"/>
      <c r="HF43" s="417"/>
      <c r="HG43" s="417"/>
      <c r="HH43" s="417"/>
      <c r="HI43" s="417"/>
      <c r="HJ43" s="417"/>
      <c r="HK43" s="417"/>
      <c r="HL43" s="417"/>
      <c r="HM43" s="417"/>
      <c r="HN43" s="417"/>
      <c r="HO43" s="417"/>
      <c r="HP43" s="417"/>
      <c r="HQ43" s="417"/>
      <c r="HR43" s="417"/>
      <c r="HS43" s="417"/>
      <c r="HT43" s="417"/>
      <c r="HU43" s="417"/>
      <c r="HV43" s="417"/>
      <c r="HW43" s="417"/>
      <c r="HX43" s="417"/>
      <c r="HY43" s="417"/>
      <c r="HZ43" s="417"/>
      <c r="IA43" s="417"/>
      <c r="IB43" s="417"/>
      <c r="IC43" s="417"/>
      <c r="ID43" s="417"/>
      <c r="IE43" s="417"/>
      <c r="IF43" s="417"/>
      <c r="IG43" s="417"/>
      <c r="IH43" s="417"/>
      <c r="II43" s="417"/>
      <c r="IJ43" s="417"/>
      <c r="IK43" s="417"/>
      <c r="IL43" s="417"/>
      <c r="IM43" s="417"/>
      <c r="IN43" s="417"/>
      <c r="IO43" s="417"/>
      <c r="IP43" s="417"/>
      <c r="IQ43" s="417"/>
      <c r="IR43" s="417"/>
      <c r="IS43" s="417"/>
      <c r="IT43" s="417"/>
      <c r="IU43" s="417"/>
    </row>
    <row r="44" spans="1:255">
      <c r="A44" s="412">
        <v>21</v>
      </c>
      <c r="B44" s="413"/>
      <c r="C44" s="413" t="s">
        <v>381</v>
      </c>
      <c r="D44" s="414" t="s">
        <v>516</v>
      </c>
      <c r="E44" s="412">
        <v>2023</v>
      </c>
      <c r="F44" s="415">
        <v>12000</v>
      </c>
      <c r="G44" s="416" t="s">
        <v>488</v>
      </c>
      <c r="H44" s="415">
        <f>I44+J44</f>
        <v>12000</v>
      </c>
      <c r="I44" s="415">
        <v>12000</v>
      </c>
      <c r="J44" s="415">
        <v>0</v>
      </c>
      <c r="K44" s="414" t="s">
        <v>517</v>
      </c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  <c r="AI44" s="417"/>
      <c r="AJ44" s="417"/>
      <c r="AK44" s="417"/>
      <c r="AL44" s="417"/>
      <c r="AM44" s="417"/>
      <c r="AN44" s="417"/>
      <c r="AO44" s="417"/>
      <c r="AP44" s="417"/>
      <c r="AQ44" s="417"/>
      <c r="AR44" s="417"/>
      <c r="AS44" s="417"/>
      <c r="AT44" s="417"/>
      <c r="AU44" s="417"/>
      <c r="AV44" s="417"/>
      <c r="AW44" s="417"/>
      <c r="AX44" s="417"/>
      <c r="AY44" s="417"/>
      <c r="AZ44" s="417"/>
      <c r="BA44" s="417"/>
      <c r="BB44" s="417"/>
      <c r="BC44" s="417"/>
      <c r="BD44" s="417"/>
      <c r="BE44" s="417"/>
      <c r="BF44" s="417"/>
      <c r="BG44" s="417"/>
      <c r="BH44" s="417"/>
      <c r="BI44" s="417"/>
      <c r="BJ44" s="417"/>
      <c r="BK44" s="417"/>
      <c r="BL44" s="417"/>
      <c r="BM44" s="417"/>
      <c r="BN44" s="417"/>
      <c r="BO44" s="417"/>
      <c r="BP44" s="417"/>
      <c r="BQ44" s="417"/>
      <c r="BR44" s="417"/>
      <c r="BS44" s="417"/>
      <c r="BT44" s="417"/>
      <c r="BU44" s="417"/>
      <c r="BV44" s="417"/>
      <c r="BW44" s="417"/>
      <c r="BX44" s="417"/>
      <c r="BY44" s="417"/>
      <c r="BZ44" s="417"/>
      <c r="CA44" s="417"/>
      <c r="CB44" s="417"/>
      <c r="CC44" s="417"/>
      <c r="CD44" s="417"/>
      <c r="CE44" s="417"/>
      <c r="CF44" s="417"/>
      <c r="CG44" s="417"/>
      <c r="CH44" s="417"/>
      <c r="CI44" s="417"/>
      <c r="CJ44" s="417"/>
      <c r="CK44" s="417"/>
      <c r="CL44" s="417"/>
      <c r="CM44" s="417"/>
      <c r="CN44" s="417"/>
      <c r="CO44" s="417"/>
      <c r="CP44" s="417"/>
      <c r="CQ44" s="417"/>
      <c r="CR44" s="417"/>
      <c r="CS44" s="417"/>
      <c r="CT44" s="417"/>
      <c r="CU44" s="417"/>
      <c r="CV44" s="417"/>
      <c r="CW44" s="417"/>
      <c r="CX44" s="417"/>
      <c r="CY44" s="417"/>
      <c r="CZ44" s="417"/>
      <c r="DA44" s="417"/>
      <c r="DB44" s="417"/>
      <c r="DC44" s="417"/>
      <c r="DD44" s="417"/>
      <c r="DE44" s="417"/>
      <c r="DF44" s="417"/>
      <c r="DG44" s="417"/>
      <c r="DH44" s="417"/>
      <c r="DI44" s="417"/>
      <c r="DJ44" s="417"/>
      <c r="DK44" s="417"/>
      <c r="DL44" s="417"/>
      <c r="DM44" s="417"/>
      <c r="DN44" s="417"/>
      <c r="DO44" s="417"/>
      <c r="DP44" s="417"/>
      <c r="DQ44" s="417"/>
      <c r="DR44" s="417"/>
      <c r="DS44" s="417"/>
      <c r="DT44" s="417"/>
      <c r="DU44" s="417"/>
      <c r="DV44" s="417"/>
      <c r="DW44" s="417"/>
      <c r="DX44" s="417"/>
      <c r="DY44" s="417"/>
      <c r="DZ44" s="417"/>
      <c r="EA44" s="417"/>
      <c r="EB44" s="417"/>
      <c r="EC44" s="417"/>
      <c r="ED44" s="417"/>
      <c r="EE44" s="417"/>
      <c r="EF44" s="417"/>
      <c r="EG44" s="417"/>
      <c r="EH44" s="417"/>
      <c r="EI44" s="417"/>
      <c r="EJ44" s="417"/>
      <c r="EK44" s="417"/>
      <c r="EL44" s="417"/>
      <c r="EM44" s="417"/>
      <c r="EN44" s="417"/>
      <c r="EO44" s="417"/>
      <c r="EP44" s="417"/>
      <c r="EQ44" s="417"/>
      <c r="ER44" s="417"/>
      <c r="ES44" s="417"/>
      <c r="ET44" s="417"/>
      <c r="EU44" s="417"/>
      <c r="EV44" s="417"/>
      <c r="EW44" s="417"/>
      <c r="EX44" s="417"/>
      <c r="EY44" s="417"/>
      <c r="EZ44" s="417"/>
      <c r="FA44" s="417"/>
      <c r="FB44" s="417"/>
      <c r="FC44" s="417"/>
      <c r="FD44" s="417"/>
      <c r="FE44" s="417"/>
      <c r="FF44" s="417"/>
      <c r="FG44" s="417"/>
      <c r="FH44" s="417"/>
      <c r="FI44" s="417"/>
      <c r="FJ44" s="417"/>
      <c r="FK44" s="417"/>
      <c r="FL44" s="417"/>
      <c r="FM44" s="417"/>
      <c r="FN44" s="417"/>
      <c r="FO44" s="417"/>
      <c r="FP44" s="417"/>
      <c r="FQ44" s="417"/>
      <c r="FR44" s="417"/>
      <c r="FS44" s="417"/>
      <c r="FT44" s="417"/>
      <c r="FU44" s="417"/>
      <c r="FV44" s="417"/>
      <c r="FW44" s="417"/>
      <c r="FX44" s="417"/>
      <c r="FY44" s="417"/>
      <c r="FZ44" s="417"/>
      <c r="GA44" s="417"/>
      <c r="GB44" s="417"/>
      <c r="GC44" s="417"/>
      <c r="GD44" s="417"/>
      <c r="GE44" s="417"/>
      <c r="GF44" s="417"/>
      <c r="GG44" s="417"/>
      <c r="GH44" s="417"/>
      <c r="GI44" s="417"/>
      <c r="GJ44" s="417"/>
      <c r="GK44" s="417"/>
      <c r="GL44" s="417"/>
      <c r="GM44" s="417"/>
      <c r="GN44" s="417"/>
      <c r="GO44" s="417"/>
      <c r="GP44" s="417"/>
      <c r="GQ44" s="417"/>
      <c r="GR44" s="417"/>
      <c r="GS44" s="417"/>
      <c r="GT44" s="417"/>
      <c r="GU44" s="417"/>
      <c r="GV44" s="417"/>
      <c r="GW44" s="417"/>
      <c r="GX44" s="417"/>
      <c r="GY44" s="417"/>
      <c r="GZ44" s="417"/>
      <c r="HA44" s="417"/>
      <c r="HB44" s="417"/>
      <c r="HC44" s="417"/>
      <c r="HD44" s="417"/>
      <c r="HE44" s="417"/>
      <c r="HF44" s="417"/>
      <c r="HG44" s="417"/>
      <c r="HH44" s="417"/>
      <c r="HI44" s="417"/>
      <c r="HJ44" s="417"/>
      <c r="HK44" s="417"/>
      <c r="HL44" s="417"/>
      <c r="HM44" s="417"/>
      <c r="HN44" s="417"/>
      <c r="HO44" s="417"/>
      <c r="HP44" s="417"/>
      <c r="HQ44" s="417"/>
      <c r="HR44" s="417"/>
      <c r="HS44" s="417"/>
      <c r="HT44" s="417"/>
      <c r="HU44" s="417"/>
      <c r="HV44" s="417"/>
      <c r="HW44" s="417"/>
      <c r="HX44" s="417"/>
      <c r="HY44" s="417"/>
      <c r="HZ44" s="417"/>
      <c r="IA44" s="417"/>
      <c r="IB44" s="417"/>
      <c r="IC44" s="417"/>
      <c r="ID44" s="417"/>
      <c r="IE44" s="417"/>
      <c r="IF44" s="417"/>
      <c r="IG44" s="417"/>
      <c r="IH44" s="417"/>
      <c r="II44" s="417"/>
      <c r="IJ44" s="417"/>
      <c r="IK44" s="417"/>
      <c r="IL44" s="417"/>
      <c r="IM44" s="417"/>
      <c r="IN44" s="417"/>
      <c r="IO44" s="417"/>
      <c r="IP44" s="417"/>
      <c r="IQ44" s="417"/>
      <c r="IR44" s="417"/>
      <c r="IS44" s="417"/>
      <c r="IT44" s="417"/>
      <c r="IU44" s="417"/>
    </row>
    <row r="45" spans="1:255" ht="39.950000000000003" customHeight="1">
      <c r="A45" s="412">
        <v>22</v>
      </c>
      <c r="B45" s="413"/>
      <c r="C45" s="413" t="s">
        <v>382</v>
      </c>
      <c r="D45" s="414" t="s">
        <v>512</v>
      </c>
      <c r="E45" s="412">
        <v>2023</v>
      </c>
      <c r="F45" s="415">
        <v>110700</v>
      </c>
      <c r="G45" s="416" t="s">
        <v>488</v>
      </c>
      <c r="H45" s="415">
        <f>I45+J45</f>
        <v>110700</v>
      </c>
      <c r="I45" s="415">
        <v>110700</v>
      </c>
      <c r="J45" s="415">
        <v>0</v>
      </c>
      <c r="K45" s="414" t="s">
        <v>513</v>
      </c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  <c r="AI45" s="417"/>
      <c r="AJ45" s="417"/>
      <c r="AK45" s="417"/>
      <c r="AL45" s="417"/>
      <c r="AM45" s="417"/>
      <c r="AN45" s="417"/>
      <c r="AO45" s="417"/>
      <c r="AP45" s="417"/>
      <c r="AQ45" s="417"/>
      <c r="AR45" s="417"/>
      <c r="AS45" s="417"/>
      <c r="AT45" s="417"/>
      <c r="AU45" s="417"/>
      <c r="AV45" s="417"/>
      <c r="AW45" s="417"/>
      <c r="AX45" s="417"/>
      <c r="AY45" s="417"/>
      <c r="AZ45" s="417"/>
      <c r="BA45" s="417"/>
      <c r="BB45" s="417"/>
      <c r="BC45" s="417"/>
      <c r="BD45" s="417"/>
      <c r="BE45" s="417"/>
      <c r="BF45" s="417"/>
      <c r="BG45" s="417"/>
      <c r="BH45" s="417"/>
      <c r="BI45" s="417"/>
      <c r="BJ45" s="417"/>
      <c r="BK45" s="417"/>
      <c r="BL45" s="417"/>
      <c r="BM45" s="417"/>
      <c r="BN45" s="417"/>
      <c r="BO45" s="417"/>
      <c r="BP45" s="417"/>
      <c r="BQ45" s="417"/>
      <c r="BR45" s="417"/>
      <c r="BS45" s="417"/>
      <c r="BT45" s="417"/>
      <c r="BU45" s="417"/>
      <c r="BV45" s="417"/>
      <c r="BW45" s="417"/>
      <c r="BX45" s="417"/>
      <c r="BY45" s="417"/>
      <c r="BZ45" s="417"/>
      <c r="CA45" s="417"/>
      <c r="CB45" s="417"/>
      <c r="CC45" s="417"/>
      <c r="CD45" s="417"/>
      <c r="CE45" s="417"/>
      <c r="CF45" s="417"/>
      <c r="CG45" s="417"/>
      <c r="CH45" s="417"/>
      <c r="CI45" s="417"/>
      <c r="CJ45" s="417"/>
      <c r="CK45" s="417"/>
      <c r="CL45" s="417"/>
      <c r="CM45" s="417"/>
      <c r="CN45" s="417"/>
      <c r="CO45" s="417"/>
      <c r="CP45" s="417"/>
      <c r="CQ45" s="417"/>
      <c r="CR45" s="417"/>
      <c r="CS45" s="417"/>
      <c r="CT45" s="417"/>
      <c r="CU45" s="417"/>
      <c r="CV45" s="417"/>
      <c r="CW45" s="417"/>
      <c r="CX45" s="417"/>
      <c r="CY45" s="417"/>
      <c r="CZ45" s="417"/>
      <c r="DA45" s="417"/>
      <c r="DB45" s="417"/>
      <c r="DC45" s="417"/>
      <c r="DD45" s="417"/>
      <c r="DE45" s="417"/>
      <c r="DF45" s="417"/>
      <c r="DG45" s="417"/>
      <c r="DH45" s="417"/>
      <c r="DI45" s="417"/>
      <c r="DJ45" s="417"/>
      <c r="DK45" s="417"/>
      <c r="DL45" s="417"/>
      <c r="DM45" s="417"/>
      <c r="DN45" s="417"/>
      <c r="DO45" s="417"/>
      <c r="DP45" s="417"/>
      <c r="DQ45" s="417"/>
      <c r="DR45" s="417"/>
      <c r="DS45" s="417"/>
      <c r="DT45" s="417"/>
      <c r="DU45" s="417"/>
      <c r="DV45" s="417"/>
      <c r="DW45" s="417"/>
      <c r="DX45" s="417"/>
      <c r="DY45" s="417"/>
      <c r="DZ45" s="417"/>
      <c r="EA45" s="417"/>
      <c r="EB45" s="417"/>
      <c r="EC45" s="417"/>
      <c r="ED45" s="417"/>
      <c r="EE45" s="417"/>
      <c r="EF45" s="417"/>
      <c r="EG45" s="417"/>
      <c r="EH45" s="417"/>
      <c r="EI45" s="417"/>
      <c r="EJ45" s="417"/>
      <c r="EK45" s="417"/>
      <c r="EL45" s="417"/>
      <c r="EM45" s="417"/>
      <c r="EN45" s="417"/>
      <c r="EO45" s="417"/>
      <c r="EP45" s="417"/>
      <c r="EQ45" s="417"/>
      <c r="ER45" s="417"/>
      <c r="ES45" s="417"/>
      <c r="ET45" s="417"/>
      <c r="EU45" s="417"/>
      <c r="EV45" s="417"/>
      <c r="EW45" s="417"/>
      <c r="EX45" s="417"/>
      <c r="EY45" s="417"/>
      <c r="EZ45" s="417"/>
      <c r="FA45" s="417"/>
      <c r="FB45" s="417"/>
      <c r="FC45" s="417"/>
      <c r="FD45" s="417"/>
      <c r="FE45" s="417"/>
      <c r="FF45" s="417"/>
      <c r="FG45" s="417"/>
      <c r="FH45" s="417"/>
      <c r="FI45" s="417"/>
      <c r="FJ45" s="417"/>
      <c r="FK45" s="417"/>
      <c r="FL45" s="417"/>
      <c r="FM45" s="417"/>
      <c r="FN45" s="417"/>
      <c r="FO45" s="417"/>
      <c r="FP45" s="417"/>
      <c r="FQ45" s="417"/>
      <c r="FR45" s="417"/>
      <c r="FS45" s="417"/>
      <c r="FT45" s="417"/>
      <c r="FU45" s="417"/>
      <c r="FV45" s="417"/>
      <c r="FW45" s="417"/>
      <c r="FX45" s="417"/>
      <c r="FY45" s="417"/>
      <c r="FZ45" s="417"/>
      <c r="GA45" s="417"/>
      <c r="GB45" s="417"/>
      <c r="GC45" s="417"/>
      <c r="GD45" s="417"/>
      <c r="GE45" s="417"/>
      <c r="GF45" s="417"/>
      <c r="GG45" s="417"/>
      <c r="GH45" s="417"/>
      <c r="GI45" s="417"/>
      <c r="GJ45" s="417"/>
      <c r="GK45" s="417"/>
      <c r="GL45" s="417"/>
      <c r="GM45" s="417"/>
      <c r="GN45" s="417"/>
      <c r="GO45" s="417"/>
      <c r="GP45" s="417"/>
      <c r="GQ45" s="417"/>
      <c r="GR45" s="417"/>
      <c r="GS45" s="417"/>
      <c r="GT45" s="417"/>
      <c r="GU45" s="417"/>
      <c r="GV45" s="417"/>
      <c r="GW45" s="417"/>
      <c r="GX45" s="417"/>
      <c r="GY45" s="417"/>
      <c r="GZ45" s="417"/>
      <c r="HA45" s="417"/>
      <c r="HB45" s="417"/>
      <c r="HC45" s="417"/>
      <c r="HD45" s="417"/>
      <c r="HE45" s="417"/>
      <c r="HF45" s="417"/>
      <c r="HG45" s="417"/>
      <c r="HH45" s="417"/>
      <c r="HI45" s="417"/>
      <c r="HJ45" s="417"/>
      <c r="HK45" s="417"/>
      <c r="HL45" s="417"/>
      <c r="HM45" s="417"/>
      <c r="HN45" s="417"/>
      <c r="HO45" s="417"/>
      <c r="HP45" s="417"/>
      <c r="HQ45" s="417"/>
      <c r="HR45" s="417"/>
      <c r="HS45" s="417"/>
      <c r="HT45" s="417"/>
      <c r="HU45" s="417"/>
      <c r="HV45" s="417"/>
      <c r="HW45" s="417"/>
      <c r="HX45" s="417"/>
      <c r="HY45" s="417"/>
      <c r="HZ45" s="417"/>
      <c r="IA45" s="417"/>
      <c r="IB45" s="417"/>
      <c r="IC45" s="417"/>
      <c r="ID45" s="417"/>
      <c r="IE45" s="417"/>
      <c r="IF45" s="417"/>
      <c r="IG45" s="417"/>
      <c r="IH45" s="417"/>
      <c r="II45" s="417"/>
      <c r="IJ45" s="417"/>
      <c r="IK45" s="417"/>
      <c r="IL45" s="417"/>
      <c r="IM45" s="417"/>
      <c r="IN45" s="417"/>
      <c r="IO45" s="417"/>
      <c r="IP45" s="417"/>
      <c r="IQ45" s="417"/>
      <c r="IR45" s="417"/>
      <c r="IS45" s="417"/>
      <c r="IT45" s="417"/>
      <c r="IU45" s="417"/>
    </row>
    <row r="46" spans="1:255">
      <c r="A46" s="406"/>
      <c r="B46" s="407" t="s">
        <v>35</v>
      </c>
      <c r="C46" s="407"/>
      <c r="D46" s="408" t="s">
        <v>36</v>
      </c>
      <c r="E46" s="406" t="s">
        <v>488</v>
      </c>
      <c r="F46" s="409">
        <f>F47+F48+F49+F50</f>
        <v>2593344</v>
      </c>
      <c r="G46" s="410" t="s">
        <v>488</v>
      </c>
      <c r="H46" s="409">
        <f>H47+H48+H49+H50</f>
        <v>2593344</v>
      </c>
      <c r="I46" s="409">
        <f>I47+I48+I49+I50</f>
        <v>2593344</v>
      </c>
      <c r="J46" s="409">
        <f>J47+J48+J49+J50</f>
        <v>0</v>
      </c>
      <c r="K46" s="406" t="s">
        <v>488</v>
      </c>
      <c r="L46" s="411"/>
      <c r="M46" s="411"/>
      <c r="N46" s="411"/>
      <c r="O46" s="411"/>
      <c r="P46" s="411"/>
      <c r="Q46" s="411"/>
      <c r="R46" s="411"/>
      <c r="S46" s="411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1"/>
      <c r="AH46" s="411"/>
      <c r="AI46" s="411"/>
      <c r="AJ46" s="411"/>
      <c r="AK46" s="411"/>
      <c r="AL46" s="411"/>
      <c r="AM46" s="411"/>
      <c r="AN46" s="411"/>
      <c r="AO46" s="411"/>
      <c r="AP46" s="411"/>
      <c r="AQ46" s="411"/>
      <c r="AR46" s="411"/>
      <c r="AS46" s="411"/>
      <c r="AT46" s="411"/>
      <c r="AU46" s="411"/>
      <c r="AV46" s="411"/>
      <c r="AW46" s="411"/>
      <c r="AX46" s="411"/>
      <c r="AY46" s="411"/>
      <c r="AZ46" s="411"/>
      <c r="BA46" s="411"/>
      <c r="BB46" s="411"/>
      <c r="BC46" s="411"/>
      <c r="BD46" s="411"/>
      <c r="BE46" s="411"/>
      <c r="BF46" s="411"/>
      <c r="BG46" s="411"/>
      <c r="BH46" s="411"/>
      <c r="BI46" s="411"/>
      <c r="BJ46" s="411"/>
      <c r="BK46" s="411"/>
      <c r="BL46" s="411"/>
      <c r="BM46" s="411"/>
      <c r="BN46" s="411"/>
      <c r="BO46" s="411"/>
      <c r="BP46" s="411"/>
      <c r="BQ46" s="411"/>
      <c r="BR46" s="411"/>
      <c r="BS46" s="411"/>
      <c r="BT46" s="411"/>
      <c r="BU46" s="411"/>
      <c r="BV46" s="411"/>
      <c r="BW46" s="411"/>
      <c r="BX46" s="411"/>
      <c r="BY46" s="411"/>
      <c r="BZ46" s="411"/>
      <c r="CA46" s="411"/>
      <c r="CB46" s="411"/>
      <c r="CC46" s="411"/>
      <c r="CD46" s="411"/>
      <c r="CE46" s="411"/>
      <c r="CF46" s="411"/>
      <c r="CG46" s="411"/>
      <c r="CH46" s="411"/>
      <c r="CI46" s="411"/>
      <c r="CJ46" s="411"/>
      <c r="CK46" s="411"/>
      <c r="CL46" s="411"/>
      <c r="CM46" s="411"/>
      <c r="CN46" s="411"/>
      <c r="CO46" s="411"/>
      <c r="CP46" s="411"/>
      <c r="CQ46" s="411"/>
      <c r="CR46" s="411"/>
      <c r="CS46" s="411"/>
      <c r="CT46" s="411"/>
      <c r="CU46" s="411"/>
      <c r="CV46" s="411"/>
      <c r="CW46" s="411"/>
      <c r="CX46" s="411"/>
      <c r="CY46" s="411"/>
      <c r="CZ46" s="411"/>
      <c r="DA46" s="411"/>
      <c r="DB46" s="411"/>
      <c r="DC46" s="411"/>
      <c r="DD46" s="411"/>
      <c r="DE46" s="411"/>
      <c r="DF46" s="411"/>
      <c r="DG46" s="411"/>
      <c r="DH46" s="411"/>
      <c r="DI46" s="411"/>
      <c r="DJ46" s="411"/>
      <c r="DK46" s="411"/>
      <c r="DL46" s="411"/>
      <c r="DM46" s="411"/>
      <c r="DN46" s="411"/>
      <c r="DO46" s="411"/>
      <c r="DP46" s="411"/>
      <c r="DQ46" s="411"/>
      <c r="DR46" s="411"/>
      <c r="DS46" s="411"/>
      <c r="DT46" s="411"/>
      <c r="DU46" s="411"/>
      <c r="DV46" s="411"/>
      <c r="DW46" s="411"/>
      <c r="DX46" s="411"/>
      <c r="DY46" s="411"/>
      <c r="DZ46" s="411"/>
      <c r="EA46" s="411"/>
      <c r="EB46" s="411"/>
      <c r="EC46" s="411"/>
      <c r="ED46" s="411"/>
      <c r="EE46" s="411"/>
      <c r="EF46" s="411"/>
      <c r="EG46" s="411"/>
      <c r="EH46" s="411"/>
      <c r="EI46" s="411"/>
      <c r="EJ46" s="411"/>
      <c r="EK46" s="411"/>
      <c r="EL46" s="411"/>
      <c r="EM46" s="411"/>
      <c r="EN46" s="411"/>
      <c r="EO46" s="411"/>
      <c r="EP46" s="411"/>
      <c r="EQ46" s="411"/>
      <c r="ER46" s="411"/>
      <c r="ES46" s="411"/>
      <c r="ET46" s="411"/>
      <c r="EU46" s="411"/>
      <c r="EV46" s="411"/>
      <c r="EW46" s="411"/>
      <c r="EX46" s="411"/>
      <c r="EY46" s="411"/>
      <c r="EZ46" s="411"/>
      <c r="FA46" s="411"/>
      <c r="FB46" s="411"/>
      <c r="FC46" s="411"/>
      <c r="FD46" s="411"/>
      <c r="FE46" s="411"/>
      <c r="FF46" s="411"/>
      <c r="FG46" s="411"/>
      <c r="FH46" s="411"/>
      <c r="FI46" s="411"/>
      <c r="FJ46" s="411"/>
      <c r="FK46" s="411"/>
      <c r="FL46" s="411"/>
      <c r="FM46" s="411"/>
      <c r="FN46" s="411"/>
      <c r="FO46" s="411"/>
      <c r="FP46" s="411"/>
      <c r="FQ46" s="411"/>
      <c r="FR46" s="411"/>
      <c r="FS46" s="411"/>
      <c r="FT46" s="411"/>
      <c r="FU46" s="411"/>
      <c r="FV46" s="411"/>
      <c r="FW46" s="411"/>
      <c r="FX46" s="411"/>
      <c r="FY46" s="411"/>
      <c r="FZ46" s="411"/>
      <c r="GA46" s="411"/>
      <c r="GB46" s="411"/>
      <c r="GC46" s="411"/>
      <c r="GD46" s="411"/>
      <c r="GE46" s="411"/>
      <c r="GF46" s="411"/>
      <c r="GG46" s="411"/>
      <c r="GH46" s="411"/>
      <c r="GI46" s="411"/>
      <c r="GJ46" s="411"/>
      <c r="GK46" s="411"/>
      <c r="GL46" s="411"/>
      <c r="GM46" s="411"/>
      <c r="GN46" s="411"/>
      <c r="GO46" s="411"/>
      <c r="GP46" s="411"/>
      <c r="GQ46" s="411"/>
      <c r="GR46" s="411"/>
      <c r="GS46" s="411"/>
      <c r="GT46" s="411"/>
      <c r="GU46" s="411"/>
      <c r="GV46" s="411"/>
      <c r="GW46" s="411"/>
      <c r="GX46" s="411"/>
      <c r="GY46" s="411"/>
      <c r="GZ46" s="411"/>
      <c r="HA46" s="411"/>
      <c r="HB46" s="411"/>
      <c r="HC46" s="411"/>
      <c r="HD46" s="411"/>
      <c r="HE46" s="411"/>
      <c r="HF46" s="411"/>
      <c r="HG46" s="411"/>
      <c r="HH46" s="411"/>
      <c r="HI46" s="411"/>
      <c r="HJ46" s="411"/>
      <c r="HK46" s="411"/>
      <c r="HL46" s="411"/>
      <c r="HM46" s="411"/>
      <c r="HN46" s="411"/>
      <c r="HO46" s="411"/>
      <c r="HP46" s="411"/>
      <c r="HQ46" s="411"/>
      <c r="HR46" s="411"/>
      <c r="HS46" s="411"/>
      <c r="HT46" s="411"/>
      <c r="HU46" s="411"/>
      <c r="HV46" s="411"/>
      <c r="HW46" s="411"/>
      <c r="HX46" s="411"/>
      <c r="HY46" s="411"/>
      <c r="HZ46" s="411"/>
      <c r="IA46" s="411"/>
      <c r="IB46" s="411"/>
      <c r="IC46" s="411"/>
      <c r="ID46" s="411"/>
      <c r="IE46" s="411"/>
      <c r="IF46" s="411"/>
      <c r="IG46" s="411"/>
      <c r="IH46" s="411"/>
      <c r="II46" s="411"/>
      <c r="IJ46" s="411"/>
      <c r="IK46" s="411"/>
      <c r="IL46" s="411"/>
      <c r="IM46" s="411"/>
      <c r="IN46" s="411"/>
      <c r="IO46" s="411"/>
      <c r="IP46" s="411"/>
      <c r="IQ46" s="411"/>
      <c r="IR46" s="411"/>
      <c r="IS46" s="411"/>
      <c r="IT46" s="411"/>
      <c r="IU46" s="411"/>
    </row>
    <row r="47" spans="1:255" ht="39.950000000000003" customHeight="1">
      <c r="A47" s="412">
        <v>23</v>
      </c>
      <c r="B47" s="413"/>
      <c r="C47" s="413" t="s">
        <v>518</v>
      </c>
      <c r="D47" s="414" t="s">
        <v>519</v>
      </c>
      <c r="E47" s="412">
        <v>2023</v>
      </c>
      <c r="F47" s="415">
        <v>915544</v>
      </c>
      <c r="G47" s="416" t="s">
        <v>488</v>
      </c>
      <c r="H47" s="415">
        <f>I47+J47</f>
        <v>915544</v>
      </c>
      <c r="I47" s="415">
        <v>915544</v>
      </c>
      <c r="J47" s="415">
        <v>0</v>
      </c>
      <c r="K47" s="414" t="s">
        <v>520</v>
      </c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17"/>
      <c r="AJ47" s="417"/>
      <c r="AK47" s="417"/>
      <c r="AL47" s="417"/>
      <c r="AM47" s="417"/>
      <c r="AN47" s="417"/>
      <c r="AO47" s="417"/>
      <c r="AP47" s="417"/>
      <c r="AQ47" s="417"/>
      <c r="AR47" s="417"/>
      <c r="AS47" s="417"/>
      <c r="AT47" s="417"/>
      <c r="AU47" s="417"/>
      <c r="AV47" s="417"/>
      <c r="AW47" s="417"/>
      <c r="AX47" s="417"/>
      <c r="AY47" s="417"/>
      <c r="AZ47" s="417"/>
      <c r="BA47" s="417"/>
      <c r="BB47" s="417"/>
      <c r="BC47" s="417"/>
      <c r="BD47" s="417"/>
      <c r="BE47" s="417"/>
      <c r="BF47" s="417"/>
      <c r="BG47" s="417"/>
      <c r="BH47" s="417"/>
      <c r="BI47" s="417"/>
      <c r="BJ47" s="417"/>
      <c r="BK47" s="417"/>
      <c r="BL47" s="417"/>
      <c r="BM47" s="417"/>
      <c r="BN47" s="417"/>
      <c r="BO47" s="417"/>
      <c r="BP47" s="417"/>
      <c r="BQ47" s="417"/>
      <c r="BR47" s="417"/>
      <c r="BS47" s="417"/>
      <c r="BT47" s="417"/>
      <c r="BU47" s="417"/>
      <c r="BV47" s="417"/>
      <c r="BW47" s="417"/>
      <c r="BX47" s="417"/>
      <c r="BY47" s="417"/>
      <c r="BZ47" s="417"/>
      <c r="CA47" s="417"/>
      <c r="CB47" s="417"/>
      <c r="CC47" s="417"/>
      <c r="CD47" s="417"/>
      <c r="CE47" s="417"/>
      <c r="CF47" s="417"/>
      <c r="CG47" s="417"/>
      <c r="CH47" s="417"/>
      <c r="CI47" s="417"/>
      <c r="CJ47" s="417"/>
      <c r="CK47" s="417"/>
      <c r="CL47" s="417"/>
      <c r="CM47" s="417"/>
      <c r="CN47" s="417"/>
      <c r="CO47" s="417"/>
      <c r="CP47" s="417"/>
      <c r="CQ47" s="417"/>
      <c r="CR47" s="417"/>
      <c r="CS47" s="417"/>
      <c r="CT47" s="417"/>
      <c r="CU47" s="417"/>
      <c r="CV47" s="417"/>
      <c r="CW47" s="417"/>
      <c r="CX47" s="417"/>
      <c r="CY47" s="417"/>
      <c r="CZ47" s="417"/>
      <c r="DA47" s="417"/>
      <c r="DB47" s="417"/>
      <c r="DC47" s="417"/>
      <c r="DD47" s="417"/>
      <c r="DE47" s="417"/>
      <c r="DF47" s="417"/>
      <c r="DG47" s="417"/>
      <c r="DH47" s="417"/>
      <c r="DI47" s="417"/>
      <c r="DJ47" s="417"/>
      <c r="DK47" s="417"/>
      <c r="DL47" s="417"/>
      <c r="DM47" s="417"/>
      <c r="DN47" s="417"/>
      <c r="DO47" s="417"/>
      <c r="DP47" s="417"/>
      <c r="DQ47" s="417"/>
      <c r="DR47" s="417"/>
      <c r="DS47" s="417"/>
      <c r="DT47" s="417"/>
      <c r="DU47" s="417"/>
      <c r="DV47" s="417"/>
      <c r="DW47" s="417"/>
      <c r="DX47" s="417"/>
      <c r="DY47" s="417"/>
      <c r="DZ47" s="417"/>
      <c r="EA47" s="417"/>
      <c r="EB47" s="417"/>
      <c r="EC47" s="417"/>
      <c r="ED47" s="417"/>
      <c r="EE47" s="417"/>
      <c r="EF47" s="417"/>
      <c r="EG47" s="417"/>
      <c r="EH47" s="417"/>
      <c r="EI47" s="417"/>
      <c r="EJ47" s="417"/>
      <c r="EK47" s="417"/>
      <c r="EL47" s="417"/>
      <c r="EM47" s="417"/>
      <c r="EN47" s="417"/>
      <c r="EO47" s="417"/>
      <c r="EP47" s="417"/>
      <c r="EQ47" s="417"/>
      <c r="ER47" s="417"/>
      <c r="ES47" s="417"/>
      <c r="ET47" s="417"/>
      <c r="EU47" s="417"/>
      <c r="EV47" s="417"/>
      <c r="EW47" s="417"/>
      <c r="EX47" s="417"/>
      <c r="EY47" s="417"/>
      <c r="EZ47" s="417"/>
      <c r="FA47" s="417"/>
      <c r="FB47" s="417"/>
      <c r="FC47" s="417"/>
      <c r="FD47" s="417"/>
      <c r="FE47" s="417"/>
      <c r="FF47" s="417"/>
      <c r="FG47" s="417"/>
      <c r="FH47" s="417"/>
      <c r="FI47" s="417"/>
      <c r="FJ47" s="417"/>
      <c r="FK47" s="417"/>
      <c r="FL47" s="417"/>
      <c r="FM47" s="417"/>
      <c r="FN47" s="417"/>
      <c r="FO47" s="417"/>
      <c r="FP47" s="417"/>
      <c r="FQ47" s="417"/>
      <c r="FR47" s="417"/>
      <c r="FS47" s="417"/>
      <c r="FT47" s="417"/>
      <c r="FU47" s="417"/>
      <c r="FV47" s="417"/>
      <c r="FW47" s="417"/>
      <c r="FX47" s="417"/>
      <c r="FY47" s="417"/>
      <c r="FZ47" s="417"/>
      <c r="GA47" s="417"/>
      <c r="GB47" s="417"/>
      <c r="GC47" s="417"/>
      <c r="GD47" s="417"/>
      <c r="GE47" s="417"/>
      <c r="GF47" s="417"/>
      <c r="GG47" s="417"/>
      <c r="GH47" s="417"/>
      <c r="GI47" s="417"/>
      <c r="GJ47" s="417"/>
      <c r="GK47" s="417"/>
      <c r="GL47" s="417"/>
      <c r="GM47" s="417"/>
      <c r="GN47" s="417"/>
      <c r="GO47" s="417"/>
      <c r="GP47" s="417"/>
      <c r="GQ47" s="417"/>
      <c r="GR47" s="417"/>
      <c r="GS47" s="417"/>
      <c r="GT47" s="417"/>
      <c r="GU47" s="417"/>
      <c r="GV47" s="417"/>
      <c r="GW47" s="417"/>
      <c r="GX47" s="417"/>
      <c r="GY47" s="417"/>
      <c r="GZ47" s="417"/>
      <c r="HA47" s="417"/>
      <c r="HB47" s="417"/>
      <c r="HC47" s="417"/>
      <c r="HD47" s="417"/>
      <c r="HE47" s="417"/>
      <c r="HF47" s="417"/>
      <c r="HG47" s="417"/>
      <c r="HH47" s="417"/>
      <c r="HI47" s="417"/>
      <c r="HJ47" s="417"/>
      <c r="HK47" s="417"/>
      <c r="HL47" s="417"/>
      <c r="HM47" s="417"/>
      <c r="HN47" s="417"/>
      <c r="HO47" s="417"/>
      <c r="HP47" s="417"/>
      <c r="HQ47" s="417"/>
      <c r="HR47" s="417"/>
      <c r="HS47" s="417"/>
      <c r="HT47" s="417"/>
      <c r="HU47" s="417"/>
      <c r="HV47" s="417"/>
      <c r="HW47" s="417"/>
      <c r="HX47" s="417"/>
      <c r="HY47" s="417"/>
      <c r="HZ47" s="417"/>
      <c r="IA47" s="417"/>
      <c r="IB47" s="417"/>
      <c r="IC47" s="417"/>
      <c r="ID47" s="417"/>
      <c r="IE47" s="417"/>
      <c r="IF47" s="417"/>
      <c r="IG47" s="417"/>
      <c r="IH47" s="417"/>
      <c r="II47" s="417"/>
      <c r="IJ47" s="417"/>
      <c r="IK47" s="417"/>
      <c r="IL47" s="417"/>
      <c r="IM47" s="417"/>
      <c r="IN47" s="417"/>
      <c r="IO47" s="417"/>
      <c r="IP47" s="417"/>
      <c r="IQ47" s="417"/>
      <c r="IR47" s="417"/>
      <c r="IS47" s="417"/>
      <c r="IT47" s="417"/>
      <c r="IU47" s="417"/>
    </row>
    <row r="48" spans="1:255" ht="27" customHeight="1">
      <c r="A48" s="412">
        <v>24</v>
      </c>
      <c r="B48" s="413"/>
      <c r="C48" s="413" t="s">
        <v>521</v>
      </c>
      <c r="D48" s="414" t="s">
        <v>522</v>
      </c>
      <c r="E48" s="412">
        <v>2023</v>
      </c>
      <c r="F48" s="415">
        <v>60000</v>
      </c>
      <c r="G48" s="416" t="s">
        <v>488</v>
      </c>
      <c r="H48" s="415">
        <f>I48+J48</f>
        <v>60000</v>
      </c>
      <c r="I48" s="415">
        <v>60000</v>
      </c>
      <c r="J48" s="415">
        <v>0</v>
      </c>
      <c r="K48" s="414" t="s">
        <v>523</v>
      </c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  <c r="AD48" s="417"/>
      <c r="AE48" s="417"/>
      <c r="AF48" s="417"/>
      <c r="AG48" s="417"/>
      <c r="AH48" s="417"/>
      <c r="AI48" s="417"/>
      <c r="AJ48" s="417"/>
      <c r="AK48" s="417"/>
      <c r="AL48" s="417"/>
      <c r="AM48" s="417"/>
      <c r="AN48" s="417"/>
      <c r="AO48" s="417"/>
      <c r="AP48" s="417"/>
      <c r="AQ48" s="417"/>
      <c r="AR48" s="417"/>
      <c r="AS48" s="417"/>
      <c r="AT48" s="417"/>
      <c r="AU48" s="417"/>
      <c r="AV48" s="417"/>
      <c r="AW48" s="417"/>
      <c r="AX48" s="417"/>
      <c r="AY48" s="417"/>
      <c r="AZ48" s="417"/>
      <c r="BA48" s="417"/>
      <c r="BB48" s="417"/>
      <c r="BC48" s="417"/>
      <c r="BD48" s="417"/>
      <c r="BE48" s="417"/>
      <c r="BF48" s="417"/>
      <c r="BG48" s="417"/>
      <c r="BH48" s="417"/>
      <c r="BI48" s="417"/>
      <c r="BJ48" s="417"/>
      <c r="BK48" s="417"/>
      <c r="BL48" s="417"/>
      <c r="BM48" s="417"/>
      <c r="BN48" s="417"/>
      <c r="BO48" s="417"/>
      <c r="BP48" s="417"/>
      <c r="BQ48" s="417"/>
      <c r="BR48" s="417"/>
      <c r="BS48" s="417"/>
      <c r="BT48" s="417"/>
      <c r="BU48" s="417"/>
      <c r="BV48" s="417"/>
      <c r="BW48" s="417"/>
      <c r="BX48" s="417"/>
      <c r="BY48" s="417"/>
      <c r="BZ48" s="417"/>
      <c r="CA48" s="417"/>
      <c r="CB48" s="417"/>
      <c r="CC48" s="417"/>
      <c r="CD48" s="417"/>
      <c r="CE48" s="417"/>
      <c r="CF48" s="417"/>
      <c r="CG48" s="417"/>
      <c r="CH48" s="417"/>
      <c r="CI48" s="417"/>
      <c r="CJ48" s="417"/>
      <c r="CK48" s="417"/>
      <c r="CL48" s="417"/>
      <c r="CM48" s="417"/>
      <c r="CN48" s="417"/>
      <c r="CO48" s="417"/>
      <c r="CP48" s="417"/>
      <c r="CQ48" s="417"/>
      <c r="CR48" s="417"/>
      <c r="CS48" s="417"/>
      <c r="CT48" s="417"/>
      <c r="CU48" s="417"/>
      <c r="CV48" s="417"/>
      <c r="CW48" s="417"/>
      <c r="CX48" s="417"/>
      <c r="CY48" s="417"/>
      <c r="CZ48" s="417"/>
      <c r="DA48" s="417"/>
      <c r="DB48" s="417"/>
      <c r="DC48" s="417"/>
      <c r="DD48" s="417"/>
      <c r="DE48" s="417"/>
      <c r="DF48" s="417"/>
      <c r="DG48" s="417"/>
      <c r="DH48" s="417"/>
      <c r="DI48" s="417"/>
      <c r="DJ48" s="417"/>
      <c r="DK48" s="417"/>
      <c r="DL48" s="417"/>
      <c r="DM48" s="417"/>
      <c r="DN48" s="417"/>
      <c r="DO48" s="417"/>
      <c r="DP48" s="417"/>
      <c r="DQ48" s="417"/>
      <c r="DR48" s="417"/>
      <c r="DS48" s="417"/>
      <c r="DT48" s="417"/>
      <c r="DU48" s="417"/>
      <c r="DV48" s="417"/>
      <c r="DW48" s="417"/>
      <c r="DX48" s="417"/>
      <c r="DY48" s="417"/>
      <c r="DZ48" s="417"/>
      <c r="EA48" s="417"/>
      <c r="EB48" s="417"/>
      <c r="EC48" s="417"/>
      <c r="ED48" s="417"/>
      <c r="EE48" s="417"/>
      <c r="EF48" s="417"/>
      <c r="EG48" s="417"/>
      <c r="EH48" s="417"/>
      <c r="EI48" s="417"/>
      <c r="EJ48" s="417"/>
      <c r="EK48" s="417"/>
      <c r="EL48" s="417"/>
      <c r="EM48" s="417"/>
      <c r="EN48" s="417"/>
      <c r="EO48" s="417"/>
      <c r="EP48" s="417"/>
      <c r="EQ48" s="417"/>
      <c r="ER48" s="417"/>
      <c r="ES48" s="417"/>
      <c r="ET48" s="417"/>
      <c r="EU48" s="417"/>
      <c r="EV48" s="417"/>
      <c r="EW48" s="417"/>
      <c r="EX48" s="417"/>
      <c r="EY48" s="417"/>
      <c r="EZ48" s="417"/>
      <c r="FA48" s="417"/>
      <c r="FB48" s="417"/>
      <c r="FC48" s="417"/>
      <c r="FD48" s="417"/>
      <c r="FE48" s="417"/>
      <c r="FF48" s="417"/>
      <c r="FG48" s="417"/>
      <c r="FH48" s="417"/>
      <c r="FI48" s="417"/>
      <c r="FJ48" s="417"/>
      <c r="FK48" s="417"/>
      <c r="FL48" s="417"/>
      <c r="FM48" s="417"/>
      <c r="FN48" s="417"/>
      <c r="FO48" s="417"/>
      <c r="FP48" s="417"/>
      <c r="FQ48" s="417"/>
      <c r="FR48" s="417"/>
      <c r="FS48" s="417"/>
      <c r="FT48" s="417"/>
      <c r="FU48" s="417"/>
      <c r="FV48" s="417"/>
      <c r="FW48" s="417"/>
      <c r="FX48" s="417"/>
      <c r="FY48" s="417"/>
      <c r="FZ48" s="417"/>
      <c r="GA48" s="417"/>
      <c r="GB48" s="417"/>
      <c r="GC48" s="417"/>
      <c r="GD48" s="417"/>
      <c r="GE48" s="417"/>
      <c r="GF48" s="417"/>
      <c r="GG48" s="417"/>
      <c r="GH48" s="417"/>
      <c r="GI48" s="417"/>
      <c r="GJ48" s="417"/>
      <c r="GK48" s="417"/>
      <c r="GL48" s="417"/>
      <c r="GM48" s="417"/>
      <c r="GN48" s="417"/>
      <c r="GO48" s="417"/>
      <c r="GP48" s="417"/>
      <c r="GQ48" s="417"/>
      <c r="GR48" s="417"/>
      <c r="GS48" s="417"/>
      <c r="GT48" s="417"/>
      <c r="GU48" s="417"/>
      <c r="GV48" s="417"/>
      <c r="GW48" s="417"/>
      <c r="GX48" s="417"/>
      <c r="GY48" s="417"/>
      <c r="GZ48" s="417"/>
      <c r="HA48" s="417"/>
      <c r="HB48" s="417"/>
      <c r="HC48" s="417"/>
      <c r="HD48" s="417"/>
      <c r="HE48" s="417"/>
      <c r="HF48" s="417"/>
      <c r="HG48" s="417"/>
      <c r="HH48" s="417"/>
      <c r="HI48" s="417"/>
      <c r="HJ48" s="417"/>
      <c r="HK48" s="417"/>
      <c r="HL48" s="417"/>
      <c r="HM48" s="417"/>
      <c r="HN48" s="417"/>
      <c r="HO48" s="417"/>
      <c r="HP48" s="417"/>
      <c r="HQ48" s="417"/>
      <c r="HR48" s="417"/>
      <c r="HS48" s="417"/>
      <c r="HT48" s="417"/>
      <c r="HU48" s="417"/>
      <c r="HV48" s="417"/>
      <c r="HW48" s="417"/>
      <c r="HX48" s="417"/>
      <c r="HY48" s="417"/>
      <c r="HZ48" s="417"/>
      <c r="IA48" s="417"/>
      <c r="IB48" s="417"/>
      <c r="IC48" s="417"/>
      <c r="ID48" s="417"/>
      <c r="IE48" s="417"/>
      <c r="IF48" s="417"/>
      <c r="IG48" s="417"/>
      <c r="IH48" s="417"/>
      <c r="II48" s="417"/>
      <c r="IJ48" s="417"/>
      <c r="IK48" s="417"/>
      <c r="IL48" s="417"/>
      <c r="IM48" s="417"/>
      <c r="IN48" s="417"/>
      <c r="IO48" s="417"/>
      <c r="IP48" s="417"/>
      <c r="IQ48" s="417"/>
      <c r="IR48" s="417"/>
      <c r="IS48" s="417"/>
      <c r="IT48" s="417"/>
      <c r="IU48" s="417"/>
    </row>
    <row r="49" spans="1:255" ht="27" customHeight="1">
      <c r="A49" s="412">
        <v>25</v>
      </c>
      <c r="B49" s="413"/>
      <c r="C49" s="413" t="s">
        <v>524</v>
      </c>
      <c r="D49" s="414" t="s">
        <v>525</v>
      </c>
      <c r="E49" s="412">
        <v>2023</v>
      </c>
      <c r="F49" s="415">
        <v>1497800</v>
      </c>
      <c r="G49" s="416" t="s">
        <v>488</v>
      </c>
      <c r="H49" s="415">
        <f>I49+J49</f>
        <v>1497800</v>
      </c>
      <c r="I49" s="415">
        <v>1497800</v>
      </c>
      <c r="J49" s="415">
        <v>0</v>
      </c>
      <c r="K49" s="414" t="s">
        <v>526</v>
      </c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  <c r="AI49" s="417"/>
      <c r="AJ49" s="417"/>
      <c r="AK49" s="417"/>
      <c r="AL49" s="417"/>
      <c r="AM49" s="417"/>
      <c r="AN49" s="417"/>
      <c r="AO49" s="417"/>
      <c r="AP49" s="417"/>
      <c r="AQ49" s="417"/>
      <c r="AR49" s="417"/>
      <c r="AS49" s="417"/>
      <c r="AT49" s="417"/>
      <c r="AU49" s="417"/>
      <c r="AV49" s="417"/>
      <c r="AW49" s="417"/>
      <c r="AX49" s="417"/>
      <c r="AY49" s="417"/>
      <c r="AZ49" s="417"/>
      <c r="BA49" s="417"/>
      <c r="BB49" s="417"/>
      <c r="BC49" s="417"/>
      <c r="BD49" s="417"/>
      <c r="BE49" s="417"/>
      <c r="BF49" s="417"/>
      <c r="BG49" s="417"/>
      <c r="BH49" s="417"/>
      <c r="BI49" s="417"/>
      <c r="BJ49" s="417"/>
      <c r="BK49" s="417"/>
      <c r="BL49" s="417"/>
      <c r="BM49" s="417"/>
      <c r="BN49" s="417"/>
      <c r="BO49" s="417"/>
      <c r="BP49" s="417"/>
      <c r="BQ49" s="417"/>
      <c r="BR49" s="417"/>
      <c r="BS49" s="417"/>
      <c r="BT49" s="417"/>
      <c r="BU49" s="417"/>
      <c r="BV49" s="417"/>
      <c r="BW49" s="417"/>
      <c r="BX49" s="417"/>
      <c r="BY49" s="417"/>
      <c r="BZ49" s="417"/>
      <c r="CA49" s="417"/>
      <c r="CB49" s="417"/>
      <c r="CC49" s="417"/>
      <c r="CD49" s="417"/>
      <c r="CE49" s="417"/>
      <c r="CF49" s="417"/>
      <c r="CG49" s="417"/>
      <c r="CH49" s="417"/>
      <c r="CI49" s="417"/>
      <c r="CJ49" s="417"/>
      <c r="CK49" s="417"/>
      <c r="CL49" s="417"/>
      <c r="CM49" s="417"/>
      <c r="CN49" s="417"/>
      <c r="CO49" s="417"/>
      <c r="CP49" s="417"/>
      <c r="CQ49" s="417"/>
      <c r="CR49" s="417"/>
      <c r="CS49" s="417"/>
      <c r="CT49" s="417"/>
      <c r="CU49" s="417"/>
      <c r="CV49" s="417"/>
      <c r="CW49" s="417"/>
      <c r="CX49" s="417"/>
      <c r="CY49" s="417"/>
      <c r="CZ49" s="417"/>
      <c r="DA49" s="417"/>
      <c r="DB49" s="417"/>
      <c r="DC49" s="417"/>
      <c r="DD49" s="417"/>
      <c r="DE49" s="417"/>
      <c r="DF49" s="417"/>
      <c r="DG49" s="417"/>
      <c r="DH49" s="417"/>
      <c r="DI49" s="417"/>
      <c r="DJ49" s="417"/>
      <c r="DK49" s="417"/>
      <c r="DL49" s="417"/>
      <c r="DM49" s="417"/>
      <c r="DN49" s="417"/>
      <c r="DO49" s="417"/>
      <c r="DP49" s="417"/>
      <c r="DQ49" s="417"/>
      <c r="DR49" s="417"/>
      <c r="DS49" s="417"/>
      <c r="DT49" s="417"/>
      <c r="DU49" s="417"/>
      <c r="DV49" s="417"/>
      <c r="DW49" s="417"/>
      <c r="DX49" s="417"/>
      <c r="DY49" s="417"/>
      <c r="DZ49" s="417"/>
      <c r="EA49" s="417"/>
      <c r="EB49" s="417"/>
      <c r="EC49" s="417"/>
      <c r="ED49" s="417"/>
      <c r="EE49" s="417"/>
      <c r="EF49" s="417"/>
      <c r="EG49" s="417"/>
      <c r="EH49" s="417"/>
      <c r="EI49" s="417"/>
      <c r="EJ49" s="417"/>
      <c r="EK49" s="417"/>
      <c r="EL49" s="417"/>
      <c r="EM49" s="417"/>
      <c r="EN49" s="417"/>
      <c r="EO49" s="417"/>
      <c r="EP49" s="417"/>
      <c r="EQ49" s="417"/>
      <c r="ER49" s="417"/>
      <c r="ES49" s="417"/>
      <c r="ET49" s="417"/>
      <c r="EU49" s="417"/>
      <c r="EV49" s="417"/>
      <c r="EW49" s="417"/>
      <c r="EX49" s="417"/>
      <c r="EY49" s="417"/>
      <c r="EZ49" s="417"/>
      <c r="FA49" s="417"/>
      <c r="FB49" s="417"/>
      <c r="FC49" s="417"/>
      <c r="FD49" s="417"/>
      <c r="FE49" s="417"/>
      <c r="FF49" s="417"/>
      <c r="FG49" s="417"/>
      <c r="FH49" s="417"/>
      <c r="FI49" s="417"/>
      <c r="FJ49" s="417"/>
      <c r="FK49" s="417"/>
      <c r="FL49" s="417"/>
      <c r="FM49" s="417"/>
      <c r="FN49" s="417"/>
      <c r="FO49" s="417"/>
      <c r="FP49" s="417"/>
      <c r="FQ49" s="417"/>
      <c r="FR49" s="417"/>
      <c r="FS49" s="417"/>
      <c r="FT49" s="417"/>
      <c r="FU49" s="417"/>
      <c r="FV49" s="417"/>
      <c r="FW49" s="417"/>
      <c r="FX49" s="417"/>
      <c r="FY49" s="417"/>
      <c r="FZ49" s="417"/>
      <c r="GA49" s="417"/>
      <c r="GB49" s="417"/>
      <c r="GC49" s="417"/>
      <c r="GD49" s="417"/>
      <c r="GE49" s="417"/>
      <c r="GF49" s="417"/>
      <c r="GG49" s="417"/>
      <c r="GH49" s="417"/>
      <c r="GI49" s="417"/>
      <c r="GJ49" s="417"/>
      <c r="GK49" s="417"/>
      <c r="GL49" s="417"/>
      <c r="GM49" s="417"/>
      <c r="GN49" s="417"/>
      <c r="GO49" s="417"/>
      <c r="GP49" s="417"/>
      <c r="GQ49" s="417"/>
      <c r="GR49" s="417"/>
      <c r="GS49" s="417"/>
      <c r="GT49" s="417"/>
      <c r="GU49" s="417"/>
      <c r="GV49" s="417"/>
      <c r="GW49" s="417"/>
      <c r="GX49" s="417"/>
      <c r="GY49" s="417"/>
      <c r="GZ49" s="417"/>
      <c r="HA49" s="417"/>
      <c r="HB49" s="417"/>
      <c r="HC49" s="417"/>
      <c r="HD49" s="417"/>
      <c r="HE49" s="417"/>
      <c r="HF49" s="417"/>
      <c r="HG49" s="417"/>
      <c r="HH49" s="417"/>
      <c r="HI49" s="417"/>
      <c r="HJ49" s="417"/>
      <c r="HK49" s="417"/>
      <c r="HL49" s="417"/>
      <c r="HM49" s="417"/>
      <c r="HN49" s="417"/>
      <c r="HO49" s="417"/>
      <c r="HP49" s="417"/>
      <c r="HQ49" s="417"/>
      <c r="HR49" s="417"/>
      <c r="HS49" s="417"/>
      <c r="HT49" s="417"/>
      <c r="HU49" s="417"/>
      <c r="HV49" s="417"/>
      <c r="HW49" s="417"/>
      <c r="HX49" s="417"/>
      <c r="HY49" s="417"/>
      <c r="HZ49" s="417"/>
      <c r="IA49" s="417"/>
      <c r="IB49" s="417"/>
      <c r="IC49" s="417"/>
      <c r="ID49" s="417"/>
      <c r="IE49" s="417"/>
      <c r="IF49" s="417"/>
      <c r="IG49" s="417"/>
      <c r="IH49" s="417"/>
      <c r="II49" s="417"/>
      <c r="IJ49" s="417"/>
      <c r="IK49" s="417"/>
      <c r="IL49" s="417"/>
      <c r="IM49" s="417"/>
      <c r="IN49" s="417"/>
      <c r="IO49" s="417"/>
      <c r="IP49" s="417"/>
      <c r="IQ49" s="417"/>
      <c r="IR49" s="417"/>
      <c r="IS49" s="417"/>
      <c r="IT49" s="417"/>
      <c r="IU49" s="417"/>
    </row>
    <row r="50" spans="1:255" ht="27" customHeight="1">
      <c r="A50" s="412">
        <v>26</v>
      </c>
      <c r="B50" s="413"/>
      <c r="C50" s="413" t="s">
        <v>524</v>
      </c>
      <c r="D50" s="414" t="s">
        <v>527</v>
      </c>
      <c r="E50" s="412">
        <v>2023</v>
      </c>
      <c r="F50" s="415">
        <v>120000</v>
      </c>
      <c r="G50" s="416" t="s">
        <v>488</v>
      </c>
      <c r="H50" s="415">
        <f>I50+J50</f>
        <v>120000</v>
      </c>
      <c r="I50" s="415">
        <v>120000</v>
      </c>
      <c r="J50" s="415">
        <v>0</v>
      </c>
      <c r="K50" s="414" t="s">
        <v>526</v>
      </c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  <c r="AD50" s="417"/>
      <c r="AE50" s="417"/>
      <c r="AF50" s="417"/>
      <c r="AG50" s="417"/>
      <c r="AH50" s="417"/>
      <c r="AI50" s="417"/>
      <c r="AJ50" s="417"/>
      <c r="AK50" s="417"/>
      <c r="AL50" s="417"/>
      <c r="AM50" s="417"/>
      <c r="AN50" s="417"/>
      <c r="AO50" s="417"/>
      <c r="AP50" s="417"/>
      <c r="AQ50" s="417"/>
      <c r="AR50" s="417"/>
      <c r="AS50" s="417"/>
      <c r="AT50" s="417"/>
      <c r="AU50" s="417"/>
      <c r="AV50" s="417"/>
      <c r="AW50" s="417"/>
      <c r="AX50" s="417"/>
      <c r="AY50" s="417"/>
      <c r="AZ50" s="417"/>
      <c r="BA50" s="417"/>
      <c r="BB50" s="417"/>
      <c r="BC50" s="417"/>
      <c r="BD50" s="417"/>
      <c r="BE50" s="417"/>
      <c r="BF50" s="417"/>
      <c r="BG50" s="417"/>
      <c r="BH50" s="417"/>
      <c r="BI50" s="417"/>
      <c r="BJ50" s="417"/>
      <c r="BK50" s="417"/>
      <c r="BL50" s="417"/>
      <c r="BM50" s="417"/>
      <c r="BN50" s="417"/>
      <c r="BO50" s="417"/>
      <c r="BP50" s="417"/>
      <c r="BQ50" s="417"/>
      <c r="BR50" s="417"/>
      <c r="BS50" s="417"/>
      <c r="BT50" s="417"/>
      <c r="BU50" s="417"/>
      <c r="BV50" s="417"/>
      <c r="BW50" s="417"/>
      <c r="BX50" s="417"/>
      <c r="BY50" s="417"/>
      <c r="BZ50" s="417"/>
      <c r="CA50" s="417"/>
      <c r="CB50" s="417"/>
      <c r="CC50" s="417"/>
      <c r="CD50" s="417"/>
      <c r="CE50" s="417"/>
      <c r="CF50" s="417"/>
      <c r="CG50" s="417"/>
      <c r="CH50" s="417"/>
      <c r="CI50" s="417"/>
      <c r="CJ50" s="417"/>
      <c r="CK50" s="417"/>
      <c r="CL50" s="417"/>
      <c r="CM50" s="417"/>
      <c r="CN50" s="417"/>
      <c r="CO50" s="417"/>
      <c r="CP50" s="417"/>
      <c r="CQ50" s="417"/>
      <c r="CR50" s="417"/>
      <c r="CS50" s="417"/>
      <c r="CT50" s="417"/>
      <c r="CU50" s="417"/>
      <c r="CV50" s="417"/>
      <c r="CW50" s="417"/>
      <c r="CX50" s="417"/>
      <c r="CY50" s="417"/>
      <c r="CZ50" s="417"/>
      <c r="DA50" s="417"/>
      <c r="DB50" s="417"/>
      <c r="DC50" s="417"/>
      <c r="DD50" s="417"/>
      <c r="DE50" s="417"/>
      <c r="DF50" s="417"/>
      <c r="DG50" s="417"/>
      <c r="DH50" s="417"/>
      <c r="DI50" s="417"/>
      <c r="DJ50" s="417"/>
      <c r="DK50" s="417"/>
      <c r="DL50" s="417"/>
      <c r="DM50" s="417"/>
      <c r="DN50" s="417"/>
      <c r="DO50" s="417"/>
      <c r="DP50" s="417"/>
      <c r="DQ50" s="417"/>
      <c r="DR50" s="417"/>
      <c r="DS50" s="417"/>
      <c r="DT50" s="417"/>
      <c r="DU50" s="417"/>
      <c r="DV50" s="417"/>
      <c r="DW50" s="417"/>
      <c r="DX50" s="417"/>
      <c r="DY50" s="417"/>
      <c r="DZ50" s="417"/>
      <c r="EA50" s="417"/>
      <c r="EB50" s="417"/>
      <c r="EC50" s="417"/>
      <c r="ED50" s="417"/>
      <c r="EE50" s="417"/>
      <c r="EF50" s="417"/>
      <c r="EG50" s="417"/>
      <c r="EH50" s="417"/>
      <c r="EI50" s="417"/>
      <c r="EJ50" s="417"/>
      <c r="EK50" s="417"/>
      <c r="EL50" s="417"/>
      <c r="EM50" s="417"/>
      <c r="EN50" s="417"/>
      <c r="EO50" s="417"/>
      <c r="EP50" s="417"/>
      <c r="EQ50" s="417"/>
      <c r="ER50" s="417"/>
      <c r="ES50" s="417"/>
      <c r="ET50" s="417"/>
      <c r="EU50" s="417"/>
      <c r="EV50" s="417"/>
      <c r="EW50" s="417"/>
      <c r="EX50" s="417"/>
      <c r="EY50" s="417"/>
      <c r="EZ50" s="417"/>
      <c r="FA50" s="417"/>
      <c r="FB50" s="417"/>
      <c r="FC50" s="417"/>
      <c r="FD50" s="417"/>
      <c r="FE50" s="417"/>
      <c r="FF50" s="417"/>
      <c r="FG50" s="417"/>
      <c r="FH50" s="417"/>
      <c r="FI50" s="417"/>
      <c r="FJ50" s="417"/>
      <c r="FK50" s="417"/>
      <c r="FL50" s="417"/>
      <c r="FM50" s="417"/>
      <c r="FN50" s="417"/>
      <c r="FO50" s="417"/>
      <c r="FP50" s="417"/>
      <c r="FQ50" s="417"/>
      <c r="FR50" s="417"/>
      <c r="FS50" s="417"/>
      <c r="FT50" s="417"/>
      <c r="FU50" s="417"/>
      <c r="FV50" s="417"/>
      <c r="FW50" s="417"/>
      <c r="FX50" s="417"/>
      <c r="FY50" s="417"/>
      <c r="FZ50" s="417"/>
      <c r="GA50" s="417"/>
      <c r="GB50" s="417"/>
      <c r="GC50" s="417"/>
      <c r="GD50" s="417"/>
      <c r="GE50" s="417"/>
      <c r="GF50" s="417"/>
      <c r="GG50" s="417"/>
      <c r="GH50" s="417"/>
      <c r="GI50" s="417"/>
      <c r="GJ50" s="417"/>
      <c r="GK50" s="417"/>
      <c r="GL50" s="417"/>
      <c r="GM50" s="417"/>
      <c r="GN50" s="417"/>
      <c r="GO50" s="417"/>
      <c r="GP50" s="417"/>
      <c r="GQ50" s="417"/>
      <c r="GR50" s="417"/>
      <c r="GS50" s="417"/>
      <c r="GT50" s="417"/>
      <c r="GU50" s="417"/>
      <c r="GV50" s="417"/>
      <c r="GW50" s="417"/>
      <c r="GX50" s="417"/>
      <c r="GY50" s="417"/>
      <c r="GZ50" s="417"/>
      <c r="HA50" s="417"/>
      <c r="HB50" s="417"/>
      <c r="HC50" s="417"/>
      <c r="HD50" s="417"/>
      <c r="HE50" s="417"/>
      <c r="HF50" s="417"/>
      <c r="HG50" s="417"/>
      <c r="HH50" s="417"/>
      <c r="HI50" s="417"/>
      <c r="HJ50" s="417"/>
      <c r="HK50" s="417"/>
      <c r="HL50" s="417"/>
      <c r="HM50" s="417"/>
      <c r="HN50" s="417"/>
      <c r="HO50" s="417"/>
      <c r="HP50" s="417"/>
      <c r="HQ50" s="417"/>
      <c r="HR50" s="417"/>
      <c r="HS50" s="417"/>
      <c r="HT50" s="417"/>
      <c r="HU50" s="417"/>
      <c r="HV50" s="417"/>
      <c r="HW50" s="417"/>
      <c r="HX50" s="417"/>
      <c r="HY50" s="417"/>
      <c r="HZ50" s="417"/>
      <c r="IA50" s="417"/>
      <c r="IB50" s="417"/>
      <c r="IC50" s="417"/>
      <c r="ID50" s="417"/>
      <c r="IE50" s="417"/>
      <c r="IF50" s="417"/>
      <c r="IG50" s="417"/>
      <c r="IH50" s="417"/>
      <c r="II50" s="417"/>
      <c r="IJ50" s="417"/>
      <c r="IK50" s="417"/>
      <c r="IL50" s="417"/>
      <c r="IM50" s="417"/>
      <c r="IN50" s="417"/>
      <c r="IO50" s="417"/>
      <c r="IP50" s="417"/>
      <c r="IQ50" s="417"/>
      <c r="IR50" s="417"/>
      <c r="IS50" s="417"/>
      <c r="IT50" s="417"/>
      <c r="IU50" s="417"/>
    </row>
    <row r="51" spans="1:255">
      <c r="A51" s="406"/>
      <c r="B51" s="407" t="s">
        <v>105</v>
      </c>
      <c r="C51" s="407"/>
      <c r="D51" s="408" t="s">
        <v>88</v>
      </c>
      <c r="E51" s="406" t="s">
        <v>488</v>
      </c>
      <c r="F51" s="409">
        <f>F52+F53</f>
        <v>259810</v>
      </c>
      <c r="G51" s="410" t="s">
        <v>488</v>
      </c>
      <c r="H51" s="409">
        <f>H52+H53</f>
        <v>259810</v>
      </c>
      <c r="I51" s="409">
        <f>I52+I53</f>
        <v>259810</v>
      </c>
      <c r="J51" s="409">
        <f>J52+J53</f>
        <v>0</v>
      </c>
      <c r="K51" s="406" t="s">
        <v>488</v>
      </c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1"/>
      <c r="AH51" s="411"/>
      <c r="AI51" s="411"/>
      <c r="AJ51" s="411"/>
      <c r="AK51" s="411"/>
      <c r="AL51" s="411"/>
      <c r="AM51" s="411"/>
      <c r="AN51" s="411"/>
      <c r="AO51" s="411"/>
      <c r="AP51" s="411"/>
      <c r="AQ51" s="411"/>
      <c r="AR51" s="411"/>
      <c r="AS51" s="411"/>
      <c r="AT51" s="411"/>
      <c r="AU51" s="411"/>
      <c r="AV51" s="411"/>
      <c r="AW51" s="411"/>
      <c r="AX51" s="411"/>
      <c r="AY51" s="411"/>
      <c r="AZ51" s="411"/>
      <c r="BA51" s="411"/>
      <c r="BB51" s="411"/>
      <c r="BC51" s="411"/>
      <c r="BD51" s="411"/>
      <c r="BE51" s="411"/>
      <c r="BF51" s="411"/>
      <c r="BG51" s="411"/>
      <c r="BH51" s="411"/>
      <c r="BI51" s="411"/>
      <c r="BJ51" s="411"/>
      <c r="BK51" s="411"/>
      <c r="BL51" s="411"/>
      <c r="BM51" s="411"/>
      <c r="BN51" s="411"/>
      <c r="BO51" s="411"/>
      <c r="BP51" s="411"/>
      <c r="BQ51" s="411"/>
      <c r="BR51" s="411"/>
      <c r="BS51" s="411"/>
      <c r="BT51" s="411"/>
      <c r="BU51" s="411"/>
      <c r="BV51" s="411"/>
      <c r="BW51" s="411"/>
      <c r="BX51" s="411"/>
      <c r="BY51" s="411"/>
      <c r="BZ51" s="411"/>
      <c r="CA51" s="411"/>
      <c r="CB51" s="411"/>
      <c r="CC51" s="411"/>
      <c r="CD51" s="411"/>
      <c r="CE51" s="411"/>
      <c r="CF51" s="411"/>
      <c r="CG51" s="411"/>
      <c r="CH51" s="411"/>
      <c r="CI51" s="411"/>
      <c r="CJ51" s="411"/>
      <c r="CK51" s="411"/>
      <c r="CL51" s="411"/>
      <c r="CM51" s="411"/>
      <c r="CN51" s="411"/>
      <c r="CO51" s="411"/>
      <c r="CP51" s="411"/>
      <c r="CQ51" s="411"/>
      <c r="CR51" s="411"/>
      <c r="CS51" s="411"/>
      <c r="CT51" s="411"/>
      <c r="CU51" s="411"/>
      <c r="CV51" s="411"/>
      <c r="CW51" s="411"/>
      <c r="CX51" s="411"/>
      <c r="CY51" s="411"/>
      <c r="CZ51" s="411"/>
      <c r="DA51" s="411"/>
      <c r="DB51" s="411"/>
      <c r="DC51" s="411"/>
      <c r="DD51" s="411"/>
      <c r="DE51" s="411"/>
      <c r="DF51" s="411"/>
      <c r="DG51" s="411"/>
      <c r="DH51" s="411"/>
      <c r="DI51" s="411"/>
      <c r="DJ51" s="411"/>
      <c r="DK51" s="411"/>
      <c r="DL51" s="411"/>
      <c r="DM51" s="411"/>
      <c r="DN51" s="411"/>
      <c r="DO51" s="411"/>
      <c r="DP51" s="411"/>
      <c r="DQ51" s="411"/>
      <c r="DR51" s="411"/>
      <c r="DS51" s="411"/>
      <c r="DT51" s="411"/>
      <c r="DU51" s="411"/>
      <c r="DV51" s="411"/>
      <c r="DW51" s="411"/>
      <c r="DX51" s="411"/>
      <c r="DY51" s="411"/>
      <c r="DZ51" s="411"/>
      <c r="EA51" s="411"/>
      <c r="EB51" s="411"/>
      <c r="EC51" s="411"/>
      <c r="ED51" s="411"/>
      <c r="EE51" s="411"/>
      <c r="EF51" s="411"/>
      <c r="EG51" s="411"/>
      <c r="EH51" s="411"/>
      <c r="EI51" s="411"/>
      <c r="EJ51" s="411"/>
      <c r="EK51" s="411"/>
      <c r="EL51" s="411"/>
      <c r="EM51" s="411"/>
      <c r="EN51" s="411"/>
      <c r="EO51" s="411"/>
      <c r="EP51" s="411"/>
      <c r="EQ51" s="411"/>
      <c r="ER51" s="411"/>
      <c r="ES51" s="411"/>
      <c r="ET51" s="411"/>
      <c r="EU51" s="411"/>
      <c r="EV51" s="411"/>
      <c r="EW51" s="411"/>
      <c r="EX51" s="411"/>
      <c r="EY51" s="411"/>
      <c r="EZ51" s="411"/>
      <c r="FA51" s="411"/>
      <c r="FB51" s="411"/>
      <c r="FC51" s="411"/>
      <c r="FD51" s="411"/>
      <c r="FE51" s="411"/>
      <c r="FF51" s="411"/>
      <c r="FG51" s="411"/>
      <c r="FH51" s="411"/>
      <c r="FI51" s="411"/>
      <c r="FJ51" s="411"/>
      <c r="FK51" s="411"/>
      <c r="FL51" s="411"/>
      <c r="FM51" s="411"/>
      <c r="FN51" s="411"/>
      <c r="FO51" s="411"/>
      <c r="FP51" s="411"/>
      <c r="FQ51" s="411"/>
      <c r="FR51" s="411"/>
      <c r="FS51" s="411"/>
      <c r="FT51" s="411"/>
      <c r="FU51" s="411"/>
      <c r="FV51" s="411"/>
      <c r="FW51" s="411"/>
      <c r="FX51" s="411"/>
      <c r="FY51" s="411"/>
      <c r="FZ51" s="411"/>
      <c r="GA51" s="411"/>
      <c r="GB51" s="411"/>
      <c r="GC51" s="411"/>
      <c r="GD51" s="411"/>
      <c r="GE51" s="411"/>
      <c r="GF51" s="411"/>
      <c r="GG51" s="411"/>
      <c r="GH51" s="411"/>
      <c r="GI51" s="411"/>
      <c r="GJ51" s="411"/>
      <c r="GK51" s="411"/>
      <c r="GL51" s="411"/>
      <c r="GM51" s="411"/>
      <c r="GN51" s="411"/>
      <c r="GO51" s="411"/>
      <c r="GP51" s="411"/>
      <c r="GQ51" s="411"/>
      <c r="GR51" s="411"/>
      <c r="GS51" s="411"/>
      <c r="GT51" s="411"/>
      <c r="GU51" s="411"/>
      <c r="GV51" s="411"/>
      <c r="GW51" s="411"/>
      <c r="GX51" s="411"/>
      <c r="GY51" s="411"/>
      <c r="GZ51" s="411"/>
      <c r="HA51" s="411"/>
      <c r="HB51" s="411"/>
      <c r="HC51" s="411"/>
      <c r="HD51" s="411"/>
      <c r="HE51" s="411"/>
      <c r="HF51" s="411"/>
      <c r="HG51" s="411"/>
      <c r="HH51" s="411"/>
      <c r="HI51" s="411"/>
      <c r="HJ51" s="411"/>
      <c r="HK51" s="411"/>
      <c r="HL51" s="411"/>
      <c r="HM51" s="411"/>
      <c r="HN51" s="411"/>
      <c r="HO51" s="411"/>
      <c r="HP51" s="411"/>
      <c r="HQ51" s="411"/>
      <c r="HR51" s="411"/>
      <c r="HS51" s="411"/>
      <c r="HT51" s="411"/>
      <c r="HU51" s="411"/>
      <c r="HV51" s="411"/>
      <c r="HW51" s="411"/>
      <c r="HX51" s="411"/>
      <c r="HY51" s="411"/>
      <c r="HZ51" s="411"/>
      <c r="IA51" s="411"/>
      <c r="IB51" s="411"/>
      <c r="IC51" s="411"/>
      <c r="ID51" s="411"/>
      <c r="IE51" s="411"/>
      <c r="IF51" s="411"/>
      <c r="IG51" s="411"/>
      <c r="IH51" s="411"/>
      <c r="II51" s="411"/>
      <c r="IJ51" s="411"/>
      <c r="IK51" s="411"/>
      <c r="IL51" s="411"/>
      <c r="IM51" s="411"/>
      <c r="IN51" s="411"/>
      <c r="IO51" s="411"/>
      <c r="IP51" s="411"/>
      <c r="IQ51" s="411"/>
      <c r="IR51" s="411"/>
      <c r="IS51" s="411"/>
      <c r="IT51" s="411"/>
      <c r="IU51" s="411"/>
    </row>
    <row r="52" spans="1:255" ht="27" customHeight="1">
      <c r="A52" s="412">
        <v>27</v>
      </c>
      <c r="B52" s="413"/>
      <c r="C52" s="413" t="s">
        <v>528</v>
      </c>
      <c r="D52" s="414" t="s">
        <v>499</v>
      </c>
      <c r="E52" s="412">
        <v>2023</v>
      </c>
      <c r="F52" s="415">
        <v>65200</v>
      </c>
      <c r="G52" s="416" t="s">
        <v>488</v>
      </c>
      <c r="H52" s="415">
        <f>I52+J52</f>
        <v>65200</v>
      </c>
      <c r="I52" s="415">
        <v>65200</v>
      </c>
      <c r="J52" s="415">
        <v>0</v>
      </c>
      <c r="K52" s="414" t="s">
        <v>529</v>
      </c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  <c r="AI52" s="417"/>
      <c r="AJ52" s="417"/>
      <c r="AK52" s="417"/>
      <c r="AL52" s="417"/>
      <c r="AM52" s="417"/>
      <c r="AN52" s="417"/>
      <c r="AO52" s="417"/>
      <c r="AP52" s="417"/>
      <c r="AQ52" s="417"/>
      <c r="AR52" s="417"/>
      <c r="AS52" s="417"/>
      <c r="AT52" s="417"/>
      <c r="AU52" s="417"/>
      <c r="AV52" s="417"/>
      <c r="AW52" s="417"/>
      <c r="AX52" s="417"/>
      <c r="AY52" s="417"/>
      <c r="AZ52" s="417"/>
      <c r="BA52" s="417"/>
      <c r="BB52" s="417"/>
      <c r="BC52" s="417"/>
      <c r="BD52" s="417"/>
      <c r="BE52" s="417"/>
      <c r="BF52" s="417"/>
      <c r="BG52" s="417"/>
      <c r="BH52" s="417"/>
      <c r="BI52" s="417"/>
      <c r="BJ52" s="417"/>
      <c r="BK52" s="417"/>
      <c r="BL52" s="417"/>
      <c r="BM52" s="417"/>
      <c r="BN52" s="417"/>
      <c r="BO52" s="417"/>
      <c r="BP52" s="417"/>
      <c r="BQ52" s="417"/>
      <c r="BR52" s="417"/>
      <c r="BS52" s="417"/>
      <c r="BT52" s="417"/>
      <c r="BU52" s="417"/>
      <c r="BV52" s="417"/>
      <c r="BW52" s="417"/>
      <c r="BX52" s="417"/>
      <c r="BY52" s="417"/>
      <c r="BZ52" s="417"/>
      <c r="CA52" s="417"/>
      <c r="CB52" s="417"/>
      <c r="CC52" s="417"/>
      <c r="CD52" s="417"/>
      <c r="CE52" s="417"/>
      <c r="CF52" s="417"/>
      <c r="CG52" s="417"/>
      <c r="CH52" s="417"/>
      <c r="CI52" s="417"/>
      <c r="CJ52" s="417"/>
      <c r="CK52" s="417"/>
      <c r="CL52" s="417"/>
      <c r="CM52" s="417"/>
      <c r="CN52" s="417"/>
      <c r="CO52" s="417"/>
      <c r="CP52" s="417"/>
      <c r="CQ52" s="417"/>
      <c r="CR52" s="417"/>
      <c r="CS52" s="417"/>
      <c r="CT52" s="417"/>
      <c r="CU52" s="417"/>
      <c r="CV52" s="417"/>
      <c r="CW52" s="417"/>
      <c r="CX52" s="417"/>
      <c r="CY52" s="417"/>
      <c r="CZ52" s="417"/>
      <c r="DA52" s="417"/>
      <c r="DB52" s="417"/>
      <c r="DC52" s="417"/>
      <c r="DD52" s="417"/>
      <c r="DE52" s="417"/>
      <c r="DF52" s="417"/>
      <c r="DG52" s="417"/>
      <c r="DH52" s="417"/>
      <c r="DI52" s="417"/>
      <c r="DJ52" s="417"/>
      <c r="DK52" s="417"/>
      <c r="DL52" s="417"/>
      <c r="DM52" s="417"/>
      <c r="DN52" s="417"/>
      <c r="DO52" s="417"/>
      <c r="DP52" s="417"/>
      <c r="DQ52" s="417"/>
      <c r="DR52" s="417"/>
      <c r="DS52" s="417"/>
      <c r="DT52" s="417"/>
      <c r="DU52" s="417"/>
      <c r="DV52" s="417"/>
      <c r="DW52" s="417"/>
      <c r="DX52" s="417"/>
      <c r="DY52" s="417"/>
      <c r="DZ52" s="417"/>
      <c r="EA52" s="417"/>
      <c r="EB52" s="417"/>
      <c r="EC52" s="417"/>
      <c r="ED52" s="417"/>
      <c r="EE52" s="417"/>
      <c r="EF52" s="417"/>
      <c r="EG52" s="417"/>
      <c r="EH52" s="417"/>
      <c r="EI52" s="417"/>
      <c r="EJ52" s="417"/>
      <c r="EK52" s="417"/>
      <c r="EL52" s="417"/>
      <c r="EM52" s="417"/>
      <c r="EN52" s="417"/>
      <c r="EO52" s="417"/>
      <c r="EP52" s="417"/>
      <c r="EQ52" s="417"/>
      <c r="ER52" s="417"/>
      <c r="ES52" s="417"/>
      <c r="ET52" s="417"/>
      <c r="EU52" s="417"/>
      <c r="EV52" s="417"/>
      <c r="EW52" s="417"/>
      <c r="EX52" s="417"/>
      <c r="EY52" s="417"/>
      <c r="EZ52" s="417"/>
      <c r="FA52" s="417"/>
      <c r="FB52" s="417"/>
      <c r="FC52" s="417"/>
      <c r="FD52" s="417"/>
      <c r="FE52" s="417"/>
      <c r="FF52" s="417"/>
      <c r="FG52" s="417"/>
      <c r="FH52" s="417"/>
      <c r="FI52" s="417"/>
      <c r="FJ52" s="417"/>
      <c r="FK52" s="417"/>
      <c r="FL52" s="417"/>
      <c r="FM52" s="417"/>
      <c r="FN52" s="417"/>
      <c r="FO52" s="417"/>
      <c r="FP52" s="417"/>
      <c r="FQ52" s="417"/>
      <c r="FR52" s="417"/>
      <c r="FS52" s="417"/>
      <c r="FT52" s="417"/>
      <c r="FU52" s="417"/>
      <c r="FV52" s="417"/>
      <c r="FW52" s="417"/>
      <c r="FX52" s="417"/>
      <c r="FY52" s="417"/>
      <c r="FZ52" s="417"/>
      <c r="GA52" s="417"/>
      <c r="GB52" s="417"/>
      <c r="GC52" s="417"/>
      <c r="GD52" s="417"/>
      <c r="GE52" s="417"/>
      <c r="GF52" s="417"/>
      <c r="GG52" s="417"/>
      <c r="GH52" s="417"/>
      <c r="GI52" s="417"/>
      <c r="GJ52" s="417"/>
      <c r="GK52" s="417"/>
      <c r="GL52" s="417"/>
      <c r="GM52" s="417"/>
      <c r="GN52" s="417"/>
      <c r="GO52" s="417"/>
      <c r="GP52" s="417"/>
      <c r="GQ52" s="417"/>
      <c r="GR52" s="417"/>
      <c r="GS52" s="417"/>
      <c r="GT52" s="417"/>
      <c r="GU52" s="417"/>
      <c r="GV52" s="417"/>
      <c r="GW52" s="417"/>
      <c r="GX52" s="417"/>
      <c r="GY52" s="417"/>
      <c r="GZ52" s="417"/>
      <c r="HA52" s="417"/>
      <c r="HB52" s="417"/>
      <c r="HC52" s="417"/>
      <c r="HD52" s="417"/>
      <c r="HE52" s="417"/>
      <c r="HF52" s="417"/>
      <c r="HG52" s="417"/>
      <c r="HH52" s="417"/>
      <c r="HI52" s="417"/>
      <c r="HJ52" s="417"/>
      <c r="HK52" s="417"/>
      <c r="HL52" s="417"/>
      <c r="HM52" s="417"/>
      <c r="HN52" s="417"/>
      <c r="HO52" s="417"/>
      <c r="HP52" s="417"/>
      <c r="HQ52" s="417"/>
      <c r="HR52" s="417"/>
      <c r="HS52" s="417"/>
      <c r="HT52" s="417"/>
      <c r="HU52" s="417"/>
      <c r="HV52" s="417"/>
      <c r="HW52" s="417"/>
      <c r="HX52" s="417"/>
      <c r="HY52" s="417"/>
      <c r="HZ52" s="417"/>
      <c r="IA52" s="417"/>
      <c r="IB52" s="417"/>
      <c r="IC52" s="417"/>
      <c r="ID52" s="417"/>
      <c r="IE52" s="417"/>
      <c r="IF52" s="417"/>
      <c r="IG52" s="417"/>
      <c r="IH52" s="417"/>
      <c r="II52" s="417"/>
      <c r="IJ52" s="417"/>
      <c r="IK52" s="417"/>
      <c r="IL52" s="417"/>
      <c r="IM52" s="417"/>
      <c r="IN52" s="417"/>
      <c r="IO52" s="417"/>
      <c r="IP52" s="417"/>
      <c r="IQ52" s="417"/>
      <c r="IR52" s="417"/>
      <c r="IS52" s="417"/>
      <c r="IT52" s="417"/>
      <c r="IU52" s="417"/>
    </row>
    <row r="53" spans="1:255" ht="27" customHeight="1">
      <c r="A53" s="412">
        <v>28</v>
      </c>
      <c r="B53" s="413"/>
      <c r="C53" s="413" t="s">
        <v>528</v>
      </c>
      <c r="D53" s="414" t="s">
        <v>509</v>
      </c>
      <c r="E53" s="412">
        <v>2023</v>
      </c>
      <c r="F53" s="415">
        <v>194610</v>
      </c>
      <c r="G53" s="416" t="s">
        <v>488</v>
      </c>
      <c r="H53" s="415">
        <f>I53+J53</f>
        <v>194610</v>
      </c>
      <c r="I53" s="415">
        <v>194610</v>
      </c>
      <c r="J53" s="415">
        <v>0</v>
      </c>
      <c r="K53" s="414" t="s">
        <v>529</v>
      </c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7"/>
      <c r="AL53" s="417"/>
      <c r="AM53" s="417"/>
      <c r="AN53" s="417"/>
      <c r="AO53" s="417"/>
      <c r="AP53" s="417"/>
      <c r="AQ53" s="417"/>
      <c r="AR53" s="417"/>
      <c r="AS53" s="417"/>
      <c r="AT53" s="417"/>
      <c r="AU53" s="417"/>
      <c r="AV53" s="417"/>
      <c r="AW53" s="417"/>
      <c r="AX53" s="417"/>
      <c r="AY53" s="417"/>
      <c r="AZ53" s="417"/>
      <c r="BA53" s="417"/>
      <c r="BB53" s="417"/>
      <c r="BC53" s="417"/>
      <c r="BD53" s="417"/>
      <c r="BE53" s="417"/>
      <c r="BF53" s="417"/>
      <c r="BG53" s="417"/>
      <c r="BH53" s="417"/>
      <c r="BI53" s="417"/>
      <c r="BJ53" s="417"/>
      <c r="BK53" s="417"/>
      <c r="BL53" s="417"/>
      <c r="BM53" s="417"/>
      <c r="BN53" s="417"/>
      <c r="BO53" s="417"/>
      <c r="BP53" s="417"/>
      <c r="BQ53" s="417"/>
      <c r="BR53" s="417"/>
      <c r="BS53" s="417"/>
      <c r="BT53" s="417"/>
      <c r="BU53" s="417"/>
      <c r="BV53" s="417"/>
      <c r="BW53" s="417"/>
      <c r="BX53" s="417"/>
      <c r="BY53" s="417"/>
      <c r="BZ53" s="417"/>
      <c r="CA53" s="417"/>
      <c r="CB53" s="417"/>
      <c r="CC53" s="417"/>
      <c r="CD53" s="417"/>
      <c r="CE53" s="417"/>
      <c r="CF53" s="417"/>
      <c r="CG53" s="417"/>
      <c r="CH53" s="417"/>
      <c r="CI53" s="417"/>
      <c r="CJ53" s="417"/>
      <c r="CK53" s="417"/>
      <c r="CL53" s="417"/>
      <c r="CM53" s="417"/>
      <c r="CN53" s="417"/>
      <c r="CO53" s="417"/>
      <c r="CP53" s="417"/>
      <c r="CQ53" s="417"/>
      <c r="CR53" s="417"/>
      <c r="CS53" s="417"/>
      <c r="CT53" s="417"/>
      <c r="CU53" s="417"/>
      <c r="CV53" s="417"/>
      <c r="CW53" s="417"/>
      <c r="CX53" s="417"/>
      <c r="CY53" s="417"/>
      <c r="CZ53" s="417"/>
      <c r="DA53" s="417"/>
      <c r="DB53" s="417"/>
      <c r="DC53" s="417"/>
      <c r="DD53" s="417"/>
      <c r="DE53" s="417"/>
      <c r="DF53" s="417"/>
      <c r="DG53" s="417"/>
      <c r="DH53" s="417"/>
      <c r="DI53" s="417"/>
      <c r="DJ53" s="417"/>
      <c r="DK53" s="417"/>
      <c r="DL53" s="417"/>
      <c r="DM53" s="417"/>
      <c r="DN53" s="417"/>
      <c r="DO53" s="417"/>
      <c r="DP53" s="417"/>
      <c r="DQ53" s="417"/>
      <c r="DR53" s="417"/>
      <c r="DS53" s="417"/>
      <c r="DT53" s="417"/>
      <c r="DU53" s="417"/>
      <c r="DV53" s="417"/>
      <c r="DW53" s="417"/>
      <c r="DX53" s="417"/>
      <c r="DY53" s="417"/>
      <c r="DZ53" s="417"/>
      <c r="EA53" s="417"/>
      <c r="EB53" s="417"/>
      <c r="EC53" s="417"/>
      <c r="ED53" s="417"/>
      <c r="EE53" s="417"/>
      <c r="EF53" s="417"/>
      <c r="EG53" s="417"/>
      <c r="EH53" s="417"/>
      <c r="EI53" s="417"/>
      <c r="EJ53" s="417"/>
      <c r="EK53" s="417"/>
      <c r="EL53" s="417"/>
      <c r="EM53" s="417"/>
      <c r="EN53" s="417"/>
      <c r="EO53" s="417"/>
      <c r="EP53" s="417"/>
      <c r="EQ53" s="417"/>
      <c r="ER53" s="417"/>
      <c r="ES53" s="417"/>
      <c r="ET53" s="417"/>
      <c r="EU53" s="417"/>
      <c r="EV53" s="417"/>
      <c r="EW53" s="417"/>
      <c r="EX53" s="417"/>
      <c r="EY53" s="417"/>
      <c r="EZ53" s="417"/>
      <c r="FA53" s="417"/>
      <c r="FB53" s="417"/>
      <c r="FC53" s="417"/>
      <c r="FD53" s="417"/>
      <c r="FE53" s="417"/>
      <c r="FF53" s="417"/>
      <c r="FG53" s="417"/>
      <c r="FH53" s="417"/>
      <c r="FI53" s="417"/>
      <c r="FJ53" s="417"/>
      <c r="FK53" s="417"/>
      <c r="FL53" s="417"/>
      <c r="FM53" s="417"/>
      <c r="FN53" s="417"/>
      <c r="FO53" s="417"/>
      <c r="FP53" s="417"/>
      <c r="FQ53" s="417"/>
      <c r="FR53" s="417"/>
      <c r="FS53" s="417"/>
      <c r="FT53" s="417"/>
      <c r="FU53" s="417"/>
      <c r="FV53" s="417"/>
      <c r="FW53" s="417"/>
      <c r="FX53" s="417"/>
      <c r="FY53" s="417"/>
      <c r="FZ53" s="417"/>
      <c r="GA53" s="417"/>
      <c r="GB53" s="417"/>
      <c r="GC53" s="417"/>
      <c r="GD53" s="417"/>
      <c r="GE53" s="417"/>
      <c r="GF53" s="417"/>
      <c r="GG53" s="417"/>
      <c r="GH53" s="417"/>
      <c r="GI53" s="417"/>
      <c r="GJ53" s="417"/>
      <c r="GK53" s="417"/>
      <c r="GL53" s="417"/>
      <c r="GM53" s="417"/>
      <c r="GN53" s="417"/>
      <c r="GO53" s="417"/>
      <c r="GP53" s="417"/>
      <c r="GQ53" s="417"/>
      <c r="GR53" s="417"/>
      <c r="GS53" s="417"/>
      <c r="GT53" s="417"/>
      <c r="GU53" s="417"/>
      <c r="GV53" s="417"/>
      <c r="GW53" s="417"/>
      <c r="GX53" s="417"/>
      <c r="GY53" s="417"/>
      <c r="GZ53" s="417"/>
      <c r="HA53" s="417"/>
      <c r="HB53" s="417"/>
      <c r="HC53" s="417"/>
      <c r="HD53" s="417"/>
      <c r="HE53" s="417"/>
      <c r="HF53" s="417"/>
      <c r="HG53" s="417"/>
      <c r="HH53" s="417"/>
      <c r="HI53" s="417"/>
      <c r="HJ53" s="417"/>
      <c r="HK53" s="417"/>
      <c r="HL53" s="417"/>
      <c r="HM53" s="417"/>
      <c r="HN53" s="417"/>
      <c r="HO53" s="417"/>
      <c r="HP53" s="417"/>
      <c r="HQ53" s="417"/>
      <c r="HR53" s="417"/>
      <c r="HS53" s="417"/>
      <c r="HT53" s="417"/>
      <c r="HU53" s="417"/>
      <c r="HV53" s="417"/>
      <c r="HW53" s="417"/>
      <c r="HX53" s="417"/>
      <c r="HY53" s="417"/>
      <c r="HZ53" s="417"/>
      <c r="IA53" s="417"/>
      <c r="IB53" s="417"/>
      <c r="IC53" s="417"/>
      <c r="ID53" s="417"/>
      <c r="IE53" s="417"/>
      <c r="IF53" s="417"/>
      <c r="IG53" s="417"/>
      <c r="IH53" s="417"/>
      <c r="II53" s="417"/>
      <c r="IJ53" s="417"/>
      <c r="IK53" s="417"/>
      <c r="IL53" s="417"/>
      <c r="IM53" s="417"/>
      <c r="IN53" s="417"/>
      <c r="IO53" s="417"/>
      <c r="IP53" s="417"/>
      <c r="IQ53" s="417"/>
      <c r="IR53" s="417"/>
      <c r="IS53" s="417"/>
      <c r="IT53" s="417"/>
      <c r="IU53" s="417"/>
    </row>
    <row r="54" spans="1:255" ht="25.5">
      <c r="A54" s="406"/>
      <c r="B54" s="407" t="s">
        <v>37</v>
      </c>
      <c r="C54" s="407"/>
      <c r="D54" s="418" t="s">
        <v>42</v>
      </c>
      <c r="E54" s="406" t="s">
        <v>488</v>
      </c>
      <c r="F54" s="409">
        <f>F55</f>
        <v>91000</v>
      </c>
      <c r="G54" s="410" t="str">
        <f>G55</f>
        <v>x</v>
      </c>
      <c r="H54" s="409">
        <f>H55</f>
        <v>91000</v>
      </c>
      <c r="I54" s="409">
        <f>I55</f>
        <v>91000</v>
      </c>
      <c r="J54" s="409">
        <f>J55</f>
        <v>0</v>
      </c>
      <c r="K54" s="406" t="s">
        <v>488</v>
      </c>
      <c r="L54" s="411"/>
      <c r="M54" s="411"/>
      <c r="N54" s="411"/>
      <c r="O54" s="411"/>
      <c r="P54" s="411"/>
      <c r="Q54" s="411"/>
      <c r="R54" s="411"/>
      <c r="S54" s="411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1"/>
      <c r="AH54" s="411"/>
      <c r="AI54" s="411"/>
      <c r="AJ54" s="411"/>
      <c r="AK54" s="411"/>
      <c r="AL54" s="411"/>
      <c r="AM54" s="411"/>
      <c r="AN54" s="411"/>
      <c r="AO54" s="411"/>
      <c r="AP54" s="411"/>
      <c r="AQ54" s="411"/>
      <c r="AR54" s="411"/>
      <c r="AS54" s="411"/>
      <c r="AT54" s="411"/>
      <c r="AU54" s="411"/>
      <c r="AV54" s="411"/>
      <c r="AW54" s="411"/>
      <c r="AX54" s="411"/>
      <c r="AY54" s="411"/>
      <c r="AZ54" s="411"/>
      <c r="BA54" s="411"/>
      <c r="BB54" s="411"/>
      <c r="BC54" s="411"/>
      <c r="BD54" s="411"/>
      <c r="BE54" s="411"/>
      <c r="BF54" s="411"/>
      <c r="BG54" s="411"/>
      <c r="BH54" s="411"/>
      <c r="BI54" s="411"/>
      <c r="BJ54" s="411"/>
      <c r="BK54" s="411"/>
      <c r="BL54" s="411"/>
      <c r="BM54" s="411"/>
      <c r="BN54" s="411"/>
      <c r="BO54" s="411"/>
      <c r="BP54" s="411"/>
      <c r="BQ54" s="411"/>
      <c r="BR54" s="411"/>
      <c r="BS54" s="411"/>
      <c r="BT54" s="411"/>
      <c r="BU54" s="411"/>
      <c r="BV54" s="411"/>
      <c r="BW54" s="411"/>
      <c r="BX54" s="411"/>
      <c r="BY54" s="411"/>
      <c r="BZ54" s="411"/>
      <c r="CA54" s="411"/>
      <c r="CB54" s="411"/>
      <c r="CC54" s="411"/>
      <c r="CD54" s="411"/>
      <c r="CE54" s="411"/>
      <c r="CF54" s="411"/>
      <c r="CG54" s="411"/>
      <c r="CH54" s="411"/>
      <c r="CI54" s="411"/>
      <c r="CJ54" s="411"/>
      <c r="CK54" s="411"/>
      <c r="CL54" s="411"/>
      <c r="CM54" s="411"/>
      <c r="CN54" s="411"/>
      <c r="CO54" s="411"/>
      <c r="CP54" s="411"/>
      <c r="CQ54" s="411"/>
      <c r="CR54" s="411"/>
      <c r="CS54" s="411"/>
      <c r="CT54" s="411"/>
      <c r="CU54" s="411"/>
      <c r="CV54" s="411"/>
      <c r="CW54" s="411"/>
      <c r="CX54" s="411"/>
      <c r="CY54" s="411"/>
      <c r="CZ54" s="411"/>
      <c r="DA54" s="411"/>
      <c r="DB54" s="411"/>
      <c r="DC54" s="411"/>
      <c r="DD54" s="411"/>
      <c r="DE54" s="411"/>
      <c r="DF54" s="411"/>
      <c r="DG54" s="411"/>
      <c r="DH54" s="411"/>
      <c r="DI54" s="411"/>
      <c r="DJ54" s="411"/>
      <c r="DK54" s="411"/>
      <c r="DL54" s="411"/>
      <c r="DM54" s="411"/>
      <c r="DN54" s="411"/>
      <c r="DO54" s="411"/>
      <c r="DP54" s="411"/>
      <c r="DQ54" s="411"/>
      <c r="DR54" s="411"/>
      <c r="DS54" s="411"/>
      <c r="DT54" s="411"/>
      <c r="DU54" s="411"/>
      <c r="DV54" s="411"/>
      <c r="DW54" s="411"/>
      <c r="DX54" s="411"/>
      <c r="DY54" s="411"/>
      <c r="DZ54" s="411"/>
      <c r="EA54" s="411"/>
      <c r="EB54" s="411"/>
      <c r="EC54" s="411"/>
      <c r="ED54" s="411"/>
      <c r="EE54" s="411"/>
      <c r="EF54" s="411"/>
      <c r="EG54" s="411"/>
      <c r="EH54" s="411"/>
      <c r="EI54" s="411"/>
      <c r="EJ54" s="411"/>
      <c r="EK54" s="411"/>
      <c r="EL54" s="411"/>
      <c r="EM54" s="411"/>
      <c r="EN54" s="411"/>
      <c r="EO54" s="411"/>
      <c r="EP54" s="411"/>
      <c r="EQ54" s="411"/>
      <c r="ER54" s="411"/>
      <c r="ES54" s="411"/>
      <c r="ET54" s="411"/>
      <c r="EU54" s="411"/>
      <c r="EV54" s="411"/>
      <c r="EW54" s="411"/>
      <c r="EX54" s="411"/>
      <c r="EY54" s="411"/>
      <c r="EZ54" s="411"/>
      <c r="FA54" s="411"/>
      <c r="FB54" s="411"/>
      <c r="FC54" s="411"/>
      <c r="FD54" s="411"/>
      <c r="FE54" s="411"/>
      <c r="FF54" s="411"/>
      <c r="FG54" s="411"/>
      <c r="FH54" s="411"/>
      <c r="FI54" s="411"/>
      <c r="FJ54" s="411"/>
      <c r="FK54" s="411"/>
      <c r="FL54" s="411"/>
      <c r="FM54" s="411"/>
      <c r="FN54" s="411"/>
      <c r="FO54" s="411"/>
      <c r="FP54" s="411"/>
      <c r="FQ54" s="411"/>
      <c r="FR54" s="411"/>
      <c r="FS54" s="411"/>
      <c r="FT54" s="411"/>
      <c r="FU54" s="411"/>
      <c r="FV54" s="411"/>
      <c r="FW54" s="411"/>
      <c r="FX54" s="411"/>
      <c r="FY54" s="411"/>
      <c r="FZ54" s="411"/>
      <c r="GA54" s="411"/>
      <c r="GB54" s="411"/>
      <c r="GC54" s="411"/>
      <c r="GD54" s="411"/>
      <c r="GE54" s="411"/>
      <c r="GF54" s="411"/>
      <c r="GG54" s="411"/>
      <c r="GH54" s="411"/>
      <c r="GI54" s="411"/>
      <c r="GJ54" s="411"/>
      <c r="GK54" s="411"/>
      <c r="GL54" s="411"/>
      <c r="GM54" s="411"/>
      <c r="GN54" s="411"/>
      <c r="GO54" s="411"/>
      <c r="GP54" s="411"/>
      <c r="GQ54" s="411"/>
      <c r="GR54" s="411"/>
      <c r="GS54" s="411"/>
      <c r="GT54" s="411"/>
      <c r="GU54" s="411"/>
      <c r="GV54" s="411"/>
      <c r="GW54" s="411"/>
      <c r="GX54" s="411"/>
      <c r="GY54" s="411"/>
      <c r="GZ54" s="411"/>
      <c r="HA54" s="411"/>
      <c r="HB54" s="411"/>
      <c r="HC54" s="411"/>
      <c r="HD54" s="411"/>
      <c r="HE54" s="411"/>
      <c r="HF54" s="411"/>
      <c r="HG54" s="411"/>
      <c r="HH54" s="411"/>
      <c r="HI54" s="411"/>
      <c r="HJ54" s="411"/>
      <c r="HK54" s="411"/>
      <c r="HL54" s="411"/>
      <c r="HM54" s="411"/>
      <c r="HN54" s="411"/>
      <c r="HO54" s="411"/>
      <c r="HP54" s="411"/>
      <c r="HQ54" s="411"/>
      <c r="HR54" s="411"/>
      <c r="HS54" s="411"/>
      <c r="HT54" s="411"/>
      <c r="HU54" s="411"/>
      <c r="HV54" s="411"/>
      <c r="HW54" s="411"/>
      <c r="HX54" s="411"/>
      <c r="HY54" s="411"/>
      <c r="HZ54" s="411"/>
      <c r="IA54" s="411"/>
      <c r="IB54" s="411"/>
      <c r="IC54" s="411"/>
      <c r="ID54" s="411"/>
      <c r="IE54" s="411"/>
      <c r="IF54" s="411"/>
      <c r="IG54" s="411"/>
      <c r="IH54" s="411"/>
      <c r="II54" s="411"/>
      <c r="IJ54" s="411"/>
      <c r="IK54" s="411"/>
      <c r="IL54" s="411"/>
      <c r="IM54" s="411"/>
      <c r="IN54" s="411"/>
      <c r="IO54" s="411"/>
      <c r="IP54" s="411"/>
      <c r="IQ54" s="411"/>
      <c r="IR54" s="411"/>
      <c r="IS54" s="411"/>
      <c r="IT54" s="411"/>
      <c r="IU54" s="411"/>
    </row>
    <row r="55" spans="1:255" ht="25.5">
      <c r="A55" s="412">
        <v>29</v>
      </c>
      <c r="B55" s="413"/>
      <c r="C55" s="413" t="s">
        <v>530</v>
      </c>
      <c r="D55" s="414" t="s">
        <v>531</v>
      </c>
      <c r="E55" s="412">
        <v>2023</v>
      </c>
      <c r="F55" s="415">
        <v>91000</v>
      </c>
      <c r="G55" s="416" t="s">
        <v>488</v>
      </c>
      <c r="H55" s="415">
        <f>I55+J55</f>
        <v>91000</v>
      </c>
      <c r="I55" s="415">
        <v>91000</v>
      </c>
      <c r="J55" s="415">
        <v>0</v>
      </c>
      <c r="K55" s="414" t="s">
        <v>532</v>
      </c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7"/>
      <c r="AI55" s="417"/>
      <c r="AJ55" s="417"/>
      <c r="AK55" s="417"/>
      <c r="AL55" s="417"/>
      <c r="AM55" s="417"/>
      <c r="AN55" s="417"/>
      <c r="AO55" s="417"/>
      <c r="AP55" s="417"/>
      <c r="AQ55" s="417"/>
      <c r="AR55" s="417"/>
      <c r="AS55" s="417"/>
      <c r="AT55" s="417"/>
      <c r="AU55" s="417"/>
      <c r="AV55" s="417"/>
      <c r="AW55" s="417"/>
      <c r="AX55" s="417"/>
      <c r="AY55" s="417"/>
      <c r="AZ55" s="417"/>
      <c r="BA55" s="417"/>
      <c r="BB55" s="417"/>
      <c r="BC55" s="417"/>
      <c r="BD55" s="417"/>
      <c r="BE55" s="417"/>
      <c r="BF55" s="417"/>
      <c r="BG55" s="417"/>
      <c r="BH55" s="417"/>
      <c r="BI55" s="417"/>
      <c r="BJ55" s="417"/>
      <c r="BK55" s="417"/>
      <c r="BL55" s="417"/>
      <c r="BM55" s="417"/>
      <c r="BN55" s="417"/>
      <c r="BO55" s="417"/>
      <c r="BP55" s="417"/>
      <c r="BQ55" s="417"/>
      <c r="BR55" s="417"/>
      <c r="BS55" s="417"/>
      <c r="BT55" s="417"/>
      <c r="BU55" s="417"/>
      <c r="BV55" s="417"/>
      <c r="BW55" s="417"/>
      <c r="BX55" s="417"/>
      <c r="BY55" s="417"/>
      <c r="BZ55" s="417"/>
      <c r="CA55" s="417"/>
      <c r="CB55" s="417"/>
      <c r="CC55" s="417"/>
      <c r="CD55" s="417"/>
      <c r="CE55" s="417"/>
      <c r="CF55" s="417"/>
      <c r="CG55" s="417"/>
      <c r="CH55" s="417"/>
      <c r="CI55" s="417"/>
      <c r="CJ55" s="417"/>
      <c r="CK55" s="417"/>
      <c r="CL55" s="417"/>
      <c r="CM55" s="417"/>
      <c r="CN55" s="417"/>
      <c r="CO55" s="417"/>
      <c r="CP55" s="417"/>
      <c r="CQ55" s="417"/>
      <c r="CR55" s="417"/>
      <c r="CS55" s="417"/>
      <c r="CT55" s="417"/>
      <c r="CU55" s="417"/>
      <c r="CV55" s="417"/>
      <c r="CW55" s="417"/>
      <c r="CX55" s="417"/>
      <c r="CY55" s="417"/>
      <c r="CZ55" s="417"/>
      <c r="DA55" s="417"/>
      <c r="DB55" s="417"/>
      <c r="DC55" s="417"/>
      <c r="DD55" s="417"/>
      <c r="DE55" s="417"/>
      <c r="DF55" s="417"/>
      <c r="DG55" s="417"/>
      <c r="DH55" s="417"/>
      <c r="DI55" s="417"/>
      <c r="DJ55" s="417"/>
      <c r="DK55" s="417"/>
      <c r="DL55" s="417"/>
      <c r="DM55" s="417"/>
      <c r="DN55" s="417"/>
      <c r="DO55" s="417"/>
      <c r="DP55" s="417"/>
      <c r="DQ55" s="417"/>
      <c r="DR55" s="417"/>
      <c r="DS55" s="417"/>
      <c r="DT55" s="417"/>
      <c r="DU55" s="417"/>
      <c r="DV55" s="417"/>
      <c r="DW55" s="417"/>
      <c r="DX55" s="417"/>
      <c r="DY55" s="417"/>
      <c r="DZ55" s="417"/>
      <c r="EA55" s="417"/>
      <c r="EB55" s="417"/>
      <c r="EC55" s="417"/>
      <c r="ED55" s="417"/>
      <c r="EE55" s="417"/>
      <c r="EF55" s="417"/>
      <c r="EG55" s="417"/>
      <c r="EH55" s="417"/>
      <c r="EI55" s="417"/>
      <c r="EJ55" s="417"/>
      <c r="EK55" s="417"/>
      <c r="EL55" s="417"/>
      <c r="EM55" s="417"/>
      <c r="EN55" s="417"/>
      <c r="EO55" s="417"/>
      <c r="EP55" s="417"/>
      <c r="EQ55" s="417"/>
      <c r="ER55" s="417"/>
      <c r="ES55" s="417"/>
      <c r="ET55" s="417"/>
      <c r="EU55" s="417"/>
      <c r="EV55" s="417"/>
      <c r="EW55" s="417"/>
      <c r="EX55" s="417"/>
      <c r="EY55" s="417"/>
      <c r="EZ55" s="417"/>
      <c r="FA55" s="417"/>
      <c r="FB55" s="417"/>
      <c r="FC55" s="417"/>
      <c r="FD55" s="417"/>
      <c r="FE55" s="417"/>
      <c r="FF55" s="417"/>
      <c r="FG55" s="417"/>
      <c r="FH55" s="417"/>
      <c r="FI55" s="417"/>
      <c r="FJ55" s="417"/>
      <c r="FK55" s="417"/>
      <c r="FL55" s="417"/>
      <c r="FM55" s="417"/>
      <c r="FN55" s="417"/>
      <c r="FO55" s="417"/>
      <c r="FP55" s="417"/>
      <c r="FQ55" s="417"/>
      <c r="FR55" s="417"/>
      <c r="FS55" s="417"/>
      <c r="FT55" s="417"/>
      <c r="FU55" s="417"/>
      <c r="FV55" s="417"/>
      <c r="FW55" s="417"/>
      <c r="FX55" s="417"/>
      <c r="FY55" s="417"/>
      <c r="FZ55" s="417"/>
      <c r="GA55" s="417"/>
      <c r="GB55" s="417"/>
      <c r="GC55" s="417"/>
      <c r="GD55" s="417"/>
      <c r="GE55" s="417"/>
      <c r="GF55" s="417"/>
      <c r="GG55" s="417"/>
      <c r="GH55" s="417"/>
      <c r="GI55" s="417"/>
      <c r="GJ55" s="417"/>
      <c r="GK55" s="417"/>
      <c r="GL55" s="417"/>
      <c r="GM55" s="417"/>
      <c r="GN55" s="417"/>
      <c r="GO55" s="417"/>
      <c r="GP55" s="417"/>
      <c r="GQ55" s="417"/>
      <c r="GR55" s="417"/>
      <c r="GS55" s="417"/>
      <c r="GT55" s="417"/>
      <c r="GU55" s="417"/>
      <c r="GV55" s="417"/>
      <c r="GW55" s="417"/>
      <c r="GX55" s="417"/>
      <c r="GY55" s="417"/>
      <c r="GZ55" s="417"/>
      <c r="HA55" s="417"/>
      <c r="HB55" s="417"/>
      <c r="HC55" s="417"/>
      <c r="HD55" s="417"/>
      <c r="HE55" s="417"/>
      <c r="HF55" s="417"/>
      <c r="HG55" s="417"/>
      <c r="HH55" s="417"/>
      <c r="HI55" s="417"/>
      <c r="HJ55" s="417"/>
      <c r="HK55" s="417"/>
      <c r="HL55" s="417"/>
      <c r="HM55" s="417"/>
      <c r="HN55" s="417"/>
      <c r="HO55" s="417"/>
      <c r="HP55" s="417"/>
      <c r="HQ55" s="417"/>
      <c r="HR55" s="417"/>
      <c r="HS55" s="417"/>
      <c r="HT55" s="417"/>
      <c r="HU55" s="417"/>
      <c r="HV55" s="417"/>
      <c r="HW55" s="417"/>
      <c r="HX55" s="417"/>
      <c r="HY55" s="417"/>
      <c r="HZ55" s="417"/>
      <c r="IA55" s="417"/>
      <c r="IB55" s="417"/>
      <c r="IC55" s="417"/>
      <c r="ID55" s="417"/>
      <c r="IE55" s="417"/>
      <c r="IF55" s="417"/>
      <c r="IG55" s="417"/>
      <c r="IH55" s="417"/>
      <c r="II55" s="417"/>
      <c r="IJ55" s="417"/>
      <c r="IK55" s="417"/>
      <c r="IL55" s="417"/>
      <c r="IM55" s="417"/>
      <c r="IN55" s="417"/>
      <c r="IO55" s="417"/>
      <c r="IP55" s="417"/>
      <c r="IQ55" s="417"/>
      <c r="IR55" s="417"/>
      <c r="IS55" s="417"/>
      <c r="IT55" s="417"/>
      <c r="IU55" s="417"/>
    </row>
    <row r="56" spans="1:255" ht="19.149999999999999" customHeight="1">
      <c r="A56" s="406"/>
      <c r="B56" s="407" t="s">
        <v>7</v>
      </c>
      <c r="C56" s="407"/>
      <c r="D56" s="408" t="s">
        <v>8</v>
      </c>
      <c r="E56" s="406" t="s">
        <v>488</v>
      </c>
      <c r="F56" s="409">
        <f>F57+F58+F59</f>
        <v>147500</v>
      </c>
      <c r="G56" s="410" t="s">
        <v>488</v>
      </c>
      <c r="H56" s="409">
        <f>H57+H58+H59</f>
        <v>147500</v>
      </c>
      <c r="I56" s="409">
        <f>I57+I58+I59</f>
        <v>147500</v>
      </c>
      <c r="J56" s="409">
        <f>J57+J58+J59</f>
        <v>0</v>
      </c>
      <c r="K56" s="406" t="s">
        <v>488</v>
      </c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  <c r="AI56" s="411"/>
      <c r="AJ56" s="411"/>
      <c r="AK56" s="411"/>
      <c r="AL56" s="411"/>
      <c r="AM56" s="411"/>
      <c r="AN56" s="411"/>
      <c r="AO56" s="411"/>
      <c r="AP56" s="411"/>
      <c r="AQ56" s="411"/>
      <c r="AR56" s="411"/>
      <c r="AS56" s="411"/>
      <c r="AT56" s="411"/>
      <c r="AU56" s="411"/>
      <c r="AV56" s="411"/>
      <c r="AW56" s="411"/>
      <c r="AX56" s="411"/>
      <c r="AY56" s="411"/>
      <c r="AZ56" s="411"/>
      <c r="BA56" s="411"/>
      <c r="BB56" s="411"/>
      <c r="BC56" s="411"/>
      <c r="BD56" s="411"/>
      <c r="BE56" s="411"/>
      <c r="BF56" s="411"/>
      <c r="BG56" s="411"/>
      <c r="BH56" s="411"/>
      <c r="BI56" s="411"/>
      <c r="BJ56" s="411"/>
      <c r="BK56" s="411"/>
      <c r="BL56" s="411"/>
      <c r="BM56" s="411"/>
      <c r="BN56" s="411"/>
      <c r="BO56" s="411"/>
      <c r="BP56" s="411"/>
      <c r="BQ56" s="411"/>
      <c r="BR56" s="411"/>
      <c r="BS56" s="411"/>
      <c r="BT56" s="411"/>
      <c r="BU56" s="411"/>
      <c r="BV56" s="411"/>
      <c r="BW56" s="411"/>
      <c r="BX56" s="411"/>
      <c r="BY56" s="411"/>
      <c r="BZ56" s="411"/>
      <c r="CA56" s="411"/>
      <c r="CB56" s="411"/>
      <c r="CC56" s="411"/>
      <c r="CD56" s="411"/>
      <c r="CE56" s="411"/>
      <c r="CF56" s="411"/>
      <c r="CG56" s="411"/>
      <c r="CH56" s="411"/>
      <c r="CI56" s="411"/>
      <c r="CJ56" s="411"/>
      <c r="CK56" s="411"/>
      <c r="CL56" s="411"/>
      <c r="CM56" s="411"/>
      <c r="CN56" s="411"/>
      <c r="CO56" s="411"/>
      <c r="CP56" s="411"/>
      <c r="CQ56" s="411"/>
      <c r="CR56" s="411"/>
      <c r="CS56" s="411"/>
      <c r="CT56" s="411"/>
      <c r="CU56" s="411"/>
      <c r="CV56" s="411"/>
      <c r="CW56" s="411"/>
      <c r="CX56" s="411"/>
      <c r="CY56" s="411"/>
      <c r="CZ56" s="411"/>
      <c r="DA56" s="411"/>
      <c r="DB56" s="411"/>
      <c r="DC56" s="411"/>
      <c r="DD56" s="411"/>
      <c r="DE56" s="411"/>
      <c r="DF56" s="411"/>
      <c r="DG56" s="411"/>
      <c r="DH56" s="411"/>
      <c r="DI56" s="411"/>
      <c r="DJ56" s="411"/>
      <c r="DK56" s="411"/>
      <c r="DL56" s="411"/>
      <c r="DM56" s="411"/>
      <c r="DN56" s="411"/>
      <c r="DO56" s="411"/>
      <c r="DP56" s="411"/>
      <c r="DQ56" s="411"/>
      <c r="DR56" s="411"/>
      <c r="DS56" s="411"/>
      <c r="DT56" s="411"/>
      <c r="DU56" s="411"/>
      <c r="DV56" s="411"/>
      <c r="DW56" s="411"/>
      <c r="DX56" s="411"/>
      <c r="DY56" s="411"/>
      <c r="DZ56" s="411"/>
      <c r="EA56" s="411"/>
      <c r="EB56" s="411"/>
      <c r="EC56" s="411"/>
      <c r="ED56" s="411"/>
      <c r="EE56" s="411"/>
      <c r="EF56" s="411"/>
      <c r="EG56" s="411"/>
      <c r="EH56" s="411"/>
      <c r="EI56" s="411"/>
      <c r="EJ56" s="411"/>
      <c r="EK56" s="411"/>
      <c r="EL56" s="411"/>
      <c r="EM56" s="411"/>
      <c r="EN56" s="411"/>
      <c r="EO56" s="411"/>
      <c r="EP56" s="411"/>
      <c r="EQ56" s="411"/>
      <c r="ER56" s="411"/>
      <c r="ES56" s="411"/>
      <c r="ET56" s="411"/>
      <c r="EU56" s="411"/>
      <c r="EV56" s="411"/>
      <c r="EW56" s="411"/>
      <c r="EX56" s="411"/>
      <c r="EY56" s="411"/>
      <c r="EZ56" s="411"/>
      <c r="FA56" s="411"/>
      <c r="FB56" s="411"/>
      <c r="FC56" s="411"/>
      <c r="FD56" s="411"/>
      <c r="FE56" s="411"/>
      <c r="FF56" s="411"/>
      <c r="FG56" s="411"/>
      <c r="FH56" s="411"/>
      <c r="FI56" s="411"/>
      <c r="FJ56" s="411"/>
      <c r="FK56" s="411"/>
      <c r="FL56" s="411"/>
      <c r="FM56" s="411"/>
      <c r="FN56" s="411"/>
      <c r="FO56" s="411"/>
      <c r="FP56" s="411"/>
      <c r="FQ56" s="411"/>
      <c r="FR56" s="411"/>
      <c r="FS56" s="411"/>
      <c r="FT56" s="411"/>
      <c r="FU56" s="411"/>
      <c r="FV56" s="411"/>
      <c r="FW56" s="411"/>
      <c r="FX56" s="411"/>
      <c r="FY56" s="411"/>
      <c r="FZ56" s="411"/>
      <c r="GA56" s="411"/>
      <c r="GB56" s="411"/>
      <c r="GC56" s="411"/>
      <c r="GD56" s="411"/>
      <c r="GE56" s="411"/>
      <c r="GF56" s="411"/>
      <c r="GG56" s="411"/>
      <c r="GH56" s="411"/>
      <c r="GI56" s="411"/>
      <c r="GJ56" s="411"/>
      <c r="GK56" s="411"/>
      <c r="GL56" s="411"/>
      <c r="GM56" s="411"/>
      <c r="GN56" s="411"/>
      <c r="GO56" s="411"/>
      <c r="GP56" s="411"/>
      <c r="GQ56" s="411"/>
      <c r="GR56" s="411"/>
      <c r="GS56" s="411"/>
      <c r="GT56" s="411"/>
      <c r="GU56" s="411"/>
      <c r="GV56" s="411"/>
      <c r="GW56" s="411"/>
      <c r="GX56" s="411"/>
      <c r="GY56" s="411"/>
      <c r="GZ56" s="411"/>
      <c r="HA56" s="411"/>
      <c r="HB56" s="411"/>
      <c r="HC56" s="411"/>
      <c r="HD56" s="411"/>
      <c r="HE56" s="411"/>
      <c r="HF56" s="411"/>
      <c r="HG56" s="411"/>
      <c r="HH56" s="411"/>
      <c r="HI56" s="411"/>
      <c r="HJ56" s="411"/>
      <c r="HK56" s="411"/>
      <c r="HL56" s="411"/>
      <c r="HM56" s="411"/>
      <c r="HN56" s="411"/>
      <c r="HO56" s="411"/>
      <c r="HP56" s="411"/>
      <c r="HQ56" s="411"/>
      <c r="HR56" s="411"/>
      <c r="HS56" s="411"/>
      <c r="HT56" s="411"/>
      <c r="HU56" s="411"/>
      <c r="HV56" s="411"/>
      <c r="HW56" s="411"/>
      <c r="HX56" s="411"/>
      <c r="HY56" s="411"/>
      <c r="HZ56" s="411"/>
      <c r="IA56" s="411"/>
      <c r="IB56" s="411"/>
      <c r="IC56" s="411"/>
      <c r="ID56" s="411"/>
      <c r="IE56" s="411"/>
      <c r="IF56" s="411"/>
      <c r="IG56" s="411"/>
      <c r="IH56" s="411"/>
      <c r="II56" s="411"/>
      <c r="IJ56" s="411"/>
      <c r="IK56" s="411"/>
      <c r="IL56" s="411"/>
      <c r="IM56" s="411"/>
      <c r="IN56" s="411"/>
      <c r="IO56" s="411"/>
      <c r="IP56" s="411"/>
      <c r="IQ56" s="411"/>
      <c r="IR56" s="411"/>
      <c r="IS56" s="411"/>
      <c r="IT56" s="411"/>
      <c r="IU56" s="411"/>
    </row>
    <row r="57" spans="1:255" ht="53.1" customHeight="1">
      <c r="A57" s="412">
        <v>30</v>
      </c>
      <c r="B57" s="413"/>
      <c r="C57" s="413" t="s">
        <v>533</v>
      </c>
      <c r="D57" s="414" t="s">
        <v>534</v>
      </c>
      <c r="E57" s="412">
        <v>2023</v>
      </c>
      <c r="F57" s="415">
        <v>100000</v>
      </c>
      <c r="G57" s="416" t="s">
        <v>488</v>
      </c>
      <c r="H57" s="415">
        <f>I57+J57</f>
        <v>100000</v>
      </c>
      <c r="I57" s="415">
        <v>100000</v>
      </c>
      <c r="J57" s="415">
        <v>0</v>
      </c>
      <c r="K57" s="414" t="s">
        <v>535</v>
      </c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  <c r="AF57" s="417"/>
      <c r="AG57" s="417"/>
      <c r="AH57" s="417"/>
      <c r="AI57" s="417"/>
      <c r="AJ57" s="417"/>
      <c r="AK57" s="417"/>
      <c r="AL57" s="417"/>
      <c r="AM57" s="417"/>
      <c r="AN57" s="417"/>
      <c r="AO57" s="417"/>
      <c r="AP57" s="417"/>
      <c r="AQ57" s="417"/>
      <c r="AR57" s="417"/>
      <c r="AS57" s="417"/>
      <c r="AT57" s="417"/>
      <c r="AU57" s="417"/>
      <c r="AV57" s="417"/>
      <c r="AW57" s="417"/>
      <c r="AX57" s="417"/>
      <c r="AY57" s="417"/>
      <c r="AZ57" s="417"/>
      <c r="BA57" s="417"/>
      <c r="BB57" s="417"/>
      <c r="BC57" s="417"/>
      <c r="BD57" s="417"/>
      <c r="BE57" s="417"/>
      <c r="BF57" s="417"/>
      <c r="BG57" s="417"/>
      <c r="BH57" s="417"/>
      <c r="BI57" s="417"/>
      <c r="BJ57" s="417"/>
      <c r="BK57" s="417"/>
      <c r="BL57" s="417"/>
      <c r="BM57" s="417"/>
      <c r="BN57" s="417"/>
      <c r="BO57" s="417"/>
      <c r="BP57" s="417"/>
      <c r="BQ57" s="417"/>
      <c r="BR57" s="417"/>
      <c r="BS57" s="417"/>
      <c r="BT57" s="417"/>
      <c r="BU57" s="417"/>
      <c r="BV57" s="417"/>
      <c r="BW57" s="417"/>
      <c r="BX57" s="417"/>
      <c r="BY57" s="417"/>
      <c r="BZ57" s="417"/>
      <c r="CA57" s="417"/>
      <c r="CB57" s="417"/>
      <c r="CC57" s="417"/>
      <c r="CD57" s="417"/>
      <c r="CE57" s="417"/>
      <c r="CF57" s="417"/>
      <c r="CG57" s="417"/>
      <c r="CH57" s="417"/>
      <c r="CI57" s="417"/>
      <c r="CJ57" s="417"/>
      <c r="CK57" s="417"/>
      <c r="CL57" s="417"/>
      <c r="CM57" s="417"/>
      <c r="CN57" s="417"/>
      <c r="CO57" s="417"/>
      <c r="CP57" s="417"/>
      <c r="CQ57" s="417"/>
      <c r="CR57" s="417"/>
      <c r="CS57" s="417"/>
      <c r="CT57" s="417"/>
      <c r="CU57" s="417"/>
      <c r="CV57" s="417"/>
      <c r="CW57" s="417"/>
      <c r="CX57" s="417"/>
      <c r="CY57" s="417"/>
      <c r="CZ57" s="417"/>
      <c r="DA57" s="417"/>
      <c r="DB57" s="417"/>
      <c r="DC57" s="417"/>
      <c r="DD57" s="417"/>
      <c r="DE57" s="417"/>
      <c r="DF57" s="417"/>
      <c r="DG57" s="417"/>
      <c r="DH57" s="417"/>
      <c r="DI57" s="417"/>
      <c r="DJ57" s="417"/>
      <c r="DK57" s="417"/>
      <c r="DL57" s="417"/>
      <c r="DM57" s="417"/>
      <c r="DN57" s="417"/>
      <c r="DO57" s="417"/>
      <c r="DP57" s="417"/>
      <c r="DQ57" s="417"/>
      <c r="DR57" s="417"/>
      <c r="DS57" s="417"/>
      <c r="DT57" s="417"/>
      <c r="DU57" s="417"/>
      <c r="DV57" s="417"/>
      <c r="DW57" s="417"/>
      <c r="DX57" s="417"/>
      <c r="DY57" s="417"/>
      <c r="DZ57" s="417"/>
      <c r="EA57" s="417"/>
      <c r="EB57" s="417"/>
      <c r="EC57" s="417"/>
      <c r="ED57" s="417"/>
      <c r="EE57" s="417"/>
      <c r="EF57" s="417"/>
      <c r="EG57" s="417"/>
      <c r="EH57" s="417"/>
      <c r="EI57" s="417"/>
      <c r="EJ57" s="417"/>
      <c r="EK57" s="417"/>
      <c r="EL57" s="417"/>
      <c r="EM57" s="417"/>
      <c r="EN57" s="417"/>
      <c r="EO57" s="417"/>
      <c r="EP57" s="417"/>
      <c r="EQ57" s="417"/>
      <c r="ER57" s="417"/>
      <c r="ES57" s="417"/>
      <c r="ET57" s="417"/>
      <c r="EU57" s="417"/>
      <c r="EV57" s="417"/>
      <c r="EW57" s="417"/>
      <c r="EX57" s="417"/>
      <c r="EY57" s="417"/>
      <c r="EZ57" s="417"/>
      <c r="FA57" s="417"/>
      <c r="FB57" s="417"/>
      <c r="FC57" s="417"/>
      <c r="FD57" s="417"/>
      <c r="FE57" s="417"/>
      <c r="FF57" s="417"/>
      <c r="FG57" s="417"/>
      <c r="FH57" s="417"/>
      <c r="FI57" s="417"/>
      <c r="FJ57" s="417"/>
      <c r="FK57" s="417"/>
      <c r="FL57" s="417"/>
      <c r="FM57" s="417"/>
      <c r="FN57" s="417"/>
      <c r="FO57" s="417"/>
      <c r="FP57" s="417"/>
      <c r="FQ57" s="417"/>
      <c r="FR57" s="417"/>
      <c r="FS57" s="417"/>
      <c r="FT57" s="417"/>
      <c r="FU57" s="417"/>
      <c r="FV57" s="417"/>
      <c r="FW57" s="417"/>
      <c r="FX57" s="417"/>
      <c r="FY57" s="417"/>
      <c r="FZ57" s="417"/>
      <c r="GA57" s="417"/>
      <c r="GB57" s="417"/>
      <c r="GC57" s="417"/>
      <c r="GD57" s="417"/>
      <c r="GE57" s="417"/>
      <c r="GF57" s="417"/>
      <c r="GG57" s="417"/>
      <c r="GH57" s="417"/>
      <c r="GI57" s="417"/>
      <c r="GJ57" s="417"/>
      <c r="GK57" s="417"/>
      <c r="GL57" s="417"/>
      <c r="GM57" s="417"/>
      <c r="GN57" s="417"/>
      <c r="GO57" s="417"/>
      <c r="GP57" s="417"/>
      <c r="GQ57" s="417"/>
      <c r="GR57" s="417"/>
      <c r="GS57" s="417"/>
      <c r="GT57" s="417"/>
      <c r="GU57" s="417"/>
      <c r="GV57" s="417"/>
      <c r="GW57" s="417"/>
      <c r="GX57" s="417"/>
      <c r="GY57" s="417"/>
      <c r="GZ57" s="417"/>
      <c r="HA57" s="417"/>
      <c r="HB57" s="417"/>
      <c r="HC57" s="417"/>
      <c r="HD57" s="417"/>
      <c r="HE57" s="417"/>
      <c r="HF57" s="417"/>
      <c r="HG57" s="417"/>
      <c r="HH57" s="417"/>
      <c r="HI57" s="417"/>
      <c r="HJ57" s="417"/>
      <c r="HK57" s="417"/>
      <c r="HL57" s="417"/>
      <c r="HM57" s="417"/>
      <c r="HN57" s="417"/>
      <c r="HO57" s="417"/>
      <c r="HP57" s="417"/>
      <c r="HQ57" s="417"/>
      <c r="HR57" s="417"/>
      <c r="HS57" s="417"/>
      <c r="HT57" s="417"/>
      <c r="HU57" s="417"/>
      <c r="HV57" s="417"/>
      <c r="HW57" s="417"/>
      <c r="HX57" s="417"/>
      <c r="HY57" s="417"/>
      <c r="HZ57" s="417"/>
      <c r="IA57" s="417"/>
      <c r="IB57" s="417"/>
      <c r="IC57" s="417"/>
      <c r="ID57" s="417"/>
      <c r="IE57" s="417"/>
      <c r="IF57" s="417"/>
      <c r="IG57" s="417"/>
      <c r="IH57" s="417"/>
      <c r="II57" s="417"/>
      <c r="IJ57" s="417"/>
      <c r="IK57" s="417"/>
      <c r="IL57" s="417"/>
      <c r="IM57" s="417"/>
      <c r="IN57" s="417"/>
      <c r="IO57" s="417"/>
      <c r="IP57" s="417"/>
      <c r="IQ57" s="417"/>
      <c r="IR57" s="417"/>
      <c r="IS57" s="417"/>
      <c r="IT57" s="417"/>
      <c r="IU57" s="417"/>
    </row>
    <row r="58" spans="1:255" ht="39.950000000000003" customHeight="1">
      <c r="A58" s="412">
        <v>31</v>
      </c>
      <c r="B58" s="413"/>
      <c r="C58" s="413" t="s">
        <v>533</v>
      </c>
      <c r="D58" s="414" t="s">
        <v>536</v>
      </c>
      <c r="E58" s="412">
        <v>2023</v>
      </c>
      <c r="F58" s="415">
        <v>30000</v>
      </c>
      <c r="G58" s="416" t="s">
        <v>488</v>
      </c>
      <c r="H58" s="415">
        <f>I58+J58</f>
        <v>30000</v>
      </c>
      <c r="I58" s="415">
        <v>30000</v>
      </c>
      <c r="J58" s="415">
        <v>0</v>
      </c>
      <c r="K58" s="414" t="s">
        <v>537</v>
      </c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  <c r="AF58" s="417"/>
      <c r="AG58" s="417"/>
      <c r="AH58" s="417"/>
      <c r="AI58" s="417"/>
      <c r="AJ58" s="417"/>
      <c r="AK58" s="417"/>
      <c r="AL58" s="417"/>
      <c r="AM58" s="417"/>
      <c r="AN58" s="417"/>
      <c r="AO58" s="417"/>
      <c r="AP58" s="417"/>
      <c r="AQ58" s="417"/>
      <c r="AR58" s="417"/>
      <c r="AS58" s="417"/>
      <c r="AT58" s="417"/>
      <c r="AU58" s="417"/>
      <c r="AV58" s="417"/>
      <c r="AW58" s="417"/>
      <c r="AX58" s="417"/>
      <c r="AY58" s="417"/>
      <c r="AZ58" s="417"/>
      <c r="BA58" s="417"/>
      <c r="BB58" s="417"/>
      <c r="BC58" s="417"/>
      <c r="BD58" s="417"/>
      <c r="BE58" s="417"/>
      <c r="BF58" s="417"/>
      <c r="BG58" s="417"/>
      <c r="BH58" s="417"/>
      <c r="BI58" s="417"/>
      <c r="BJ58" s="417"/>
      <c r="BK58" s="417"/>
      <c r="BL58" s="417"/>
      <c r="BM58" s="417"/>
      <c r="BN58" s="417"/>
      <c r="BO58" s="417"/>
      <c r="BP58" s="417"/>
      <c r="BQ58" s="417"/>
      <c r="BR58" s="417"/>
      <c r="BS58" s="417"/>
      <c r="BT58" s="417"/>
      <c r="BU58" s="417"/>
      <c r="BV58" s="417"/>
      <c r="BW58" s="417"/>
      <c r="BX58" s="417"/>
      <c r="BY58" s="417"/>
      <c r="BZ58" s="417"/>
      <c r="CA58" s="417"/>
      <c r="CB58" s="417"/>
      <c r="CC58" s="417"/>
      <c r="CD58" s="417"/>
      <c r="CE58" s="417"/>
      <c r="CF58" s="417"/>
      <c r="CG58" s="417"/>
      <c r="CH58" s="417"/>
      <c r="CI58" s="417"/>
      <c r="CJ58" s="417"/>
      <c r="CK58" s="417"/>
      <c r="CL58" s="417"/>
      <c r="CM58" s="417"/>
      <c r="CN58" s="417"/>
      <c r="CO58" s="417"/>
      <c r="CP58" s="417"/>
      <c r="CQ58" s="417"/>
      <c r="CR58" s="417"/>
      <c r="CS58" s="417"/>
      <c r="CT58" s="417"/>
      <c r="CU58" s="417"/>
      <c r="CV58" s="417"/>
      <c r="CW58" s="417"/>
      <c r="CX58" s="417"/>
      <c r="CY58" s="417"/>
      <c r="CZ58" s="417"/>
      <c r="DA58" s="417"/>
      <c r="DB58" s="417"/>
      <c r="DC58" s="417"/>
      <c r="DD58" s="417"/>
      <c r="DE58" s="417"/>
      <c r="DF58" s="417"/>
      <c r="DG58" s="417"/>
      <c r="DH58" s="417"/>
      <c r="DI58" s="417"/>
      <c r="DJ58" s="417"/>
      <c r="DK58" s="417"/>
      <c r="DL58" s="417"/>
      <c r="DM58" s="417"/>
      <c r="DN58" s="417"/>
      <c r="DO58" s="417"/>
      <c r="DP58" s="417"/>
      <c r="DQ58" s="417"/>
      <c r="DR58" s="417"/>
      <c r="DS58" s="417"/>
      <c r="DT58" s="417"/>
      <c r="DU58" s="417"/>
      <c r="DV58" s="417"/>
      <c r="DW58" s="417"/>
      <c r="DX58" s="417"/>
      <c r="DY58" s="417"/>
      <c r="DZ58" s="417"/>
      <c r="EA58" s="417"/>
      <c r="EB58" s="417"/>
      <c r="EC58" s="417"/>
      <c r="ED58" s="417"/>
      <c r="EE58" s="417"/>
      <c r="EF58" s="417"/>
      <c r="EG58" s="417"/>
      <c r="EH58" s="417"/>
      <c r="EI58" s="417"/>
      <c r="EJ58" s="417"/>
      <c r="EK58" s="417"/>
      <c r="EL58" s="417"/>
      <c r="EM58" s="417"/>
      <c r="EN58" s="417"/>
      <c r="EO58" s="417"/>
      <c r="EP58" s="417"/>
      <c r="EQ58" s="417"/>
      <c r="ER58" s="417"/>
      <c r="ES58" s="417"/>
      <c r="ET58" s="417"/>
      <c r="EU58" s="417"/>
      <c r="EV58" s="417"/>
      <c r="EW58" s="417"/>
      <c r="EX58" s="417"/>
      <c r="EY58" s="417"/>
      <c r="EZ58" s="417"/>
      <c r="FA58" s="417"/>
      <c r="FB58" s="417"/>
      <c r="FC58" s="417"/>
      <c r="FD58" s="417"/>
      <c r="FE58" s="417"/>
      <c r="FF58" s="417"/>
      <c r="FG58" s="417"/>
      <c r="FH58" s="417"/>
      <c r="FI58" s="417"/>
      <c r="FJ58" s="417"/>
      <c r="FK58" s="417"/>
      <c r="FL58" s="417"/>
      <c r="FM58" s="417"/>
      <c r="FN58" s="417"/>
      <c r="FO58" s="417"/>
      <c r="FP58" s="417"/>
      <c r="FQ58" s="417"/>
      <c r="FR58" s="417"/>
      <c r="FS58" s="417"/>
      <c r="FT58" s="417"/>
      <c r="FU58" s="417"/>
      <c r="FV58" s="417"/>
      <c r="FW58" s="417"/>
      <c r="FX58" s="417"/>
      <c r="FY58" s="417"/>
      <c r="FZ58" s="417"/>
      <c r="GA58" s="417"/>
      <c r="GB58" s="417"/>
      <c r="GC58" s="417"/>
      <c r="GD58" s="417"/>
      <c r="GE58" s="417"/>
      <c r="GF58" s="417"/>
      <c r="GG58" s="417"/>
      <c r="GH58" s="417"/>
      <c r="GI58" s="417"/>
      <c r="GJ58" s="417"/>
      <c r="GK58" s="417"/>
      <c r="GL58" s="417"/>
      <c r="GM58" s="417"/>
      <c r="GN58" s="417"/>
      <c r="GO58" s="417"/>
      <c r="GP58" s="417"/>
      <c r="GQ58" s="417"/>
      <c r="GR58" s="417"/>
      <c r="GS58" s="417"/>
      <c r="GT58" s="417"/>
      <c r="GU58" s="417"/>
      <c r="GV58" s="417"/>
      <c r="GW58" s="417"/>
      <c r="GX58" s="417"/>
      <c r="GY58" s="417"/>
      <c r="GZ58" s="417"/>
      <c r="HA58" s="417"/>
      <c r="HB58" s="417"/>
      <c r="HC58" s="417"/>
      <c r="HD58" s="417"/>
      <c r="HE58" s="417"/>
      <c r="HF58" s="417"/>
      <c r="HG58" s="417"/>
      <c r="HH58" s="417"/>
      <c r="HI58" s="417"/>
      <c r="HJ58" s="417"/>
      <c r="HK58" s="417"/>
      <c r="HL58" s="417"/>
      <c r="HM58" s="417"/>
      <c r="HN58" s="417"/>
      <c r="HO58" s="417"/>
      <c r="HP58" s="417"/>
      <c r="HQ58" s="417"/>
      <c r="HR58" s="417"/>
      <c r="HS58" s="417"/>
      <c r="HT58" s="417"/>
      <c r="HU58" s="417"/>
      <c r="HV58" s="417"/>
      <c r="HW58" s="417"/>
      <c r="HX58" s="417"/>
      <c r="HY58" s="417"/>
      <c r="HZ58" s="417"/>
      <c r="IA58" s="417"/>
      <c r="IB58" s="417"/>
      <c r="IC58" s="417"/>
      <c r="ID58" s="417"/>
      <c r="IE58" s="417"/>
      <c r="IF58" s="417"/>
      <c r="IG58" s="417"/>
      <c r="IH58" s="417"/>
      <c r="II58" s="417"/>
      <c r="IJ58" s="417"/>
      <c r="IK58" s="417"/>
      <c r="IL58" s="417"/>
      <c r="IM58" s="417"/>
      <c r="IN58" s="417"/>
      <c r="IO58" s="417"/>
      <c r="IP58" s="417"/>
      <c r="IQ58" s="417"/>
      <c r="IR58" s="417"/>
      <c r="IS58" s="417"/>
      <c r="IT58" s="417"/>
      <c r="IU58" s="417"/>
    </row>
    <row r="59" spans="1:255" ht="53.1" customHeight="1">
      <c r="A59" s="412">
        <v>32</v>
      </c>
      <c r="B59" s="413"/>
      <c r="C59" s="413" t="s">
        <v>533</v>
      </c>
      <c r="D59" s="414" t="s">
        <v>538</v>
      </c>
      <c r="E59" s="412">
        <v>2023</v>
      </c>
      <c r="F59" s="415">
        <v>17500</v>
      </c>
      <c r="G59" s="416" t="s">
        <v>488</v>
      </c>
      <c r="H59" s="415">
        <f>I59+J59</f>
        <v>17500</v>
      </c>
      <c r="I59" s="415">
        <v>17500</v>
      </c>
      <c r="J59" s="415"/>
      <c r="K59" s="414" t="s">
        <v>539</v>
      </c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  <c r="AI59" s="417"/>
      <c r="AJ59" s="417"/>
      <c r="AK59" s="417"/>
      <c r="AL59" s="417"/>
      <c r="AM59" s="417"/>
      <c r="AN59" s="417"/>
      <c r="AO59" s="417"/>
      <c r="AP59" s="417"/>
      <c r="AQ59" s="417"/>
      <c r="AR59" s="417"/>
      <c r="AS59" s="417"/>
      <c r="AT59" s="417"/>
      <c r="AU59" s="417"/>
      <c r="AV59" s="417"/>
      <c r="AW59" s="417"/>
      <c r="AX59" s="417"/>
      <c r="AY59" s="417"/>
      <c r="AZ59" s="417"/>
      <c r="BA59" s="417"/>
      <c r="BB59" s="417"/>
      <c r="BC59" s="417"/>
      <c r="BD59" s="417"/>
      <c r="BE59" s="417"/>
      <c r="BF59" s="417"/>
      <c r="BG59" s="417"/>
      <c r="BH59" s="417"/>
      <c r="BI59" s="417"/>
      <c r="BJ59" s="417"/>
      <c r="BK59" s="417"/>
      <c r="BL59" s="417"/>
      <c r="BM59" s="417"/>
      <c r="BN59" s="417"/>
      <c r="BO59" s="417"/>
      <c r="BP59" s="417"/>
      <c r="BQ59" s="417"/>
      <c r="BR59" s="417"/>
      <c r="BS59" s="417"/>
      <c r="BT59" s="417"/>
      <c r="BU59" s="417"/>
      <c r="BV59" s="417"/>
      <c r="BW59" s="417"/>
      <c r="BX59" s="417"/>
      <c r="BY59" s="417"/>
      <c r="BZ59" s="417"/>
      <c r="CA59" s="417"/>
      <c r="CB59" s="417"/>
      <c r="CC59" s="417"/>
      <c r="CD59" s="417"/>
      <c r="CE59" s="417"/>
      <c r="CF59" s="417"/>
      <c r="CG59" s="417"/>
      <c r="CH59" s="417"/>
      <c r="CI59" s="417"/>
      <c r="CJ59" s="417"/>
      <c r="CK59" s="417"/>
      <c r="CL59" s="417"/>
      <c r="CM59" s="417"/>
      <c r="CN59" s="417"/>
      <c r="CO59" s="417"/>
      <c r="CP59" s="417"/>
      <c r="CQ59" s="417"/>
      <c r="CR59" s="417"/>
      <c r="CS59" s="417"/>
      <c r="CT59" s="417"/>
      <c r="CU59" s="417"/>
      <c r="CV59" s="417"/>
      <c r="CW59" s="417"/>
      <c r="CX59" s="417"/>
      <c r="CY59" s="417"/>
      <c r="CZ59" s="417"/>
      <c r="DA59" s="417"/>
      <c r="DB59" s="417"/>
      <c r="DC59" s="417"/>
      <c r="DD59" s="417"/>
      <c r="DE59" s="417"/>
      <c r="DF59" s="417"/>
      <c r="DG59" s="417"/>
      <c r="DH59" s="417"/>
      <c r="DI59" s="417"/>
      <c r="DJ59" s="417"/>
      <c r="DK59" s="417"/>
      <c r="DL59" s="417"/>
      <c r="DM59" s="417"/>
      <c r="DN59" s="417"/>
      <c r="DO59" s="417"/>
      <c r="DP59" s="417"/>
      <c r="DQ59" s="417"/>
      <c r="DR59" s="417"/>
      <c r="DS59" s="417"/>
      <c r="DT59" s="417"/>
      <c r="DU59" s="417"/>
      <c r="DV59" s="417"/>
      <c r="DW59" s="417"/>
      <c r="DX59" s="417"/>
      <c r="DY59" s="417"/>
      <c r="DZ59" s="417"/>
      <c r="EA59" s="417"/>
      <c r="EB59" s="417"/>
      <c r="EC59" s="417"/>
      <c r="ED59" s="417"/>
      <c r="EE59" s="417"/>
      <c r="EF59" s="417"/>
      <c r="EG59" s="417"/>
      <c r="EH59" s="417"/>
      <c r="EI59" s="417"/>
      <c r="EJ59" s="417"/>
      <c r="EK59" s="417"/>
      <c r="EL59" s="417"/>
      <c r="EM59" s="417"/>
      <c r="EN59" s="417"/>
      <c r="EO59" s="417"/>
      <c r="EP59" s="417"/>
      <c r="EQ59" s="417"/>
      <c r="ER59" s="417"/>
      <c r="ES59" s="417"/>
      <c r="ET59" s="417"/>
      <c r="EU59" s="417"/>
      <c r="EV59" s="417"/>
      <c r="EW59" s="417"/>
      <c r="EX59" s="417"/>
      <c r="EY59" s="417"/>
      <c r="EZ59" s="417"/>
      <c r="FA59" s="417"/>
      <c r="FB59" s="417"/>
      <c r="FC59" s="417"/>
      <c r="FD59" s="417"/>
      <c r="FE59" s="417"/>
      <c r="FF59" s="417"/>
      <c r="FG59" s="417"/>
      <c r="FH59" s="417"/>
      <c r="FI59" s="417"/>
      <c r="FJ59" s="417"/>
      <c r="FK59" s="417"/>
      <c r="FL59" s="417"/>
      <c r="FM59" s="417"/>
      <c r="FN59" s="417"/>
      <c r="FO59" s="417"/>
      <c r="FP59" s="417"/>
      <c r="FQ59" s="417"/>
      <c r="FR59" s="417"/>
      <c r="FS59" s="417"/>
      <c r="FT59" s="417"/>
      <c r="FU59" s="417"/>
      <c r="FV59" s="417"/>
      <c r="FW59" s="417"/>
      <c r="FX59" s="417"/>
      <c r="FY59" s="417"/>
      <c r="FZ59" s="417"/>
      <c r="GA59" s="417"/>
      <c r="GB59" s="417"/>
      <c r="GC59" s="417"/>
      <c r="GD59" s="417"/>
      <c r="GE59" s="417"/>
      <c r="GF59" s="417"/>
      <c r="GG59" s="417"/>
      <c r="GH59" s="417"/>
      <c r="GI59" s="417"/>
      <c r="GJ59" s="417"/>
      <c r="GK59" s="417"/>
      <c r="GL59" s="417"/>
      <c r="GM59" s="417"/>
      <c r="GN59" s="417"/>
      <c r="GO59" s="417"/>
      <c r="GP59" s="417"/>
      <c r="GQ59" s="417"/>
      <c r="GR59" s="417"/>
      <c r="GS59" s="417"/>
      <c r="GT59" s="417"/>
      <c r="GU59" s="417"/>
      <c r="GV59" s="417"/>
      <c r="GW59" s="417"/>
      <c r="GX59" s="417"/>
      <c r="GY59" s="417"/>
      <c r="GZ59" s="417"/>
      <c r="HA59" s="417"/>
      <c r="HB59" s="417"/>
      <c r="HC59" s="417"/>
      <c r="HD59" s="417"/>
      <c r="HE59" s="417"/>
      <c r="HF59" s="417"/>
      <c r="HG59" s="417"/>
      <c r="HH59" s="417"/>
      <c r="HI59" s="417"/>
      <c r="HJ59" s="417"/>
      <c r="HK59" s="417"/>
      <c r="HL59" s="417"/>
      <c r="HM59" s="417"/>
      <c r="HN59" s="417"/>
      <c r="HO59" s="417"/>
      <c r="HP59" s="417"/>
      <c r="HQ59" s="417"/>
      <c r="HR59" s="417"/>
      <c r="HS59" s="417"/>
      <c r="HT59" s="417"/>
      <c r="HU59" s="417"/>
      <c r="HV59" s="417"/>
      <c r="HW59" s="417"/>
      <c r="HX59" s="417"/>
      <c r="HY59" s="417"/>
      <c r="HZ59" s="417"/>
      <c r="IA59" s="417"/>
      <c r="IB59" s="417"/>
      <c r="IC59" s="417"/>
      <c r="ID59" s="417"/>
      <c r="IE59" s="417"/>
      <c r="IF59" s="417"/>
      <c r="IG59" s="417"/>
      <c r="IH59" s="417"/>
      <c r="II59" s="417"/>
      <c r="IJ59" s="417"/>
      <c r="IK59" s="417"/>
      <c r="IL59" s="417"/>
      <c r="IM59" s="417"/>
      <c r="IN59" s="417"/>
      <c r="IO59" s="417"/>
      <c r="IP59" s="417"/>
      <c r="IQ59" s="417"/>
      <c r="IR59" s="417"/>
      <c r="IS59" s="417"/>
      <c r="IT59" s="417"/>
      <c r="IU59" s="417"/>
    </row>
    <row r="60" spans="1:255">
      <c r="A60" s="406"/>
      <c r="B60" s="407" t="s">
        <v>40</v>
      </c>
      <c r="C60" s="407"/>
      <c r="D60" s="418" t="s">
        <v>41</v>
      </c>
      <c r="E60" s="406" t="s">
        <v>488</v>
      </c>
      <c r="F60" s="409">
        <f>F61+F62+F63+F64+F65+F66+F67+F68+F69</f>
        <v>668666</v>
      </c>
      <c r="G60" s="410" t="s">
        <v>488</v>
      </c>
      <c r="H60" s="409">
        <f>H61+H62+H63+H64+H65+H66+H67+H68+H69</f>
        <v>668666</v>
      </c>
      <c r="I60" s="409">
        <f>I61+I62+I63+I64+I65+I66+I67+I68+I69</f>
        <v>668666</v>
      </c>
      <c r="J60" s="409">
        <f>J61+J62+J63+J64+J65+J66+J67+J68+J69</f>
        <v>0</v>
      </c>
      <c r="K60" s="406" t="s">
        <v>488</v>
      </c>
      <c r="L60" s="411"/>
      <c r="M60" s="411"/>
      <c r="N60" s="411"/>
      <c r="O60" s="411"/>
      <c r="P60" s="411"/>
      <c r="Q60" s="411"/>
      <c r="R60" s="411"/>
      <c r="S60" s="411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1"/>
      <c r="AH60" s="411"/>
      <c r="AI60" s="411"/>
      <c r="AJ60" s="411"/>
      <c r="AK60" s="411"/>
      <c r="AL60" s="411"/>
      <c r="AM60" s="411"/>
      <c r="AN60" s="411"/>
      <c r="AO60" s="411"/>
      <c r="AP60" s="411"/>
      <c r="AQ60" s="411"/>
      <c r="AR60" s="411"/>
      <c r="AS60" s="411"/>
      <c r="AT60" s="411"/>
      <c r="AU60" s="411"/>
      <c r="AV60" s="411"/>
      <c r="AW60" s="411"/>
      <c r="AX60" s="411"/>
      <c r="AY60" s="411"/>
      <c r="AZ60" s="411"/>
      <c r="BA60" s="411"/>
      <c r="BB60" s="411"/>
      <c r="BC60" s="411"/>
      <c r="BD60" s="411"/>
      <c r="BE60" s="411"/>
      <c r="BF60" s="411"/>
      <c r="BG60" s="411"/>
      <c r="BH60" s="411"/>
      <c r="BI60" s="411"/>
      <c r="BJ60" s="411"/>
      <c r="BK60" s="411"/>
      <c r="BL60" s="411"/>
      <c r="BM60" s="411"/>
      <c r="BN60" s="411"/>
      <c r="BO60" s="411"/>
      <c r="BP60" s="411"/>
      <c r="BQ60" s="411"/>
      <c r="BR60" s="411"/>
      <c r="BS60" s="411"/>
      <c r="BT60" s="411"/>
      <c r="BU60" s="411"/>
      <c r="BV60" s="411"/>
      <c r="BW60" s="411"/>
      <c r="BX60" s="411"/>
      <c r="BY60" s="411"/>
      <c r="BZ60" s="411"/>
      <c r="CA60" s="411"/>
      <c r="CB60" s="411"/>
      <c r="CC60" s="411"/>
      <c r="CD60" s="411"/>
      <c r="CE60" s="411"/>
      <c r="CF60" s="411"/>
      <c r="CG60" s="411"/>
      <c r="CH60" s="411"/>
      <c r="CI60" s="411"/>
      <c r="CJ60" s="411"/>
      <c r="CK60" s="411"/>
      <c r="CL60" s="411"/>
      <c r="CM60" s="411"/>
      <c r="CN60" s="411"/>
      <c r="CO60" s="411"/>
      <c r="CP60" s="411"/>
      <c r="CQ60" s="411"/>
      <c r="CR60" s="411"/>
      <c r="CS60" s="411"/>
      <c r="CT60" s="411"/>
      <c r="CU60" s="411"/>
      <c r="CV60" s="411"/>
      <c r="CW60" s="411"/>
      <c r="CX60" s="411"/>
      <c r="CY60" s="411"/>
      <c r="CZ60" s="411"/>
      <c r="DA60" s="411"/>
      <c r="DB60" s="411"/>
      <c r="DC60" s="411"/>
      <c r="DD60" s="411"/>
      <c r="DE60" s="411"/>
      <c r="DF60" s="411"/>
      <c r="DG60" s="411"/>
      <c r="DH60" s="411"/>
      <c r="DI60" s="411"/>
      <c r="DJ60" s="411"/>
      <c r="DK60" s="411"/>
      <c r="DL60" s="411"/>
      <c r="DM60" s="411"/>
      <c r="DN60" s="411"/>
      <c r="DO60" s="411"/>
      <c r="DP60" s="411"/>
      <c r="DQ60" s="411"/>
      <c r="DR60" s="411"/>
      <c r="DS60" s="411"/>
      <c r="DT60" s="411"/>
      <c r="DU60" s="411"/>
      <c r="DV60" s="411"/>
      <c r="DW60" s="411"/>
      <c r="DX60" s="411"/>
      <c r="DY60" s="411"/>
      <c r="DZ60" s="411"/>
      <c r="EA60" s="411"/>
      <c r="EB60" s="411"/>
      <c r="EC60" s="411"/>
      <c r="ED60" s="411"/>
      <c r="EE60" s="411"/>
      <c r="EF60" s="411"/>
      <c r="EG60" s="411"/>
      <c r="EH60" s="411"/>
      <c r="EI60" s="411"/>
      <c r="EJ60" s="411"/>
      <c r="EK60" s="411"/>
      <c r="EL60" s="411"/>
      <c r="EM60" s="411"/>
      <c r="EN60" s="411"/>
      <c r="EO60" s="411"/>
      <c r="EP60" s="411"/>
      <c r="EQ60" s="411"/>
      <c r="ER60" s="411"/>
      <c r="ES60" s="411"/>
      <c r="ET60" s="411"/>
      <c r="EU60" s="411"/>
      <c r="EV60" s="411"/>
      <c r="EW60" s="411"/>
      <c r="EX60" s="411"/>
      <c r="EY60" s="411"/>
      <c r="EZ60" s="411"/>
      <c r="FA60" s="411"/>
      <c r="FB60" s="411"/>
      <c r="FC60" s="411"/>
      <c r="FD60" s="411"/>
      <c r="FE60" s="411"/>
      <c r="FF60" s="411"/>
      <c r="FG60" s="411"/>
      <c r="FH60" s="411"/>
      <c r="FI60" s="411"/>
      <c r="FJ60" s="411"/>
      <c r="FK60" s="411"/>
      <c r="FL60" s="411"/>
      <c r="FM60" s="411"/>
      <c r="FN60" s="411"/>
      <c r="FO60" s="411"/>
      <c r="FP60" s="411"/>
      <c r="FQ60" s="411"/>
      <c r="FR60" s="411"/>
      <c r="FS60" s="411"/>
      <c r="FT60" s="411"/>
      <c r="FU60" s="411"/>
      <c r="FV60" s="411"/>
      <c r="FW60" s="411"/>
      <c r="FX60" s="411"/>
      <c r="FY60" s="411"/>
      <c r="FZ60" s="411"/>
      <c r="GA60" s="411"/>
      <c r="GB60" s="411"/>
      <c r="GC60" s="411"/>
      <c r="GD60" s="411"/>
      <c r="GE60" s="411"/>
      <c r="GF60" s="411"/>
      <c r="GG60" s="411"/>
      <c r="GH60" s="411"/>
      <c r="GI60" s="411"/>
      <c r="GJ60" s="411"/>
      <c r="GK60" s="411"/>
      <c r="GL60" s="411"/>
      <c r="GM60" s="411"/>
      <c r="GN60" s="411"/>
      <c r="GO60" s="411"/>
      <c r="GP60" s="411"/>
      <c r="GQ60" s="411"/>
      <c r="GR60" s="411"/>
      <c r="GS60" s="411"/>
      <c r="GT60" s="411"/>
      <c r="GU60" s="411"/>
      <c r="GV60" s="411"/>
      <c r="GW60" s="411"/>
      <c r="GX60" s="411"/>
      <c r="GY60" s="411"/>
      <c r="GZ60" s="411"/>
      <c r="HA60" s="411"/>
      <c r="HB60" s="411"/>
      <c r="HC60" s="411"/>
      <c r="HD60" s="411"/>
      <c r="HE60" s="411"/>
      <c r="HF60" s="411"/>
      <c r="HG60" s="411"/>
      <c r="HH60" s="411"/>
      <c r="HI60" s="411"/>
      <c r="HJ60" s="411"/>
      <c r="HK60" s="411"/>
      <c r="HL60" s="411"/>
      <c r="HM60" s="411"/>
      <c r="HN60" s="411"/>
      <c r="HO60" s="411"/>
      <c r="HP60" s="411"/>
      <c r="HQ60" s="411"/>
      <c r="HR60" s="411"/>
      <c r="HS60" s="411"/>
      <c r="HT60" s="411"/>
      <c r="HU60" s="411"/>
      <c r="HV60" s="411"/>
      <c r="HW60" s="411"/>
      <c r="HX60" s="411"/>
      <c r="HY60" s="411"/>
      <c r="HZ60" s="411"/>
      <c r="IA60" s="411"/>
      <c r="IB60" s="411"/>
      <c r="IC60" s="411"/>
      <c r="ID60" s="411"/>
      <c r="IE60" s="411"/>
      <c r="IF60" s="411"/>
      <c r="IG60" s="411"/>
      <c r="IH60" s="411"/>
      <c r="II60" s="411"/>
      <c r="IJ60" s="411"/>
      <c r="IK60" s="411"/>
      <c r="IL60" s="411"/>
      <c r="IM60" s="411"/>
      <c r="IN60" s="411"/>
      <c r="IO60" s="411"/>
      <c r="IP60" s="411"/>
      <c r="IQ60" s="411"/>
      <c r="IR60" s="411"/>
      <c r="IS60" s="411"/>
      <c r="IT60" s="411"/>
      <c r="IU60" s="411"/>
    </row>
    <row r="61" spans="1:255">
      <c r="A61" s="412">
        <v>33</v>
      </c>
      <c r="B61" s="413"/>
      <c r="C61" s="413" t="s">
        <v>540</v>
      </c>
      <c r="D61" s="414" t="s">
        <v>541</v>
      </c>
      <c r="E61" s="412">
        <v>2023</v>
      </c>
      <c r="F61" s="415">
        <v>46853</v>
      </c>
      <c r="G61" s="416" t="s">
        <v>488</v>
      </c>
      <c r="H61" s="415">
        <f t="shared" ref="H61:H69" si="1">I61+J61</f>
        <v>46853</v>
      </c>
      <c r="I61" s="415">
        <v>46853</v>
      </c>
      <c r="J61" s="415">
        <v>0</v>
      </c>
      <c r="K61" s="414" t="s">
        <v>542</v>
      </c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  <c r="AF61" s="417"/>
      <c r="AG61" s="417"/>
      <c r="AH61" s="417"/>
      <c r="AI61" s="417"/>
      <c r="AJ61" s="417"/>
      <c r="AK61" s="417"/>
      <c r="AL61" s="417"/>
      <c r="AM61" s="417"/>
      <c r="AN61" s="417"/>
      <c r="AO61" s="417"/>
      <c r="AP61" s="417"/>
      <c r="AQ61" s="417"/>
      <c r="AR61" s="417"/>
      <c r="AS61" s="417"/>
      <c r="AT61" s="417"/>
      <c r="AU61" s="417"/>
      <c r="AV61" s="417"/>
      <c r="AW61" s="417"/>
      <c r="AX61" s="417"/>
      <c r="AY61" s="417"/>
      <c r="AZ61" s="417"/>
      <c r="BA61" s="417"/>
      <c r="BB61" s="417"/>
      <c r="BC61" s="417"/>
      <c r="BD61" s="417"/>
      <c r="BE61" s="417"/>
      <c r="BF61" s="417"/>
      <c r="BG61" s="417"/>
      <c r="BH61" s="417"/>
      <c r="BI61" s="417"/>
      <c r="BJ61" s="417"/>
      <c r="BK61" s="417"/>
      <c r="BL61" s="417"/>
      <c r="BM61" s="417"/>
      <c r="BN61" s="417"/>
      <c r="BO61" s="417"/>
      <c r="BP61" s="417"/>
      <c r="BQ61" s="417"/>
      <c r="BR61" s="417"/>
      <c r="BS61" s="417"/>
      <c r="BT61" s="417"/>
      <c r="BU61" s="417"/>
      <c r="BV61" s="417"/>
      <c r="BW61" s="417"/>
      <c r="BX61" s="417"/>
      <c r="BY61" s="417"/>
      <c r="BZ61" s="417"/>
      <c r="CA61" s="417"/>
      <c r="CB61" s="417"/>
      <c r="CC61" s="417"/>
      <c r="CD61" s="417"/>
      <c r="CE61" s="417"/>
      <c r="CF61" s="417"/>
      <c r="CG61" s="417"/>
      <c r="CH61" s="417"/>
      <c r="CI61" s="417"/>
      <c r="CJ61" s="417"/>
      <c r="CK61" s="417"/>
      <c r="CL61" s="417"/>
      <c r="CM61" s="417"/>
      <c r="CN61" s="417"/>
      <c r="CO61" s="417"/>
      <c r="CP61" s="417"/>
      <c r="CQ61" s="417"/>
      <c r="CR61" s="417"/>
      <c r="CS61" s="417"/>
      <c r="CT61" s="417"/>
      <c r="CU61" s="417"/>
      <c r="CV61" s="417"/>
      <c r="CW61" s="417"/>
      <c r="CX61" s="417"/>
      <c r="CY61" s="417"/>
      <c r="CZ61" s="417"/>
      <c r="DA61" s="417"/>
      <c r="DB61" s="417"/>
      <c r="DC61" s="417"/>
      <c r="DD61" s="417"/>
      <c r="DE61" s="417"/>
      <c r="DF61" s="417"/>
      <c r="DG61" s="417"/>
      <c r="DH61" s="417"/>
      <c r="DI61" s="417"/>
      <c r="DJ61" s="417"/>
      <c r="DK61" s="417"/>
      <c r="DL61" s="417"/>
      <c r="DM61" s="417"/>
      <c r="DN61" s="417"/>
      <c r="DO61" s="417"/>
      <c r="DP61" s="417"/>
      <c r="DQ61" s="417"/>
      <c r="DR61" s="417"/>
      <c r="DS61" s="417"/>
      <c r="DT61" s="417"/>
      <c r="DU61" s="417"/>
      <c r="DV61" s="417"/>
      <c r="DW61" s="417"/>
      <c r="DX61" s="417"/>
      <c r="DY61" s="417"/>
      <c r="DZ61" s="417"/>
      <c r="EA61" s="417"/>
      <c r="EB61" s="417"/>
      <c r="EC61" s="417"/>
      <c r="ED61" s="417"/>
      <c r="EE61" s="417"/>
      <c r="EF61" s="417"/>
      <c r="EG61" s="417"/>
      <c r="EH61" s="417"/>
      <c r="EI61" s="417"/>
      <c r="EJ61" s="417"/>
      <c r="EK61" s="417"/>
      <c r="EL61" s="417"/>
      <c r="EM61" s="417"/>
      <c r="EN61" s="417"/>
      <c r="EO61" s="417"/>
      <c r="EP61" s="417"/>
      <c r="EQ61" s="417"/>
      <c r="ER61" s="417"/>
      <c r="ES61" s="417"/>
      <c r="ET61" s="417"/>
      <c r="EU61" s="417"/>
      <c r="EV61" s="417"/>
      <c r="EW61" s="417"/>
      <c r="EX61" s="417"/>
      <c r="EY61" s="417"/>
      <c r="EZ61" s="417"/>
      <c r="FA61" s="417"/>
      <c r="FB61" s="417"/>
      <c r="FC61" s="417"/>
      <c r="FD61" s="417"/>
      <c r="FE61" s="417"/>
      <c r="FF61" s="417"/>
      <c r="FG61" s="417"/>
      <c r="FH61" s="417"/>
      <c r="FI61" s="417"/>
      <c r="FJ61" s="417"/>
      <c r="FK61" s="417"/>
      <c r="FL61" s="417"/>
      <c r="FM61" s="417"/>
      <c r="FN61" s="417"/>
      <c r="FO61" s="417"/>
      <c r="FP61" s="417"/>
      <c r="FQ61" s="417"/>
      <c r="FR61" s="417"/>
      <c r="FS61" s="417"/>
      <c r="FT61" s="417"/>
      <c r="FU61" s="417"/>
      <c r="FV61" s="417"/>
      <c r="FW61" s="417"/>
      <c r="FX61" s="417"/>
      <c r="FY61" s="417"/>
      <c r="FZ61" s="417"/>
      <c r="GA61" s="417"/>
      <c r="GB61" s="417"/>
      <c r="GC61" s="417"/>
      <c r="GD61" s="417"/>
      <c r="GE61" s="417"/>
      <c r="GF61" s="417"/>
      <c r="GG61" s="417"/>
      <c r="GH61" s="417"/>
      <c r="GI61" s="417"/>
      <c r="GJ61" s="417"/>
      <c r="GK61" s="417"/>
      <c r="GL61" s="417"/>
      <c r="GM61" s="417"/>
      <c r="GN61" s="417"/>
      <c r="GO61" s="417"/>
      <c r="GP61" s="417"/>
      <c r="GQ61" s="417"/>
      <c r="GR61" s="417"/>
      <c r="GS61" s="417"/>
      <c r="GT61" s="417"/>
      <c r="GU61" s="417"/>
      <c r="GV61" s="417"/>
      <c r="GW61" s="417"/>
      <c r="GX61" s="417"/>
      <c r="GY61" s="417"/>
      <c r="GZ61" s="417"/>
      <c r="HA61" s="417"/>
      <c r="HB61" s="417"/>
      <c r="HC61" s="417"/>
      <c r="HD61" s="417"/>
      <c r="HE61" s="417"/>
      <c r="HF61" s="417"/>
      <c r="HG61" s="417"/>
      <c r="HH61" s="417"/>
      <c r="HI61" s="417"/>
      <c r="HJ61" s="417"/>
      <c r="HK61" s="417"/>
      <c r="HL61" s="417"/>
      <c r="HM61" s="417"/>
      <c r="HN61" s="417"/>
      <c r="HO61" s="417"/>
      <c r="HP61" s="417"/>
      <c r="HQ61" s="417"/>
      <c r="HR61" s="417"/>
      <c r="HS61" s="417"/>
      <c r="HT61" s="417"/>
      <c r="HU61" s="417"/>
      <c r="HV61" s="417"/>
      <c r="HW61" s="417"/>
      <c r="HX61" s="417"/>
      <c r="HY61" s="417"/>
      <c r="HZ61" s="417"/>
      <c r="IA61" s="417"/>
      <c r="IB61" s="417"/>
      <c r="IC61" s="417"/>
      <c r="ID61" s="417"/>
      <c r="IE61" s="417"/>
      <c r="IF61" s="417"/>
      <c r="IG61" s="417"/>
      <c r="IH61" s="417"/>
      <c r="II61" s="417"/>
      <c r="IJ61" s="417"/>
      <c r="IK61" s="417"/>
      <c r="IL61" s="417"/>
      <c r="IM61" s="417"/>
      <c r="IN61" s="417"/>
      <c r="IO61" s="417"/>
      <c r="IP61" s="417"/>
      <c r="IQ61" s="417"/>
      <c r="IR61" s="417"/>
      <c r="IS61" s="417"/>
      <c r="IT61" s="417"/>
      <c r="IU61" s="417"/>
    </row>
    <row r="62" spans="1:255">
      <c r="A62" s="412">
        <v>34</v>
      </c>
      <c r="B62" s="413"/>
      <c r="C62" s="413" t="s">
        <v>540</v>
      </c>
      <c r="D62" s="414" t="s">
        <v>543</v>
      </c>
      <c r="E62" s="412">
        <v>2023</v>
      </c>
      <c r="F62" s="415">
        <v>145942</v>
      </c>
      <c r="G62" s="416" t="s">
        <v>488</v>
      </c>
      <c r="H62" s="415">
        <f t="shared" si="1"/>
        <v>145942</v>
      </c>
      <c r="I62" s="415">
        <v>145942</v>
      </c>
      <c r="J62" s="415">
        <v>0</v>
      </c>
      <c r="K62" s="414" t="s">
        <v>542</v>
      </c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17"/>
      <c r="AE62" s="417"/>
      <c r="AF62" s="417"/>
      <c r="AG62" s="417"/>
      <c r="AH62" s="417"/>
      <c r="AI62" s="417"/>
      <c r="AJ62" s="417"/>
      <c r="AK62" s="417"/>
      <c r="AL62" s="417"/>
      <c r="AM62" s="417"/>
      <c r="AN62" s="417"/>
      <c r="AO62" s="417"/>
      <c r="AP62" s="417"/>
      <c r="AQ62" s="417"/>
      <c r="AR62" s="417"/>
      <c r="AS62" s="417"/>
      <c r="AT62" s="417"/>
      <c r="AU62" s="417"/>
      <c r="AV62" s="417"/>
      <c r="AW62" s="417"/>
      <c r="AX62" s="417"/>
      <c r="AY62" s="417"/>
      <c r="AZ62" s="417"/>
      <c r="BA62" s="417"/>
      <c r="BB62" s="417"/>
      <c r="BC62" s="417"/>
      <c r="BD62" s="417"/>
      <c r="BE62" s="417"/>
      <c r="BF62" s="417"/>
      <c r="BG62" s="417"/>
      <c r="BH62" s="417"/>
      <c r="BI62" s="417"/>
      <c r="BJ62" s="417"/>
      <c r="BK62" s="417"/>
      <c r="BL62" s="417"/>
      <c r="BM62" s="417"/>
      <c r="BN62" s="417"/>
      <c r="BO62" s="417"/>
      <c r="BP62" s="417"/>
      <c r="BQ62" s="417"/>
      <c r="BR62" s="417"/>
      <c r="BS62" s="417"/>
      <c r="BT62" s="417"/>
      <c r="BU62" s="417"/>
      <c r="BV62" s="417"/>
      <c r="BW62" s="417"/>
      <c r="BX62" s="417"/>
      <c r="BY62" s="417"/>
      <c r="BZ62" s="417"/>
      <c r="CA62" s="417"/>
      <c r="CB62" s="417"/>
      <c r="CC62" s="417"/>
      <c r="CD62" s="417"/>
      <c r="CE62" s="417"/>
      <c r="CF62" s="417"/>
      <c r="CG62" s="417"/>
      <c r="CH62" s="417"/>
      <c r="CI62" s="417"/>
      <c r="CJ62" s="417"/>
      <c r="CK62" s="417"/>
      <c r="CL62" s="417"/>
      <c r="CM62" s="417"/>
      <c r="CN62" s="417"/>
      <c r="CO62" s="417"/>
      <c r="CP62" s="417"/>
      <c r="CQ62" s="417"/>
      <c r="CR62" s="417"/>
      <c r="CS62" s="417"/>
      <c r="CT62" s="417"/>
      <c r="CU62" s="417"/>
      <c r="CV62" s="417"/>
      <c r="CW62" s="417"/>
      <c r="CX62" s="417"/>
      <c r="CY62" s="417"/>
      <c r="CZ62" s="417"/>
      <c r="DA62" s="417"/>
      <c r="DB62" s="417"/>
      <c r="DC62" s="417"/>
      <c r="DD62" s="417"/>
      <c r="DE62" s="417"/>
      <c r="DF62" s="417"/>
      <c r="DG62" s="417"/>
      <c r="DH62" s="417"/>
      <c r="DI62" s="417"/>
      <c r="DJ62" s="417"/>
      <c r="DK62" s="417"/>
      <c r="DL62" s="417"/>
      <c r="DM62" s="417"/>
      <c r="DN62" s="417"/>
      <c r="DO62" s="417"/>
      <c r="DP62" s="417"/>
      <c r="DQ62" s="417"/>
      <c r="DR62" s="417"/>
      <c r="DS62" s="417"/>
      <c r="DT62" s="417"/>
      <c r="DU62" s="417"/>
      <c r="DV62" s="417"/>
      <c r="DW62" s="417"/>
      <c r="DX62" s="417"/>
      <c r="DY62" s="417"/>
      <c r="DZ62" s="417"/>
      <c r="EA62" s="417"/>
      <c r="EB62" s="417"/>
      <c r="EC62" s="417"/>
      <c r="ED62" s="417"/>
      <c r="EE62" s="417"/>
      <c r="EF62" s="417"/>
      <c r="EG62" s="417"/>
      <c r="EH62" s="417"/>
      <c r="EI62" s="417"/>
      <c r="EJ62" s="417"/>
      <c r="EK62" s="417"/>
      <c r="EL62" s="417"/>
      <c r="EM62" s="417"/>
      <c r="EN62" s="417"/>
      <c r="EO62" s="417"/>
      <c r="EP62" s="417"/>
      <c r="EQ62" s="417"/>
      <c r="ER62" s="417"/>
      <c r="ES62" s="417"/>
      <c r="ET62" s="417"/>
      <c r="EU62" s="417"/>
      <c r="EV62" s="417"/>
      <c r="EW62" s="417"/>
      <c r="EX62" s="417"/>
      <c r="EY62" s="417"/>
      <c r="EZ62" s="417"/>
      <c r="FA62" s="417"/>
      <c r="FB62" s="417"/>
      <c r="FC62" s="417"/>
      <c r="FD62" s="417"/>
      <c r="FE62" s="417"/>
      <c r="FF62" s="417"/>
      <c r="FG62" s="417"/>
      <c r="FH62" s="417"/>
      <c r="FI62" s="417"/>
      <c r="FJ62" s="417"/>
      <c r="FK62" s="417"/>
      <c r="FL62" s="417"/>
      <c r="FM62" s="417"/>
      <c r="FN62" s="417"/>
      <c r="FO62" s="417"/>
      <c r="FP62" s="417"/>
      <c r="FQ62" s="417"/>
      <c r="FR62" s="417"/>
      <c r="FS62" s="417"/>
      <c r="FT62" s="417"/>
      <c r="FU62" s="417"/>
      <c r="FV62" s="417"/>
      <c r="FW62" s="417"/>
      <c r="FX62" s="417"/>
      <c r="FY62" s="417"/>
      <c r="FZ62" s="417"/>
      <c r="GA62" s="417"/>
      <c r="GB62" s="417"/>
      <c r="GC62" s="417"/>
      <c r="GD62" s="417"/>
      <c r="GE62" s="417"/>
      <c r="GF62" s="417"/>
      <c r="GG62" s="417"/>
      <c r="GH62" s="417"/>
      <c r="GI62" s="417"/>
      <c r="GJ62" s="417"/>
      <c r="GK62" s="417"/>
      <c r="GL62" s="417"/>
      <c r="GM62" s="417"/>
      <c r="GN62" s="417"/>
      <c r="GO62" s="417"/>
      <c r="GP62" s="417"/>
      <c r="GQ62" s="417"/>
      <c r="GR62" s="417"/>
      <c r="GS62" s="417"/>
      <c r="GT62" s="417"/>
      <c r="GU62" s="417"/>
      <c r="GV62" s="417"/>
      <c r="GW62" s="417"/>
      <c r="GX62" s="417"/>
      <c r="GY62" s="417"/>
      <c r="GZ62" s="417"/>
      <c r="HA62" s="417"/>
      <c r="HB62" s="417"/>
      <c r="HC62" s="417"/>
      <c r="HD62" s="417"/>
      <c r="HE62" s="417"/>
      <c r="HF62" s="417"/>
      <c r="HG62" s="417"/>
      <c r="HH62" s="417"/>
      <c r="HI62" s="417"/>
      <c r="HJ62" s="417"/>
      <c r="HK62" s="417"/>
      <c r="HL62" s="417"/>
      <c r="HM62" s="417"/>
      <c r="HN62" s="417"/>
      <c r="HO62" s="417"/>
      <c r="HP62" s="417"/>
      <c r="HQ62" s="417"/>
      <c r="HR62" s="417"/>
      <c r="HS62" s="417"/>
      <c r="HT62" s="417"/>
      <c r="HU62" s="417"/>
      <c r="HV62" s="417"/>
      <c r="HW62" s="417"/>
      <c r="HX62" s="417"/>
      <c r="HY62" s="417"/>
      <c r="HZ62" s="417"/>
      <c r="IA62" s="417"/>
      <c r="IB62" s="417"/>
      <c r="IC62" s="417"/>
      <c r="ID62" s="417"/>
      <c r="IE62" s="417"/>
      <c r="IF62" s="417"/>
      <c r="IG62" s="417"/>
      <c r="IH62" s="417"/>
      <c r="II62" s="417"/>
      <c r="IJ62" s="417"/>
      <c r="IK62" s="417"/>
      <c r="IL62" s="417"/>
      <c r="IM62" s="417"/>
      <c r="IN62" s="417"/>
      <c r="IO62" s="417"/>
      <c r="IP62" s="417"/>
      <c r="IQ62" s="417"/>
      <c r="IR62" s="417"/>
      <c r="IS62" s="417"/>
      <c r="IT62" s="417"/>
      <c r="IU62" s="417"/>
    </row>
    <row r="63" spans="1:255" ht="39.950000000000003" customHeight="1">
      <c r="A63" s="412">
        <v>35</v>
      </c>
      <c r="B63" s="413"/>
      <c r="C63" s="413" t="s">
        <v>540</v>
      </c>
      <c r="D63" s="414" t="s">
        <v>544</v>
      </c>
      <c r="E63" s="412">
        <v>2023</v>
      </c>
      <c r="F63" s="415">
        <v>146906</v>
      </c>
      <c r="G63" s="416" t="s">
        <v>488</v>
      </c>
      <c r="H63" s="415">
        <f t="shared" si="1"/>
        <v>146906</v>
      </c>
      <c r="I63" s="415">
        <v>146906</v>
      </c>
      <c r="J63" s="415">
        <v>0</v>
      </c>
      <c r="K63" s="414" t="s">
        <v>545</v>
      </c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  <c r="AI63" s="417"/>
      <c r="AJ63" s="417"/>
      <c r="AK63" s="417"/>
      <c r="AL63" s="417"/>
      <c r="AM63" s="417"/>
      <c r="AN63" s="417"/>
      <c r="AO63" s="417"/>
      <c r="AP63" s="417"/>
      <c r="AQ63" s="417"/>
      <c r="AR63" s="417"/>
      <c r="AS63" s="417"/>
      <c r="AT63" s="417"/>
      <c r="AU63" s="417"/>
      <c r="AV63" s="417"/>
      <c r="AW63" s="417"/>
      <c r="AX63" s="417"/>
      <c r="AY63" s="417"/>
      <c r="AZ63" s="417"/>
      <c r="BA63" s="417"/>
      <c r="BB63" s="417"/>
      <c r="BC63" s="417"/>
      <c r="BD63" s="417"/>
      <c r="BE63" s="417"/>
      <c r="BF63" s="417"/>
      <c r="BG63" s="417"/>
      <c r="BH63" s="417"/>
      <c r="BI63" s="417"/>
      <c r="BJ63" s="417"/>
      <c r="BK63" s="417"/>
      <c r="BL63" s="417"/>
      <c r="BM63" s="417"/>
      <c r="BN63" s="417"/>
      <c r="BO63" s="417"/>
      <c r="BP63" s="417"/>
      <c r="BQ63" s="417"/>
      <c r="BR63" s="417"/>
      <c r="BS63" s="417"/>
      <c r="BT63" s="417"/>
      <c r="BU63" s="417"/>
      <c r="BV63" s="417"/>
      <c r="BW63" s="417"/>
      <c r="BX63" s="417"/>
      <c r="BY63" s="417"/>
      <c r="BZ63" s="417"/>
      <c r="CA63" s="417"/>
      <c r="CB63" s="417"/>
      <c r="CC63" s="417"/>
      <c r="CD63" s="417"/>
      <c r="CE63" s="417"/>
      <c r="CF63" s="417"/>
      <c r="CG63" s="417"/>
      <c r="CH63" s="417"/>
      <c r="CI63" s="417"/>
      <c r="CJ63" s="417"/>
      <c r="CK63" s="417"/>
      <c r="CL63" s="417"/>
      <c r="CM63" s="417"/>
      <c r="CN63" s="417"/>
      <c r="CO63" s="417"/>
      <c r="CP63" s="417"/>
      <c r="CQ63" s="417"/>
      <c r="CR63" s="417"/>
      <c r="CS63" s="417"/>
      <c r="CT63" s="417"/>
      <c r="CU63" s="417"/>
      <c r="CV63" s="417"/>
      <c r="CW63" s="417"/>
      <c r="CX63" s="417"/>
      <c r="CY63" s="417"/>
      <c r="CZ63" s="417"/>
      <c r="DA63" s="417"/>
      <c r="DB63" s="417"/>
      <c r="DC63" s="417"/>
      <c r="DD63" s="417"/>
      <c r="DE63" s="417"/>
      <c r="DF63" s="417"/>
      <c r="DG63" s="417"/>
      <c r="DH63" s="417"/>
      <c r="DI63" s="417"/>
      <c r="DJ63" s="417"/>
      <c r="DK63" s="417"/>
      <c r="DL63" s="417"/>
      <c r="DM63" s="417"/>
      <c r="DN63" s="417"/>
      <c r="DO63" s="417"/>
      <c r="DP63" s="417"/>
      <c r="DQ63" s="417"/>
      <c r="DR63" s="417"/>
      <c r="DS63" s="417"/>
      <c r="DT63" s="417"/>
      <c r="DU63" s="417"/>
      <c r="DV63" s="417"/>
      <c r="DW63" s="417"/>
      <c r="DX63" s="417"/>
      <c r="DY63" s="417"/>
      <c r="DZ63" s="417"/>
      <c r="EA63" s="417"/>
      <c r="EB63" s="417"/>
      <c r="EC63" s="417"/>
      <c r="ED63" s="417"/>
      <c r="EE63" s="417"/>
      <c r="EF63" s="417"/>
      <c r="EG63" s="417"/>
      <c r="EH63" s="417"/>
      <c r="EI63" s="417"/>
      <c r="EJ63" s="417"/>
      <c r="EK63" s="417"/>
      <c r="EL63" s="417"/>
      <c r="EM63" s="417"/>
      <c r="EN63" s="417"/>
      <c r="EO63" s="417"/>
      <c r="EP63" s="417"/>
      <c r="EQ63" s="417"/>
      <c r="ER63" s="417"/>
      <c r="ES63" s="417"/>
      <c r="ET63" s="417"/>
      <c r="EU63" s="417"/>
      <c r="EV63" s="417"/>
      <c r="EW63" s="417"/>
      <c r="EX63" s="417"/>
      <c r="EY63" s="417"/>
      <c r="EZ63" s="417"/>
      <c r="FA63" s="417"/>
      <c r="FB63" s="417"/>
      <c r="FC63" s="417"/>
      <c r="FD63" s="417"/>
      <c r="FE63" s="417"/>
      <c r="FF63" s="417"/>
      <c r="FG63" s="417"/>
      <c r="FH63" s="417"/>
      <c r="FI63" s="417"/>
      <c r="FJ63" s="417"/>
      <c r="FK63" s="417"/>
      <c r="FL63" s="417"/>
      <c r="FM63" s="417"/>
      <c r="FN63" s="417"/>
      <c r="FO63" s="417"/>
      <c r="FP63" s="417"/>
      <c r="FQ63" s="417"/>
      <c r="FR63" s="417"/>
      <c r="FS63" s="417"/>
      <c r="FT63" s="417"/>
      <c r="FU63" s="417"/>
      <c r="FV63" s="417"/>
      <c r="FW63" s="417"/>
      <c r="FX63" s="417"/>
      <c r="FY63" s="417"/>
      <c r="FZ63" s="417"/>
      <c r="GA63" s="417"/>
      <c r="GB63" s="417"/>
      <c r="GC63" s="417"/>
      <c r="GD63" s="417"/>
      <c r="GE63" s="417"/>
      <c r="GF63" s="417"/>
      <c r="GG63" s="417"/>
      <c r="GH63" s="417"/>
      <c r="GI63" s="417"/>
      <c r="GJ63" s="417"/>
      <c r="GK63" s="417"/>
      <c r="GL63" s="417"/>
      <c r="GM63" s="417"/>
      <c r="GN63" s="417"/>
      <c r="GO63" s="417"/>
      <c r="GP63" s="417"/>
      <c r="GQ63" s="417"/>
      <c r="GR63" s="417"/>
      <c r="GS63" s="417"/>
      <c r="GT63" s="417"/>
      <c r="GU63" s="417"/>
      <c r="GV63" s="417"/>
      <c r="GW63" s="417"/>
      <c r="GX63" s="417"/>
      <c r="GY63" s="417"/>
      <c r="GZ63" s="417"/>
      <c r="HA63" s="417"/>
      <c r="HB63" s="417"/>
      <c r="HC63" s="417"/>
      <c r="HD63" s="417"/>
      <c r="HE63" s="417"/>
      <c r="HF63" s="417"/>
      <c r="HG63" s="417"/>
      <c r="HH63" s="417"/>
      <c r="HI63" s="417"/>
      <c r="HJ63" s="417"/>
      <c r="HK63" s="417"/>
      <c r="HL63" s="417"/>
      <c r="HM63" s="417"/>
      <c r="HN63" s="417"/>
      <c r="HO63" s="417"/>
      <c r="HP63" s="417"/>
      <c r="HQ63" s="417"/>
      <c r="HR63" s="417"/>
      <c r="HS63" s="417"/>
      <c r="HT63" s="417"/>
      <c r="HU63" s="417"/>
      <c r="HV63" s="417"/>
      <c r="HW63" s="417"/>
      <c r="HX63" s="417"/>
      <c r="HY63" s="417"/>
      <c r="HZ63" s="417"/>
      <c r="IA63" s="417"/>
      <c r="IB63" s="417"/>
      <c r="IC63" s="417"/>
      <c r="ID63" s="417"/>
      <c r="IE63" s="417"/>
      <c r="IF63" s="417"/>
      <c r="IG63" s="417"/>
      <c r="IH63" s="417"/>
      <c r="II63" s="417"/>
      <c r="IJ63" s="417"/>
      <c r="IK63" s="417"/>
      <c r="IL63" s="417"/>
      <c r="IM63" s="417"/>
      <c r="IN63" s="417"/>
      <c r="IO63" s="417"/>
      <c r="IP63" s="417"/>
      <c r="IQ63" s="417"/>
      <c r="IR63" s="417"/>
      <c r="IS63" s="417"/>
      <c r="IT63" s="417"/>
      <c r="IU63" s="417"/>
    </row>
    <row r="64" spans="1:255" ht="27" customHeight="1">
      <c r="A64" s="412">
        <v>36</v>
      </c>
      <c r="B64" s="413"/>
      <c r="C64" s="413" t="s">
        <v>546</v>
      </c>
      <c r="D64" s="414" t="s">
        <v>547</v>
      </c>
      <c r="E64" s="412">
        <v>2023</v>
      </c>
      <c r="F64" s="415">
        <v>57650</v>
      </c>
      <c r="G64" s="416" t="s">
        <v>488</v>
      </c>
      <c r="H64" s="415">
        <f t="shared" si="1"/>
        <v>57650</v>
      </c>
      <c r="I64" s="415">
        <v>57650</v>
      </c>
      <c r="J64" s="415">
        <v>0</v>
      </c>
      <c r="K64" s="414" t="s">
        <v>548</v>
      </c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  <c r="AH64" s="417"/>
      <c r="AI64" s="417"/>
      <c r="AJ64" s="417"/>
      <c r="AK64" s="417"/>
      <c r="AL64" s="417"/>
      <c r="AM64" s="417"/>
      <c r="AN64" s="417"/>
      <c r="AO64" s="417"/>
      <c r="AP64" s="417"/>
      <c r="AQ64" s="417"/>
      <c r="AR64" s="417"/>
      <c r="AS64" s="417"/>
      <c r="AT64" s="417"/>
      <c r="AU64" s="417"/>
      <c r="AV64" s="417"/>
      <c r="AW64" s="417"/>
      <c r="AX64" s="417"/>
      <c r="AY64" s="417"/>
      <c r="AZ64" s="417"/>
      <c r="BA64" s="417"/>
      <c r="BB64" s="417"/>
      <c r="BC64" s="417"/>
      <c r="BD64" s="417"/>
      <c r="BE64" s="417"/>
      <c r="BF64" s="417"/>
      <c r="BG64" s="417"/>
      <c r="BH64" s="417"/>
      <c r="BI64" s="417"/>
      <c r="BJ64" s="417"/>
      <c r="BK64" s="417"/>
      <c r="BL64" s="417"/>
      <c r="BM64" s="417"/>
      <c r="BN64" s="417"/>
      <c r="BO64" s="417"/>
      <c r="BP64" s="417"/>
      <c r="BQ64" s="417"/>
      <c r="BR64" s="417"/>
      <c r="BS64" s="417"/>
      <c r="BT64" s="417"/>
      <c r="BU64" s="417"/>
      <c r="BV64" s="417"/>
      <c r="BW64" s="417"/>
      <c r="BX64" s="417"/>
      <c r="BY64" s="417"/>
      <c r="BZ64" s="417"/>
      <c r="CA64" s="417"/>
      <c r="CB64" s="417"/>
      <c r="CC64" s="417"/>
      <c r="CD64" s="417"/>
      <c r="CE64" s="417"/>
      <c r="CF64" s="417"/>
      <c r="CG64" s="417"/>
      <c r="CH64" s="417"/>
      <c r="CI64" s="417"/>
      <c r="CJ64" s="417"/>
      <c r="CK64" s="417"/>
      <c r="CL64" s="417"/>
      <c r="CM64" s="417"/>
      <c r="CN64" s="417"/>
      <c r="CO64" s="417"/>
      <c r="CP64" s="417"/>
      <c r="CQ64" s="417"/>
      <c r="CR64" s="417"/>
      <c r="CS64" s="417"/>
      <c r="CT64" s="417"/>
      <c r="CU64" s="417"/>
      <c r="CV64" s="417"/>
      <c r="CW64" s="417"/>
      <c r="CX64" s="417"/>
      <c r="CY64" s="417"/>
      <c r="CZ64" s="417"/>
      <c r="DA64" s="417"/>
      <c r="DB64" s="417"/>
      <c r="DC64" s="417"/>
      <c r="DD64" s="417"/>
      <c r="DE64" s="417"/>
      <c r="DF64" s="417"/>
      <c r="DG64" s="417"/>
      <c r="DH64" s="417"/>
      <c r="DI64" s="417"/>
      <c r="DJ64" s="417"/>
      <c r="DK64" s="417"/>
      <c r="DL64" s="417"/>
      <c r="DM64" s="417"/>
      <c r="DN64" s="417"/>
      <c r="DO64" s="417"/>
      <c r="DP64" s="417"/>
      <c r="DQ64" s="417"/>
      <c r="DR64" s="417"/>
      <c r="DS64" s="417"/>
      <c r="DT64" s="417"/>
      <c r="DU64" s="417"/>
      <c r="DV64" s="417"/>
      <c r="DW64" s="417"/>
      <c r="DX64" s="417"/>
      <c r="DY64" s="417"/>
      <c r="DZ64" s="417"/>
      <c r="EA64" s="417"/>
      <c r="EB64" s="417"/>
      <c r="EC64" s="417"/>
      <c r="ED64" s="417"/>
      <c r="EE64" s="417"/>
      <c r="EF64" s="417"/>
      <c r="EG64" s="417"/>
      <c r="EH64" s="417"/>
      <c r="EI64" s="417"/>
      <c r="EJ64" s="417"/>
      <c r="EK64" s="417"/>
      <c r="EL64" s="417"/>
      <c r="EM64" s="417"/>
      <c r="EN64" s="417"/>
      <c r="EO64" s="417"/>
      <c r="EP64" s="417"/>
      <c r="EQ64" s="417"/>
      <c r="ER64" s="417"/>
      <c r="ES64" s="417"/>
      <c r="ET64" s="417"/>
      <c r="EU64" s="417"/>
      <c r="EV64" s="417"/>
      <c r="EW64" s="417"/>
      <c r="EX64" s="417"/>
      <c r="EY64" s="417"/>
      <c r="EZ64" s="417"/>
      <c r="FA64" s="417"/>
      <c r="FB64" s="417"/>
      <c r="FC64" s="417"/>
      <c r="FD64" s="417"/>
      <c r="FE64" s="417"/>
      <c r="FF64" s="417"/>
      <c r="FG64" s="417"/>
      <c r="FH64" s="417"/>
      <c r="FI64" s="417"/>
      <c r="FJ64" s="417"/>
      <c r="FK64" s="417"/>
      <c r="FL64" s="417"/>
      <c r="FM64" s="417"/>
      <c r="FN64" s="417"/>
      <c r="FO64" s="417"/>
      <c r="FP64" s="417"/>
      <c r="FQ64" s="417"/>
      <c r="FR64" s="417"/>
      <c r="FS64" s="417"/>
      <c r="FT64" s="417"/>
      <c r="FU64" s="417"/>
      <c r="FV64" s="417"/>
      <c r="FW64" s="417"/>
      <c r="FX64" s="417"/>
      <c r="FY64" s="417"/>
      <c r="FZ64" s="417"/>
      <c r="GA64" s="417"/>
      <c r="GB64" s="417"/>
      <c r="GC64" s="417"/>
      <c r="GD64" s="417"/>
      <c r="GE64" s="417"/>
      <c r="GF64" s="417"/>
      <c r="GG64" s="417"/>
      <c r="GH64" s="417"/>
      <c r="GI64" s="417"/>
      <c r="GJ64" s="417"/>
      <c r="GK64" s="417"/>
      <c r="GL64" s="417"/>
      <c r="GM64" s="417"/>
      <c r="GN64" s="417"/>
      <c r="GO64" s="417"/>
      <c r="GP64" s="417"/>
      <c r="GQ64" s="417"/>
      <c r="GR64" s="417"/>
      <c r="GS64" s="417"/>
      <c r="GT64" s="417"/>
      <c r="GU64" s="417"/>
      <c r="GV64" s="417"/>
      <c r="GW64" s="417"/>
      <c r="GX64" s="417"/>
      <c r="GY64" s="417"/>
      <c r="GZ64" s="417"/>
      <c r="HA64" s="417"/>
      <c r="HB64" s="417"/>
      <c r="HC64" s="417"/>
      <c r="HD64" s="417"/>
      <c r="HE64" s="417"/>
      <c r="HF64" s="417"/>
      <c r="HG64" s="417"/>
      <c r="HH64" s="417"/>
      <c r="HI64" s="417"/>
      <c r="HJ64" s="417"/>
      <c r="HK64" s="417"/>
      <c r="HL64" s="417"/>
      <c r="HM64" s="417"/>
      <c r="HN64" s="417"/>
      <c r="HO64" s="417"/>
      <c r="HP64" s="417"/>
      <c r="HQ64" s="417"/>
      <c r="HR64" s="417"/>
      <c r="HS64" s="417"/>
      <c r="HT64" s="417"/>
      <c r="HU64" s="417"/>
      <c r="HV64" s="417"/>
      <c r="HW64" s="417"/>
      <c r="HX64" s="417"/>
      <c r="HY64" s="417"/>
      <c r="HZ64" s="417"/>
      <c r="IA64" s="417"/>
      <c r="IB64" s="417"/>
      <c r="IC64" s="417"/>
      <c r="ID64" s="417"/>
      <c r="IE64" s="417"/>
      <c r="IF64" s="417"/>
      <c r="IG64" s="417"/>
      <c r="IH64" s="417"/>
      <c r="II64" s="417"/>
      <c r="IJ64" s="417"/>
      <c r="IK64" s="417"/>
      <c r="IL64" s="417"/>
      <c r="IM64" s="417"/>
      <c r="IN64" s="417"/>
      <c r="IO64" s="417"/>
      <c r="IP64" s="417"/>
      <c r="IQ64" s="417"/>
      <c r="IR64" s="417"/>
      <c r="IS64" s="417"/>
      <c r="IT64" s="417"/>
      <c r="IU64" s="417"/>
    </row>
    <row r="65" spans="1:255">
      <c r="A65" s="412">
        <v>37</v>
      </c>
      <c r="B65" s="413"/>
      <c r="C65" s="413" t="s">
        <v>546</v>
      </c>
      <c r="D65" s="414" t="s">
        <v>547</v>
      </c>
      <c r="E65" s="412">
        <v>2023</v>
      </c>
      <c r="F65" s="415">
        <v>12000</v>
      </c>
      <c r="G65" s="416" t="s">
        <v>488</v>
      </c>
      <c r="H65" s="415">
        <f t="shared" si="1"/>
        <v>12000</v>
      </c>
      <c r="I65" s="415">
        <v>12000</v>
      </c>
      <c r="J65" s="415">
        <v>0</v>
      </c>
      <c r="K65" s="414" t="s">
        <v>549</v>
      </c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  <c r="AD65" s="417"/>
      <c r="AE65" s="417"/>
      <c r="AF65" s="417"/>
      <c r="AG65" s="417"/>
      <c r="AH65" s="417"/>
      <c r="AI65" s="417"/>
      <c r="AJ65" s="417"/>
      <c r="AK65" s="417"/>
      <c r="AL65" s="417"/>
      <c r="AM65" s="417"/>
      <c r="AN65" s="417"/>
      <c r="AO65" s="417"/>
      <c r="AP65" s="417"/>
      <c r="AQ65" s="417"/>
      <c r="AR65" s="417"/>
      <c r="AS65" s="417"/>
      <c r="AT65" s="417"/>
      <c r="AU65" s="417"/>
      <c r="AV65" s="417"/>
      <c r="AW65" s="417"/>
      <c r="AX65" s="417"/>
      <c r="AY65" s="417"/>
      <c r="AZ65" s="417"/>
      <c r="BA65" s="417"/>
      <c r="BB65" s="417"/>
      <c r="BC65" s="417"/>
      <c r="BD65" s="417"/>
      <c r="BE65" s="417"/>
      <c r="BF65" s="417"/>
      <c r="BG65" s="417"/>
      <c r="BH65" s="417"/>
      <c r="BI65" s="417"/>
      <c r="BJ65" s="417"/>
      <c r="BK65" s="417"/>
      <c r="BL65" s="417"/>
      <c r="BM65" s="417"/>
      <c r="BN65" s="417"/>
      <c r="BO65" s="417"/>
      <c r="BP65" s="417"/>
      <c r="BQ65" s="417"/>
      <c r="BR65" s="417"/>
      <c r="BS65" s="417"/>
      <c r="BT65" s="417"/>
      <c r="BU65" s="417"/>
      <c r="BV65" s="417"/>
      <c r="BW65" s="417"/>
      <c r="BX65" s="417"/>
      <c r="BY65" s="417"/>
      <c r="BZ65" s="417"/>
      <c r="CA65" s="417"/>
      <c r="CB65" s="417"/>
      <c r="CC65" s="417"/>
      <c r="CD65" s="417"/>
      <c r="CE65" s="417"/>
      <c r="CF65" s="417"/>
      <c r="CG65" s="417"/>
      <c r="CH65" s="417"/>
      <c r="CI65" s="417"/>
      <c r="CJ65" s="417"/>
      <c r="CK65" s="417"/>
      <c r="CL65" s="417"/>
      <c r="CM65" s="417"/>
      <c r="CN65" s="417"/>
      <c r="CO65" s="417"/>
      <c r="CP65" s="417"/>
      <c r="CQ65" s="417"/>
      <c r="CR65" s="417"/>
      <c r="CS65" s="417"/>
      <c r="CT65" s="417"/>
      <c r="CU65" s="417"/>
      <c r="CV65" s="417"/>
      <c r="CW65" s="417"/>
      <c r="CX65" s="417"/>
      <c r="CY65" s="417"/>
      <c r="CZ65" s="417"/>
      <c r="DA65" s="417"/>
      <c r="DB65" s="417"/>
      <c r="DC65" s="417"/>
      <c r="DD65" s="417"/>
      <c r="DE65" s="417"/>
      <c r="DF65" s="417"/>
      <c r="DG65" s="417"/>
      <c r="DH65" s="417"/>
      <c r="DI65" s="417"/>
      <c r="DJ65" s="417"/>
      <c r="DK65" s="417"/>
      <c r="DL65" s="417"/>
      <c r="DM65" s="417"/>
      <c r="DN65" s="417"/>
      <c r="DO65" s="417"/>
      <c r="DP65" s="417"/>
      <c r="DQ65" s="417"/>
      <c r="DR65" s="417"/>
      <c r="DS65" s="417"/>
      <c r="DT65" s="417"/>
      <c r="DU65" s="417"/>
      <c r="DV65" s="417"/>
      <c r="DW65" s="417"/>
      <c r="DX65" s="417"/>
      <c r="DY65" s="417"/>
      <c r="DZ65" s="417"/>
      <c r="EA65" s="417"/>
      <c r="EB65" s="417"/>
      <c r="EC65" s="417"/>
      <c r="ED65" s="417"/>
      <c r="EE65" s="417"/>
      <c r="EF65" s="417"/>
      <c r="EG65" s="417"/>
      <c r="EH65" s="417"/>
      <c r="EI65" s="417"/>
      <c r="EJ65" s="417"/>
      <c r="EK65" s="417"/>
      <c r="EL65" s="417"/>
      <c r="EM65" s="417"/>
      <c r="EN65" s="417"/>
      <c r="EO65" s="417"/>
      <c r="EP65" s="417"/>
      <c r="EQ65" s="417"/>
      <c r="ER65" s="417"/>
      <c r="ES65" s="417"/>
      <c r="ET65" s="417"/>
      <c r="EU65" s="417"/>
      <c r="EV65" s="417"/>
      <c r="EW65" s="417"/>
      <c r="EX65" s="417"/>
      <c r="EY65" s="417"/>
      <c r="EZ65" s="417"/>
      <c r="FA65" s="417"/>
      <c r="FB65" s="417"/>
      <c r="FC65" s="417"/>
      <c r="FD65" s="417"/>
      <c r="FE65" s="417"/>
      <c r="FF65" s="417"/>
      <c r="FG65" s="417"/>
      <c r="FH65" s="417"/>
      <c r="FI65" s="417"/>
      <c r="FJ65" s="417"/>
      <c r="FK65" s="417"/>
      <c r="FL65" s="417"/>
      <c r="FM65" s="417"/>
      <c r="FN65" s="417"/>
      <c r="FO65" s="417"/>
      <c r="FP65" s="417"/>
      <c r="FQ65" s="417"/>
      <c r="FR65" s="417"/>
      <c r="FS65" s="417"/>
      <c r="FT65" s="417"/>
      <c r="FU65" s="417"/>
      <c r="FV65" s="417"/>
      <c r="FW65" s="417"/>
      <c r="FX65" s="417"/>
      <c r="FY65" s="417"/>
      <c r="FZ65" s="417"/>
      <c r="GA65" s="417"/>
      <c r="GB65" s="417"/>
      <c r="GC65" s="417"/>
      <c r="GD65" s="417"/>
      <c r="GE65" s="417"/>
      <c r="GF65" s="417"/>
      <c r="GG65" s="417"/>
      <c r="GH65" s="417"/>
      <c r="GI65" s="417"/>
      <c r="GJ65" s="417"/>
      <c r="GK65" s="417"/>
      <c r="GL65" s="417"/>
      <c r="GM65" s="417"/>
      <c r="GN65" s="417"/>
      <c r="GO65" s="417"/>
      <c r="GP65" s="417"/>
      <c r="GQ65" s="417"/>
      <c r="GR65" s="417"/>
      <c r="GS65" s="417"/>
      <c r="GT65" s="417"/>
      <c r="GU65" s="417"/>
      <c r="GV65" s="417"/>
      <c r="GW65" s="417"/>
      <c r="GX65" s="417"/>
      <c r="GY65" s="417"/>
      <c r="GZ65" s="417"/>
      <c r="HA65" s="417"/>
      <c r="HB65" s="417"/>
      <c r="HC65" s="417"/>
      <c r="HD65" s="417"/>
      <c r="HE65" s="417"/>
      <c r="HF65" s="417"/>
      <c r="HG65" s="417"/>
      <c r="HH65" s="417"/>
      <c r="HI65" s="417"/>
      <c r="HJ65" s="417"/>
      <c r="HK65" s="417"/>
      <c r="HL65" s="417"/>
      <c r="HM65" s="417"/>
      <c r="HN65" s="417"/>
      <c r="HO65" s="417"/>
      <c r="HP65" s="417"/>
      <c r="HQ65" s="417"/>
      <c r="HR65" s="417"/>
      <c r="HS65" s="417"/>
      <c r="HT65" s="417"/>
      <c r="HU65" s="417"/>
      <c r="HV65" s="417"/>
      <c r="HW65" s="417"/>
      <c r="HX65" s="417"/>
      <c r="HY65" s="417"/>
      <c r="HZ65" s="417"/>
      <c r="IA65" s="417"/>
      <c r="IB65" s="417"/>
      <c r="IC65" s="417"/>
      <c r="ID65" s="417"/>
      <c r="IE65" s="417"/>
      <c r="IF65" s="417"/>
      <c r="IG65" s="417"/>
      <c r="IH65" s="417"/>
      <c r="II65" s="417"/>
      <c r="IJ65" s="417"/>
      <c r="IK65" s="417"/>
      <c r="IL65" s="417"/>
      <c r="IM65" s="417"/>
      <c r="IN65" s="417"/>
      <c r="IO65" s="417"/>
      <c r="IP65" s="417"/>
      <c r="IQ65" s="417"/>
      <c r="IR65" s="417"/>
      <c r="IS65" s="417"/>
      <c r="IT65" s="417"/>
      <c r="IU65" s="417"/>
    </row>
    <row r="66" spans="1:255" ht="27" customHeight="1">
      <c r="A66" s="412">
        <v>38</v>
      </c>
      <c r="B66" s="413"/>
      <c r="C66" s="413" t="s">
        <v>546</v>
      </c>
      <c r="D66" s="414" t="s">
        <v>550</v>
      </c>
      <c r="E66" s="412">
        <v>2023</v>
      </c>
      <c r="F66" s="415">
        <v>60000</v>
      </c>
      <c r="G66" s="416" t="s">
        <v>488</v>
      </c>
      <c r="H66" s="415">
        <f t="shared" si="1"/>
        <v>60000</v>
      </c>
      <c r="I66" s="415">
        <v>60000</v>
      </c>
      <c r="J66" s="415"/>
      <c r="K66" s="414" t="s">
        <v>549</v>
      </c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  <c r="AD66" s="417"/>
      <c r="AE66" s="417"/>
      <c r="AF66" s="417"/>
      <c r="AG66" s="417"/>
      <c r="AH66" s="417"/>
      <c r="AI66" s="417"/>
      <c r="AJ66" s="417"/>
      <c r="AK66" s="417"/>
      <c r="AL66" s="417"/>
      <c r="AM66" s="417"/>
      <c r="AN66" s="417"/>
      <c r="AO66" s="417"/>
      <c r="AP66" s="417"/>
      <c r="AQ66" s="417"/>
      <c r="AR66" s="417"/>
      <c r="AS66" s="417"/>
      <c r="AT66" s="417"/>
      <c r="AU66" s="417"/>
      <c r="AV66" s="417"/>
      <c r="AW66" s="417"/>
      <c r="AX66" s="417"/>
      <c r="AY66" s="417"/>
      <c r="AZ66" s="417"/>
      <c r="BA66" s="417"/>
      <c r="BB66" s="417"/>
      <c r="BC66" s="417"/>
      <c r="BD66" s="417"/>
      <c r="BE66" s="417"/>
      <c r="BF66" s="417"/>
      <c r="BG66" s="417"/>
      <c r="BH66" s="417"/>
      <c r="BI66" s="417"/>
      <c r="BJ66" s="417"/>
      <c r="BK66" s="417"/>
      <c r="BL66" s="417"/>
      <c r="BM66" s="417"/>
      <c r="BN66" s="417"/>
      <c r="BO66" s="417"/>
      <c r="BP66" s="417"/>
      <c r="BQ66" s="417"/>
      <c r="BR66" s="417"/>
      <c r="BS66" s="417"/>
      <c r="BT66" s="417"/>
      <c r="BU66" s="417"/>
      <c r="BV66" s="417"/>
      <c r="BW66" s="417"/>
      <c r="BX66" s="417"/>
      <c r="BY66" s="417"/>
      <c r="BZ66" s="417"/>
      <c r="CA66" s="417"/>
      <c r="CB66" s="417"/>
      <c r="CC66" s="417"/>
      <c r="CD66" s="417"/>
      <c r="CE66" s="417"/>
      <c r="CF66" s="417"/>
      <c r="CG66" s="417"/>
      <c r="CH66" s="417"/>
      <c r="CI66" s="417"/>
      <c r="CJ66" s="417"/>
      <c r="CK66" s="417"/>
      <c r="CL66" s="417"/>
      <c r="CM66" s="417"/>
      <c r="CN66" s="417"/>
      <c r="CO66" s="417"/>
      <c r="CP66" s="417"/>
      <c r="CQ66" s="417"/>
      <c r="CR66" s="417"/>
      <c r="CS66" s="417"/>
      <c r="CT66" s="417"/>
      <c r="CU66" s="417"/>
      <c r="CV66" s="417"/>
      <c r="CW66" s="417"/>
      <c r="CX66" s="417"/>
      <c r="CY66" s="417"/>
      <c r="CZ66" s="417"/>
      <c r="DA66" s="417"/>
      <c r="DB66" s="417"/>
      <c r="DC66" s="417"/>
      <c r="DD66" s="417"/>
      <c r="DE66" s="417"/>
      <c r="DF66" s="417"/>
      <c r="DG66" s="417"/>
      <c r="DH66" s="417"/>
      <c r="DI66" s="417"/>
      <c r="DJ66" s="417"/>
      <c r="DK66" s="417"/>
      <c r="DL66" s="417"/>
      <c r="DM66" s="417"/>
      <c r="DN66" s="417"/>
      <c r="DO66" s="417"/>
      <c r="DP66" s="417"/>
      <c r="DQ66" s="417"/>
      <c r="DR66" s="417"/>
      <c r="DS66" s="417"/>
      <c r="DT66" s="417"/>
      <c r="DU66" s="417"/>
      <c r="DV66" s="417"/>
      <c r="DW66" s="417"/>
      <c r="DX66" s="417"/>
      <c r="DY66" s="417"/>
      <c r="DZ66" s="417"/>
      <c r="EA66" s="417"/>
      <c r="EB66" s="417"/>
      <c r="EC66" s="417"/>
      <c r="ED66" s="417"/>
      <c r="EE66" s="417"/>
      <c r="EF66" s="417"/>
      <c r="EG66" s="417"/>
      <c r="EH66" s="417"/>
      <c r="EI66" s="417"/>
      <c r="EJ66" s="417"/>
      <c r="EK66" s="417"/>
      <c r="EL66" s="417"/>
      <c r="EM66" s="417"/>
      <c r="EN66" s="417"/>
      <c r="EO66" s="417"/>
      <c r="EP66" s="417"/>
      <c r="EQ66" s="417"/>
      <c r="ER66" s="417"/>
      <c r="ES66" s="417"/>
      <c r="ET66" s="417"/>
      <c r="EU66" s="417"/>
      <c r="EV66" s="417"/>
      <c r="EW66" s="417"/>
      <c r="EX66" s="417"/>
      <c r="EY66" s="417"/>
      <c r="EZ66" s="417"/>
      <c r="FA66" s="417"/>
      <c r="FB66" s="417"/>
      <c r="FC66" s="417"/>
      <c r="FD66" s="417"/>
      <c r="FE66" s="417"/>
      <c r="FF66" s="417"/>
      <c r="FG66" s="417"/>
      <c r="FH66" s="417"/>
      <c r="FI66" s="417"/>
      <c r="FJ66" s="417"/>
      <c r="FK66" s="417"/>
      <c r="FL66" s="417"/>
      <c r="FM66" s="417"/>
      <c r="FN66" s="417"/>
      <c r="FO66" s="417"/>
      <c r="FP66" s="417"/>
      <c r="FQ66" s="417"/>
      <c r="FR66" s="417"/>
      <c r="FS66" s="417"/>
      <c r="FT66" s="417"/>
      <c r="FU66" s="417"/>
      <c r="FV66" s="417"/>
      <c r="FW66" s="417"/>
      <c r="FX66" s="417"/>
      <c r="FY66" s="417"/>
      <c r="FZ66" s="417"/>
      <c r="GA66" s="417"/>
      <c r="GB66" s="417"/>
      <c r="GC66" s="417"/>
      <c r="GD66" s="417"/>
      <c r="GE66" s="417"/>
      <c r="GF66" s="417"/>
      <c r="GG66" s="417"/>
      <c r="GH66" s="417"/>
      <c r="GI66" s="417"/>
      <c r="GJ66" s="417"/>
      <c r="GK66" s="417"/>
      <c r="GL66" s="417"/>
      <c r="GM66" s="417"/>
      <c r="GN66" s="417"/>
      <c r="GO66" s="417"/>
      <c r="GP66" s="417"/>
      <c r="GQ66" s="417"/>
      <c r="GR66" s="417"/>
      <c r="GS66" s="417"/>
      <c r="GT66" s="417"/>
      <c r="GU66" s="417"/>
      <c r="GV66" s="417"/>
      <c r="GW66" s="417"/>
      <c r="GX66" s="417"/>
      <c r="GY66" s="417"/>
      <c r="GZ66" s="417"/>
      <c r="HA66" s="417"/>
      <c r="HB66" s="417"/>
      <c r="HC66" s="417"/>
      <c r="HD66" s="417"/>
      <c r="HE66" s="417"/>
      <c r="HF66" s="417"/>
      <c r="HG66" s="417"/>
      <c r="HH66" s="417"/>
      <c r="HI66" s="417"/>
      <c r="HJ66" s="417"/>
      <c r="HK66" s="417"/>
      <c r="HL66" s="417"/>
      <c r="HM66" s="417"/>
      <c r="HN66" s="417"/>
      <c r="HO66" s="417"/>
      <c r="HP66" s="417"/>
      <c r="HQ66" s="417"/>
      <c r="HR66" s="417"/>
      <c r="HS66" s="417"/>
      <c r="HT66" s="417"/>
      <c r="HU66" s="417"/>
      <c r="HV66" s="417"/>
      <c r="HW66" s="417"/>
      <c r="HX66" s="417"/>
      <c r="HY66" s="417"/>
      <c r="HZ66" s="417"/>
      <c r="IA66" s="417"/>
      <c r="IB66" s="417"/>
      <c r="IC66" s="417"/>
      <c r="ID66" s="417"/>
      <c r="IE66" s="417"/>
      <c r="IF66" s="417"/>
      <c r="IG66" s="417"/>
      <c r="IH66" s="417"/>
      <c r="II66" s="417"/>
      <c r="IJ66" s="417"/>
      <c r="IK66" s="417"/>
      <c r="IL66" s="417"/>
      <c r="IM66" s="417"/>
      <c r="IN66" s="417"/>
      <c r="IO66" s="417"/>
      <c r="IP66" s="417"/>
      <c r="IQ66" s="417"/>
      <c r="IR66" s="417"/>
      <c r="IS66" s="417"/>
      <c r="IT66" s="417"/>
      <c r="IU66" s="417"/>
    </row>
    <row r="67" spans="1:255" ht="17.45" customHeight="1">
      <c r="A67" s="412">
        <v>39</v>
      </c>
      <c r="B67" s="413"/>
      <c r="C67" s="413" t="s">
        <v>546</v>
      </c>
      <c r="D67" s="414" t="s">
        <v>551</v>
      </c>
      <c r="E67" s="412">
        <v>2023</v>
      </c>
      <c r="F67" s="415">
        <v>28000</v>
      </c>
      <c r="G67" s="416" t="s">
        <v>488</v>
      </c>
      <c r="H67" s="415">
        <f t="shared" si="1"/>
        <v>28000</v>
      </c>
      <c r="I67" s="415">
        <v>28000</v>
      </c>
      <c r="J67" s="415">
        <v>0</v>
      </c>
      <c r="K67" s="414" t="s">
        <v>552</v>
      </c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7"/>
      <c r="AF67" s="417"/>
      <c r="AG67" s="417"/>
      <c r="AH67" s="417"/>
      <c r="AI67" s="417"/>
      <c r="AJ67" s="417"/>
      <c r="AK67" s="417"/>
      <c r="AL67" s="417"/>
      <c r="AM67" s="417"/>
      <c r="AN67" s="417"/>
      <c r="AO67" s="417"/>
      <c r="AP67" s="417"/>
      <c r="AQ67" s="417"/>
      <c r="AR67" s="417"/>
      <c r="AS67" s="417"/>
      <c r="AT67" s="417"/>
      <c r="AU67" s="417"/>
      <c r="AV67" s="417"/>
      <c r="AW67" s="417"/>
      <c r="AX67" s="417"/>
      <c r="AY67" s="417"/>
      <c r="AZ67" s="417"/>
      <c r="BA67" s="417"/>
      <c r="BB67" s="417"/>
      <c r="BC67" s="417"/>
      <c r="BD67" s="417"/>
      <c r="BE67" s="417"/>
      <c r="BF67" s="417"/>
      <c r="BG67" s="417"/>
      <c r="BH67" s="417"/>
      <c r="BI67" s="417"/>
      <c r="BJ67" s="417"/>
      <c r="BK67" s="417"/>
      <c r="BL67" s="417"/>
      <c r="BM67" s="417"/>
      <c r="BN67" s="417"/>
      <c r="BO67" s="417"/>
      <c r="BP67" s="417"/>
      <c r="BQ67" s="417"/>
      <c r="BR67" s="417"/>
      <c r="BS67" s="417"/>
      <c r="BT67" s="417"/>
      <c r="BU67" s="417"/>
      <c r="BV67" s="417"/>
      <c r="BW67" s="417"/>
      <c r="BX67" s="417"/>
      <c r="BY67" s="417"/>
      <c r="BZ67" s="417"/>
      <c r="CA67" s="417"/>
      <c r="CB67" s="417"/>
      <c r="CC67" s="417"/>
      <c r="CD67" s="417"/>
      <c r="CE67" s="417"/>
      <c r="CF67" s="417"/>
      <c r="CG67" s="417"/>
      <c r="CH67" s="417"/>
      <c r="CI67" s="417"/>
      <c r="CJ67" s="417"/>
      <c r="CK67" s="417"/>
      <c r="CL67" s="417"/>
      <c r="CM67" s="417"/>
      <c r="CN67" s="417"/>
      <c r="CO67" s="417"/>
      <c r="CP67" s="417"/>
      <c r="CQ67" s="417"/>
      <c r="CR67" s="417"/>
      <c r="CS67" s="417"/>
      <c r="CT67" s="417"/>
      <c r="CU67" s="417"/>
      <c r="CV67" s="417"/>
      <c r="CW67" s="417"/>
      <c r="CX67" s="417"/>
      <c r="CY67" s="417"/>
      <c r="CZ67" s="417"/>
      <c r="DA67" s="417"/>
      <c r="DB67" s="417"/>
      <c r="DC67" s="417"/>
      <c r="DD67" s="417"/>
      <c r="DE67" s="417"/>
      <c r="DF67" s="417"/>
      <c r="DG67" s="417"/>
      <c r="DH67" s="417"/>
      <c r="DI67" s="417"/>
      <c r="DJ67" s="417"/>
      <c r="DK67" s="417"/>
      <c r="DL67" s="417"/>
      <c r="DM67" s="417"/>
      <c r="DN67" s="417"/>
      <c r="DO67" s="417"/>
      <c r="DP67" s="417"/>
      <c r="DQ67" s="417"/>
      <c r="DR67" s="417"/>
      <c r="DS67" s="417"/>
      <c r="DT67" s="417"/>
      <c r="DU67" s="417"/>
      <c r="DV67" s="417"/>
      <c r="DW67" s="417"/>
      <c r="DX67" s="417"/>
      <c r="DY67" s="417"/>
      <c r="DZ67" s="417"/>
      <c r="EA67" s="417"/>
      <c r="EB67" s="417"/>
      <c r="EC67" s="417"/>
      <c r="ED67" s="417"/>
      <c r="EE67" s="417"/>
      <c r="EF67" s="417"/>
      <c r="EG67" s="417"/>
      <c r="EH67" s="417"/>
      <c r="EI67" s="417"/>
      <c r="EJ67" s="417"/>
      <c r="EK67" s="417"/>
      <c r="EL67" s="417"/>
      <c r="EM67" s="417"/>
      <c r="EN67" s="417"/>
      <c r="EO67" s="417"/>
      <c r="EP67" s="417"/>
      <c r="EQ67" s="417"/>
      <c r="ER67" s="417"/>
      <c r="ES67" s="417"/>
      <c r="ET67" s="417"/>
      <c r="EU67" s="417"/>
      <c r="EV67" s="417"/>
      <c r="EW67" s="417"/>
      <c r="EX67" s="417"/>
      <c r="EY67" s="417"/>
      <c r="EZ67" s="417"/>
      <c r="FA67" s="417"/>
      <c r="FB67" s="417"/>
      <c r="FC67" s="417"/>
      <c r="FD67" s="417"/>
      <c r="FE67" s="417"/>
      <c r="FF67" s="417"/>
      <c r="FG67" s="417"/>
      <c r="FH67" s="417"/>
      <c r="FI67" s="417"/>
      <c r="FJ67" s="417"/>
      <c r="FK67" s="417"/>
      <c r="FL67" s="417"/>
      <c r="FM67" s="417"/>
      <c r="FN67" s="417"/>
      <c r="FO67" s="417"/>
      <c r="FP67" s="417"/>
      <c r="FQ67" s="417"/>
      <c r="FR67" s="417"/>
      <c r="FS67" s="417"/>
      <c r="FT67" s="417"/>
      <c r="FU67" s="417"/>
      <c r="FV67" s="417"/>
      <c r="FW67" s="417"/>
      <c r="FX67" s="417"/>
      <c r="FY67" s="417"/>
      <c r="FZ67" s="417"/>
      <c r="GA67" s="417"/>
      <c r="GB67" s="417"/>
      <c r="GC67" s="417"/>
      <c r="GD67" s="417"/>
      <c r="GE67" s="417"/>
      <c r="GF67" s="417"/>
      <c r="GG67" s="417"/>
      <c r="GH67" s="417"/>
      <c r="GI67" s="417"/>
      <c r="GJ67" s="417"/>
      <c r="GK67" s="417"/>
      <c r="GL67" s="417"/>
      <c r="GM67" s="417"/>
      <c r="GN67" s="417"/>
      <c r="GO67" s="417"/>
      <c r="GP67" s="417"/>
      <c r="GQ67" s="417"/>
      <c r="GR67" s="417"/>
      <c r="GS67" s="417"/>
      <c r="GT67" s="417"/>
      <c r="GU67" s="417"/>
      <c r="GV67" s="417"/>
      <c r="GW67" s="417"/>
      <c r="GX67" s="417"/>
      <c r="GY67" s="417"/>
      <c r="GZ67" s="417"/>
      <c r="HA67" s="417"/>
      <c r="HB67" s="417"/>
      <c r="HC67" s="417"/>
      <c r="HD67" s="417"/>
      <c r="HE67" s="417"/>
      <c r="HF67" s="417"/>
      <c r="HG67" s="417"/>
      <c r="HH67" s="417"/>
      <c r="HI67" s="417"/>
      <c r="HJ67" s="417"/>
      <c r="HK67" s="417"/>
      <c r="HL67" s="417"/>
      <c r="HM67" s="417"/>
      <c r="HN67" s="417"/>
      <c r="HO67" s="417"/>
      <c r="HP67" s="417"/>
      <c r="HQ67" s="417"/>
      <c r="HR67" s="417"/>
      <c r="HS67" s="417"/>
      <c r="HT67" s="417"/>
      <c r="HU67" s="417"/>
      <c r="HV67" s="417"/>
      <c r="HW67" s="417"/>
      <c r="HX67" s="417"/>
      <c r="HY67" s="417"/>
      <c r="HZ67" s="417"/>
      <c r="IA67" s="417"/>
      <c r="IB67" s="417"/>
      <c r="IC67" s="417"/>
      <c r="ID67" s="417"/>
      <c r="IE67" s="417"/>
      <c r="IF67" s="417"/>
      <c r="IG67" s="417"/>
      <c r="IH67" s="417"/>
      <c r="II67" s="417"/>
      <c r="IJ67" s="417"/>
      <c r="IK67" s="417"/>
      <c r="IL67" s="417"/>
      <c r="IM67" s="417"/>
      <c r="IN67" s="417"/>
      <c r="IO67" s="417"/>
      <c r="IP67" s="417"/>
      <c r="IQ67" s="417"/>
      <c r="IR67" s="417"/>
      <c r="IS67" s="417"/>
      <c r="IT67" s="417"/>
      <c r="IU67" s="417"/>
    </row>
    <row r="68" spans="1:255" ht="27" customHeight="1">
      <c r="A68" s="412">
        <v>40</v>
      </c>
      <c r="B68" s="413"/>
      <c r="C68" s="413" t="s">
        <v>553</v>
      </c>
      <c r="D68" s="414" t="s">
        <v>554</v>
      </c>
      <c r="E68" s="412">
        <v>2023</v>
      </c>
      <c r="F68" s="415">
        <v>60000</v>
      </c>
      <c r="G68" s="416" t="s">
        <v>488</v>
      </c>
      <c r="H68" s="415">
        <f t="shared" si="1"/>
        <v>60000</v>
      </c>
      <c r="I68" s="415">
        <v>60000</v>
      </c>
      <c r="J68" s="415">
        <v>0</v>
      </c>
      <c r="K68" s="414" t="s">
        <v>555</v>
      </c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  <c r="AD68" s="417"/>
      <c r="AE68" s="417"/>
      <c r="AF68" s="417"/>
      <c r="AG68" s="417"/>
      <c r="AH68" s="417"/>
      <c r="AI68" s="417"/>
      <c r="AJ68" s="417"/>
      <c r="AK68" s="417"/>
      <c r="AL68" s="417"/>
      <c r="AM68" s="417"/>
      <c r="AN68" s="417"/>
      <c r="AO68" s="417"/>
      <c r="AP68" s="417"/>
      <c r="AQ68" s="417"/>
      <c r="AR68" s="417"/>
      <c r="AS68" s="417"/>
      <c r="AT68" s="417"/>
      <c r="AU68" s="417"/>
      <c r="AV68" s="417"/>
      <c r="AW68" s="417"/>
      <c r="AX68" s="417"/>
      <c r="AY68" s="417"/>
      <c r="AZ68" s="417"/>
      <c r="BA68" s="417"/>
      <c r="BB68" s="417"/>
      <c r="BC68" s="417"/>
      <c r="BD68" s="417"/>
      <c r="BE68" s="417"/>
      <c r="BF68" s="417"/>
      <c r="BG68" s="417"/>
      <c r="BH68" s="417"/>
      <c r="BI68" s="417"/>
      <c r="BJ68" s="417"/>
      <c r="BK68" s="417"/>
      <c r="BL68" s="417"/>
      <c r="BM68" s="417"/>
      <c r="BN68" s="417"/>
      <c r="BO68" s="417"/>
      <c r="BP68" s="417"/>
      <c r="BQ68" s="417"/>
      <c r="BR68" s="417"/>
      <c r="BS68" s="417"/>
      <c r="BT68" s="417"/>
      <c r="BU68" s="417"/>
      <c r="BV68" s="417"/>
      <c r="BW68" s="417"/>
      <c r="BX68" s="417"/>
      <c r="BY68" s="417"/>
      <c r="BZ68" s="417"/>
      <c r="CA68" s="417"/>
      <c r="CB68" s="417"/>
      <c r="CC68" s="417"/>
      <c r="CD68" s="417"/>
      <c r="CE68" s="417"/>
      <c r="CF68" s="417"/>
      <c r="CG68" s="417"/>
      <c r="CH68" s="417"/>
      <c r="CI68" s="417"/>
      <c r="CJ68" s="417"/>
      <c r="CK68" s="417"/>
      <c r="CL68" s="417"/>
      <c r="CM68" s="417"/>
      <c r="CN68" s="417"/>
      <c r="CO68" s="417"/>
      <c r="CP68" s="417"/>
      <c r="CQ68" s="417"/>
      <c r="CR68" s="417"/>
      <c r="CS68" s="417"/>
      <c r="CT68" s="417"/>
      <c r="CU68" s="417"/>
      <c r="CV68" s="417"/>
      <c r="CW68" s="417"/>
      <c r="CX68" s="417"/>
      <c r="CY68" s="417"/>
      <c r="CZ68" s="417"/>
      <c r="DA68" s="417"/>
      <c r="DB68" s="417"/>
      <c r="DC68" s="417"/>
      <c r="DD68" s="417"/>
      <c r="DE68" s="417"/>
      <c r="DF68" s="417"/>
      <c r="DG68" s="417"/>
      <c r="DH68" s="417"/>
      <c r="DI68" s="417"/>
      <c r="DJ68" s="417"/>
      <c r="DK68" s="417"/>
      <c r="DL68" s="417"/>
      <c r="DM68" s="417"/>
      <c r="DN68" s="417"/>
      <c r="DO68" s="417"/>
      <c r="DP68" s="417"/>
      <c r="DQ68" s="417"/>
      <c r="DR68" s="417"/>
      <c r="DS68" s="417"/>
      <c r="DT68" s="417"/>
      <c r="DU68" s="417"/>
      <c r="DV68" s="417"/>
      <c r="DW68" s="417"/>
      <c r="DX68" s="417"/>
      <c r="DY68" s="417"/>
      <c r="DZ68" s="417"/>
      <c r="EA68" s="417"/>
      <c r="EB68" s="417"/>
      <c r="EC68" s="417"/>
      <c r="ED68" s="417"/>
      <c r="EE68" s="417"/>
      <c r="EF68" s="417"/>
      <c r="EG68" s="417"/>
      <c r="EH68" s="417"/>
      <c r="EI68" s="417"/>
      <c r="EJ68" s="417"/>
      <c r="EK68" s="417"/>
      <c r="EL68" s="417"/>
      <c r="EM68" s="417"/>
      <c r="EN68" s="417"/>
      <c r="EO68" s="417"/>
      <c r="EP68" s="417"/>
      <c r="EQ68" s="417"/>
      <c r="ER68" s="417"/>
      <c r="ES68" s="417"/>
      <c r="ET68" s="417"/>
      <c r="EU68" s="417"/>
      <c r="EV68" s="417"/>
      <c r="EW68" s="417"/>
      <c r="EX68" s="417"/>
      <c r="EY68" s="417"/>
      <c r="EZ68" s="417"/>
      <c r="FA68" s="417"/>
      <c r="FB68" s="417"/>
      <c r="FC68" s="417"/>
      <c r="FD68" s="417"/>
      <c r="FE68" s="417"/>
      <c r="FF68" s="417"/>
      <c r="FG68" s="417"/>
      <c r="FH68" s="417"/>
      <c r="FI68" s="417"/>
      <c r="FJ68" s="417"/>
      <c r="FK68" s="417"/>
      <c r="FL68" s="417"/>
      <c r="FM68" s="417"/>
      <c r="FN68" s="417"/>
      <c r="FO68" s="417"/>
      <c r="FP68" s="417"/>
      <c r="FQ68" s="417"/>
      <c r="FR68" s="417"/>
      <c r="FS68" s="417"/>
      <c r="FT68" s="417"/>
      <c r="FU68" s="417"/>
      <c r="FV68" s="417"/>
      <c r="FW68" s="417"/>
      <c r="FX68" s="417"/>
      <c r="FY68" s="417"/>
      <c r="FZ68" s="417"/>
      <c r="GA68" s="417"/>
      <c r="GB68" s="417"/>
      <c r="GC68" s="417"/>
      <c r="GD68" s="417"/>
      <c r="GE68" s="417"/>
      <c r="GF68" s="417"/>
      <c r="GG68" s="417"/>
      <c r="GH68" s="417"/>
      <c r="GI68" s="417"/>
      <c r="GJ68" s="417"/>
      <c r="GK68" s="417"/>
      <c r="GL68" s="417"/>
      <c r="GM68" s="417"/>
      <c r="GN68" s="417"/>
      <c r="GO68" s="417"/>
      <c r="GP68" s="417"/>
      <c r="GQ68" s="417"/>
      <c r="GR68" s="417"/>
      <c r="GS68" s="417"/>
      <c r="GT68" s="417"/>
      <c r="GU68" s="417"/>
      <c r="GV68" s="417"/>
      <c r="GW68" s="417"/>
      <c r="GX68" s="417"/>
      <c r="GY68" s="417"/>
      <c r="GZ68" s="417"/>
      <c r="HA68" s="417"/>
      <c r="HB68" s="417"/>
      <c r="HC68" s="417"/>
      <c r="HD68" s="417"/>
      <c r="HE68" s="417"/>
      <c r="HF68" s="417"/>
      <c r="HG68" s="417"/>
      <c r="HH68" s="417"/>
      <c r="HI68" s="417"/>
      <c r="HJ68" s="417"/>
      <c r="HK68" s="417"/>
      <c r="HL68" s="417"/>
      <c r="HM68" s="417"/>
      <c r="HN68" s="417"/>
      <c r="HO68" s="417"/>
      <c r="HP68" s="417"/>
      <c r="HQ68" s="417"/>
      <c r="HR68" s="417"/>
      <c r="HS68" s="417"/>
      <c r="HT68" s="417"/>
      <c r="HU68" s="417"/>
      <c r="HV68" s="417"/>
      <c r="HW68" s="417"/>
      <c r="HX68" s="417"/>
      <c r="HY68" s="417"/>
      <c r="HZ68" s="417"/>
      <c r="IA68" s="417"/>
      <c r="IB68" s="417"/>
      <c r="IC68" s="417"/>
      <c r="ID68" s="417"/>
      <c r="IE68" s="417"/>
      <c r="IF68" s="417"/>
      <c r="IG68" s="417"/>
      <c r="IH68" s="417"/>
      <c r="II68" s="417"/>
      <c r="IJ68" s="417"/>
      <c r="IK68" s="417"/>
      <c r="IL68" s="417"/>
      <c r="IM68" s="417"/>
      <c r="IN68" s="417"/>
      <c r="IO68" s="417"/>
      <c r="IP68" s="417"/>
      <c r="IQ68" s="417"/>
      <c r="IR68" s="417"/>
      <c r="IS68" s="417"/>
      <c r="IT68" s="417"/>
      <c r="IU68" s="417"/>
    </row>
    <row r="69" spans="1:255" ht="27" customHeight="1">
      <c r="A69" s="412">
        <v>41</v>
      </c>
      <c r="B69" s="413"/>
      <c r="C69" s="413" t="s">
        <v>553</v>
      </c>
      <c r="D69" s="414" t="s">
        <v>556</v>
      </c>
      <c r="E69" s="412">
        <v>2023</v>
      </c>
      <c r="F69" s="415">
        <v>111315</v>
      </c>
      <c r="G69" s="416" t="s">
        <v>488</v>
      </c>
      <c r="H69" s="415">
        <f t="shared" si="1"/>
        <v>111315</v>
      </c>
      <c r="I69" s="415">
        <v>111315</v>
      </c>
      <c r="J69" s="415">
        <v>0</v>
      </c>
      <c r="K69" s="414" t="s">
        <v>555</v>
      </c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7"/>
      <c r="AB69" s="417"/>
      <c r="AC69" s="417"/>
      <c r="AD69" s="417"/>
      <c r="AE69" s="417"/>
      <c r="AF69" s="417"/>
      <c r="AG69" s="417"/>
      <c r="AH69" s="417"/>
      <c r="AI69" s="417"/>
      <c r="AJ69" s="417"/>
      <c r="AK69" s="417"/>
      <c r="AL69" s="417"/>
      <c r="AM69" s="417"/>
      <c r="AN69" s="417"/>
      <c r="AO69" s="417"/>
      <c r="AP69" s="417"/>
      <c r="AQ69" s="417"/>
      <c r="AR69" s="417"/>
      <c r="AS69" s="417"/>
      <c r="AT69" s="417"/>
      <c r="AU69" s="417"/>
      <c r="AV69" s="417"/>
      <c r="AW69" s="417"/>
      <c r="AX69" s="417"/>
      <c r="AY69" s="417"/>
      <c r="AZ69" s="417"/>
      <c r="BA69" s="417"/>
      <c r="BB69" s="417"/>
      <c r="BC69" s="417"/>
      <c r="BD69" s="417"/>
      <c r="BE69" s="417"/>
      <c r="BF69" s="417"/>
      <c r="BG69" s="417"/>
      <c r="BH69" s="417"/>
      <c r="BI69" s="417"/>
      <c r="BJ69" s="417"/>
      <c r="BK69" s="417"/>
      <c r="BL69" s="417"/>
      <c r="BM69" s="417"/>
      <c r="BN69" s="417"/>
      <c r="BO69" s="417"/>
      <c r="BP69" s="417"/>
      <c r="BQ69" s="417"/>
      <c r="BR69" s="417"/>
      <c r="BS69" s="417"/>
      <c r="BT69" s="417"/>
      <c r="BU69" s="417"/>
      <c r="BV69" s="417"/>
      <c r="BW69" s="417"/>
      <c r="BX69" s="417"/>
      <c r="BY69" s="417"/>
      <c r="BZ69" s="417"/>
      <c r="CA69" s="417"/>
      <c r="CB69" s="417"/>
      <c r="CC69" s="417"/>
      <c r="CD69" s="417"/>
      <c r="CE69" s="417"/>
      <c r="CF69" s="417"/>
      <c r="CG69" s="417"/>
      <c r="CH69" s="417"/>
      <c r="CI69" s="417"/>
      <c r="CJ69" s="417"/>
      <c r="CK69" s="417"/>
      <c r="CL69" s="417"/>
      <c r="CM69" s="417"/>
      <c r="CN69" s="417"/>
      <c r="CO69" s="417"/>
      <c r="CP69" s="417"/>
      <c r="CQ69" s="417"/>
      <c r="CR69" s="417"/>
      <c r="CS69" s="417"/>
      <c r="CT69" s="417"/>
      <c r="CU69" s="417"/>
      <c r="CV69" s="417"/>
      <c r="CW69" s="417"/>
      <c r="CX69" s="417"/>
      <c r="CY69" s="417"/>
      <c r="CZ69" s="417"/>
      <c r="DA69" s="417"/>
      <c r="DB69" s="417"/>
      <c r="DC69" s="417"/>
      <c r="DD69" s="417"/>
      <c r="DE69" s="417"/>
      <c r="DF69" s="417"/>
      <c r="DG69" s="417"/>
      <c r="DH69" s="417"/>
      <c r="DI69" s="417"/>
      <c r="DJ69" s="417"/>
      <c r="DK69" s="417"/>
      <c r="DL69" s="417"/>
      <c r="DM69" s="417"/>
      <c r="DN69" s="417"/>
      <c r="DO69" s="417"/>
      <c r="DP69" s="417"/>
      <c r="DQ69" s="417"/>
      <c r="DR69" s="417"/>
      <c r="DS69" s="417"/>
      <c r="DT69" s="417"/>
      <c r="DU69" s="417"/>
      <c r="DV69" s="417"/>
      <c r="DW69" s="417"/>
      <c r="DX69" s="417"/>
      <c r="DY69" s="417"/>
      <c r="DZ69" s="417"/>
      <c r="EA69" s="417"/>
      <c r="EB69" s="417"/>
      <c r="EC69" s="417"/>
      <c r="ED69" s="417"/>
      <c r="EE69" s="417"/>
      <c r="EF69" s="417"/>
      <c r="EG69" s="417"/>
      <c r="EH69" s="417"/>
      <c r="EI69" s="417"/>
      <c r="EJ69" s="417"/>
      <c r="EK69" s="417"/>
      <c r="EL69" s="417"/>
      <c r="EM69" s="417"/>
      <c r="EN69" s="417"/>
      <c r="EO69" s="417"/>
      <c r="EP69" s="417"/>
      <c r="EQ69" s="417"/>
      <c r="ER69" s="417"/>
      <c r="ES69" s="417"/>
      <c r="ET69" s="417"/>
      <c r="EU69" s="417"/>
      <c r="EV69" s="417"/>
      <c r="EW69" s="417"/>
      <c r="EX69" s="417"/>
      <c r="EY69" s="417"/>
      <c r="EZ69" s="417"/>
      <c r="FA69" s="417"/>
      <c r="FB69" s="417"/>
      <c r="FC69" s="417"/>
      <c r="FD69" s="417"/>
      <c r="FE69" s="417"/>
      <c r="FF69" s="417"/>
      <c r="FG69" s="417"/>
      <c r="FH69" s="417"/>
      <c r="FI69" s="417"/>
      <c r="FJ69" s="417"/>
      <c r="FK69" s="417"/>
      <c r="FL69" s="417"/>
      <c r="FM69" s="417"/>
      <c r="FN69" s="417"/>
      <c r="FO69" s="417"/>
      <c r="FP69" s="417"/>
      <c r="FQ69" s="417"/>
      <c r="FR69" s="417"/>
      <c r="FS69" s="417"/>
      <c r="FT69" s="417"/>
      <c r="FU69" s="417"/>
      <c r="FV69" s="417"/>
      <c r="FW69" s="417"/>
      <c r="FX69" s="417"/>
      <c r="FY69" s="417"/>
      <c r="FZ69" s="417"/>
      <c r="GA69" s="417"/>
      <c r="GB69" s="417"/>
      <c r="GC69" s="417"/>
      <c r="GD69" s="417"/>
      <c r="GE69" s="417"/>
      <c r="GF69" s="417"/>
      <c r="GG69" s="417"/>
      <c r="GH69" s="417"/>
      <c r="GI69" s="417"/>
      <c r="GJ69" s="417"/>
      <c r="GK69" s="417"/>
      <c r="GL69" s="417"/>
      <c r="GM69" s="417"/>
      <c r="GN69" s="417"/>
      <c r="GO69" s="417"/>
      <c r="GP69" s="417"/>
      <c r="GQ69" s="417"/>
      <c r="GR69" s="417"/>
      <c r="GS69" s="417"/>
      <c r="GT69" s="417"/>
      <c r="GU69" s="417"/>
      <c r="GV69" s="417"/>
      <c r="GW69" s="417"/>
      <c r="GX69" s="417"/>
      <c r="GY69" s="417"/>
      <c r="GZ69" s="417"/>
      <c r="HA69" s="417"/>
      <c r="HB69" s="417"/>
      <c r="HC69" s="417"/>
      <c r="HD69" s="417"/>
      <c r="HE69" s="417"/>
      <c r="HF69" s="417"/>
      <c r="HG69" s="417"/>
      <c r="HH69" s="417"/>
      <c r="HI69" s="417"/>
      <c r="HJ69" s="417"/>
      <c r="HK69" s="417"/>
      <c r="HL69" s="417"/>
      <c r="HM69" s="417"/>
      <c r="HN69" s="417"/>
      <c r="HO69" s="417"/>
      <c r="HP69" s="417"/>
      <c r="HQ69" s="417"/>
      <c r="HR69" s="417"/>
      <c r="HS69" s="417"/>
      <c r="HT69" s="417"/>
      <c r="HU69" s="417"/>
      <c r="HV69" s="417"/>
      <c r="HW69" s="417"/>
      <c r="HX69" s="417"/>
      <c r="HY69" s="417"/>
      <c r="HZ69" s="417"/>
      <c r="IA69" s="417"/>
      <c r="IB69" s="417"/>
      <c r="IC69" s="417"/>
      <c r="ID69" s="417"/>
      <c r="IE69" s="417"/>
      <c r="IF69" s="417"/>
      <c r="IG69" s="417"/>
      <c r="IH69" s="417"/>
      <c r="II69" s="417"/>
      <c r="IJ69" s="417"/>
      <c r="IK69" s="417"/>
      <c r="IL69" s="417"/>
      <c r="IM69" s="417"/>
      <c r="IN69" s="417"/>
      <c r="IO69" s="417"/>
      <c r="IP69" s="417"/>
      <c r="IQ69" s="417"/>
      <c r="IR69" s="417"/>
      <c r="IS69" s="417"/>
      <c r="IT69" s="417"/>
      <c r="IU69" s="417"/>
    </row>
    <row r="70" spans="1:255" ht="47.45" customHeight="1">
      <c r="A70" s="406"/>
      <c r="B70" s="407" t="s">
        <v>125</v>
      </c>
      <c r="C70" s="407"/>
      <c r="D70" s="418" t="s">
        <v>101</v>
      </c>
      <c r="E70" s="406" t="s">
        <v>488</v>
      </c>
      <c r="F70" s="409">
        <f>F71+F72</f>
        <v>450000</v>
      </c>
      <c r="G70" s="410" t="str">
        <f>G71</f>
        <v>x</v>
      </c>
      <c r="H70" s="409">
        <f>H71+H72</f>
        <v>450000</v>
      </c>
      <c r="I70" s="409">
        <f>I71+I72</f>
        <v>450000</v>
      </c>
      <c r="J70" s="409">
        <f>J71+J72</f>
        <v>0</v>
      </c>
      <c r="K70" s="406" t="s">
        <v>488</v>
      </c>
      <c r="L70" s="411"/>
      <c r="M70" s="411"/>
      <c r="N70" s="411"/>
      <c r="O70" s="411"/>
      <c r="P70" s="411"/>
      <c r="Q70" s="411"/>
      <c r="R70" s="411"/>
      <c r="S70" s="411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1"/>
      <c r="AH70" s="411"/>
      <c r="AI70" s="411"/>
      <c r="AJ70" s="411"/>
      <c r="AK70" s="411"/>
      <c r="AL70" s="411"/>
      <c r="AM70" s="411"/>
      <c r="AN70" s="411"/>
      <c r="AO70" s="411"/>
      <c r="AP70" s="411"/>
      <c r="AQ70" s="411"/>
      <c r="AR70" s="411"/>
      <c r="AS70" s="411"/>
      <c r="AT70" s="411"/>
      <c r="AU70" s="411"/>
      <c r="AV70" s="411"/>
      <c r="AW70" s="411"/>
      <c r="AX70" s="411"/>
      <c r="AY70" s="411"/>
      <c r="AZ70" s="411"/>
      <c r="BA70" s="411"/>
      <c r="BB70" s="411"/>
      <c r="BC70" s="411"/>
      <c r="BD70" s="411"/>
      <c r="BE70" s="411"/>
      <c r="BF70" s="411"/>
      <c r="BG70" s="411"/>
      <c r="BH70" s="411"/>
      <c r="BI70" s="411"/>
      <c r="BJ70" s="411"/>
      <c r="BK70" s="411"/>
      <c r="BL70" s="411"/>
      <c r="BM70" s="411"/>
      <c r="BN70" s="411"/>
      <c r="BO70" s="411"/>
      <c r="BP70" s="411"/>
      <c r="BQ70" s="411"/>
      <c r="BR70" s="411"/>
      <c r="BS70" s="411"/>
      <c r="BT70" s="411"/>
      <c r="BU70" s="411"/>
      <c r="BV70" s="411"/>
      <c r="BW70" s="411"/>
      <c r="BX70" s="411"/>
      <c r="BY70" s="411"/>
      <c r="BZ70" s="411"/>
      <c r="CA70" s="411"/>
      <c r="CB70" s="411"/>
      <c r="CC70" s="411"/>
      <c r="CD70" s="411"/>
      <c r="CE70" s="411"/>
      <c r="CF70" s="411"/>
      <c r="CG70" s="411"/>
      <c r="CH70" s="411"/>
      <c r="CI70" s="411"/>
      <c r="CJ70" s="411"/>
      <c r="CK70" s="411"/>
      <c r="CL70" s="411"/>
      <c r="CM70" s="411"/>
      <c r="CN70" s="411"/>
      <c r="CO70" s="411"/>
      <c r="CP70" s="411"/>
      <c r="CQ70" s="411"/>
      <c r="CR70" s="411"/>
      <c r="CS70" s="411"/>
      <c r="CT70" s="411"/>
      <c r="CU70" s="411"/>
      <c r="CV70" s="411"/>
      <c r="CW70" s="411"/>
      <c r="CX70" s="411"/>
      <c r="CY70" s="411"/>
      <c r="CZ70" s="411"/>
      <c r="DA70" s="411"/>
      <c r="DB70" s="411"/>
      <c r="DC70" s="411"/>
      <c r="DD70" s="411"/>
      <c r="DE70" s="411"/>
      <c r="DF70" s="411"/>
      <c r="DG70" s="411"/>
      <c r="DH70" s="411"/>
      <c r="DI70" s="411"/>
      <c r="DJ70" s="411"/>
      <c r="DK70" s="411"/>
      <c r="DL70" s="411"/>
      <c r="DM70" s="411"/>
      <c r="DN70" s="411"/>
      <c r="DO70" s="411"/>
      <c r="DP70" s="411"/>
      <c r="DQ70" s="411"/>
      <c r="DR70" s="411"/>
      <c r="DS70" s="411"/>
      <c r="DT70" s="411"/>
      <c r="DU70" s="411"/>
      <c r="DV70" s="411"/>
      <c r="DW70" s="411"/>
      <c r="DX70" s="411"/>
      <c r="DY70" s="411"/>
      <c r="DZ70" s="411"/>
      <c r="EA70" s="411"/>
      <c r="EB70" s="411"/>
      <c r="EC70" s="411"/>
      <c r="ED70" s="411"/>
      <c r="EE70" s="411"/>
      <c r="EF70" s="411"/>
      <c r="EG70" s="411"/>
      <c r="EH70" s="411"/>
      <c r="EI70" s="411"/>
      <c r="EJ70" s="411"/>
      <c r="EK70" s="411"/>
      <c r="EL70" s="411"/>
      <c r="EM70" s="411"/>
      <c r="EN70" s="411"/>
      <c r="EO70" s="411"/>
      <c r="EP70" s="411"/>
      <c r="EQ70" s="411"/>
      <c r="ER70" s="411"/>
      <c r="ES70" s="411"/>
      <c r="ET70" s="411"/>
      <c r="EU70" s="411"/>
      <c r="EV70" s="411"/>
      <c r="EW70" s="411"/>
      <c r="EX70" s="411"/>
      <c r="EY70" s="411"/>
      <c r="EZ70" s="411"/>
      <c r="FA70" s="411"/>
      <c r="FB70" s="411"/>
      <c r="FC70" s="411"/>
      <c r="FD70" s="411"/>
      <c r="FE70" s="411"/>
      <c r="FF70" s="411"/>
      <c r="FG70" s="411"/>
      <c r="FH70" s="411"/>
      <c r="FI70" s="411"/>
      <c r="FJ70" s="411"/>
      <c r="FK70" s="411"/>
      <c r="FL70" s="411"/>
      <c r="FM70" s="411"/>
      <c r="FN70" s="411"/>
      <c r="FO70" s="411"/>
      <c r="FP70" s="411"/>
      <c r="FQ70" s="411"/>
      <c r="FR70" s="411"/>
      <c r="FS70" s="411"/>
      <c r="FT70" s="411"/>
      <c r="FU70" s="411"/>
      <c r="FV70" s="411"/>
      <c r="FW70" s="411"/>
      <c r="FX70" s="411"/>
      <c r="FY70" s="411"/>
      <c r="FZ70" s="411"/>
      <c r="GA70" s="411"/>
      <c r="GB70" s="411"/>
      <c r="GC70" s="411"/>
      <c r="GD70" s="411"/>
      <c r="GE70" s="411"/>
      <c r="GF70" s="411"/>
      <c r="GG70" s="411"/>
      <c r="GH70" s="411"/>
      <c r="GI70" s="411"/>
      <c r="GJ70" s="411"/>
      <c r="GK70" s="411"/>
      <c r="GL70" s="411"/>
      <c r="GM70" s="411"/>
      <c r="GN70" s="411"/>
      <c r="GO70" s="411"/>
      <c r="GP70" s="411"/>
      <c r="GQ70" s="411"/>
      <c r="GR70" s="411"/>
      <c r="GS70" s="411"/>
      <c r="GT70" s="411"/>
      <c r="GU70" s="411"/>
      <c r="GV70" s="411"/>
      <c r="GW70" s="411"/>
      <c r="GX70" s="411"/>
      <c r="GY70" s="411"/>
      <c r="GZ70" s="411"/>
      <c r="HA70" s="411"/>
      <c r="HB70" s="411"/>
      <c r="HC70" s="411"/>
      <c r="HD70" s="411"/>
      <c r="HE70" s="411"/>
      <c r="HF70" s="411"/>
      <c r="HG70" s="411"/>
      <c r="HH70" s="411"/>
      <c r="HI70" s="411"/>
      <c r="HJ70" s="411"/>
      <c r="HK70" s="411"/>
      <c r="HL70" s="411"/>
      <c r="HM70" s="411"/>
      <c r="HN70" s="411"/>
      <c r="HO70" s="411"/>
      <c r="HP70" s="411"/>
      <c r="HQ70" s="411"/>
      <c r="HR70" s="411"/>
      <c r="HS70" s="411"/>
      <c r="HT70" s="411"/>
      <c r="HU70" s="411"/>
      <c r="HV70" s="411"/>
      <c r="HW70" s="411"/>
      <c r="HX70" s="411"/>
      <c r="HY70" s="411"/>
      <c r="HZ70" s="411"/>
      <c r="IA70" s="411"/>
      <c r="IB70" s="411"/>
      <c r="IC70" s="411"/>
      <c r="ID70" s="411"/>
      <c r="IE70" s="411"/>
      <c r="IF70" s="411"/>
      <c r="IG70" s="411"/>
      <c r="IH70" s="411"/>
      <c r="II70" s="411"/>
      <c r="IJ70" s="411"/>
      <c r="IK70" s="411"/>
      <c r="IL70" s="411"/>
      <c r="IM70" s="411"/>
      <c r="IN70" s="411"/>
      <c r="IO70" s="411"/>
      <c r="IP70" s="411"/>
      <c r="IQ70" s="411"/>
      <c r="IR70" s="411"/>
      <c r="IS70" s="411"/>
      <c r="IT70" s="411"/>
      <c r="IU70" s="411"/>
    </row>
    <row r="71" spans="1:255" ht="27" customHeight="1">
      <c r="A71" s="412">
        <v>42</v>
      </c>
      <c r="B71" s="413"/>
      <c r="C71" s="413" t="s">
        <v>557</v>
      </c>
      <c r="D71" s="414" t="s">
        <v>558</v>
      </c>
      <c r="E71" s="412">
        <v>2023</v>
      </c>
      <c r="F71" s="415">
        <v>250000</v>
      </c>
      <c r="G71" s="416" t="s">
        <v>488</v>
      </c>
      <c r="H71" s="415">
        <f>I71+J71</f>
        <v>250000</v>
      </c>
      <c r="I71" s="415">
        <v>250000</v>
      </c>
      <c r="J71" s="415">
        <v>0</v>
      </c>
      <c r="K71" s="414" t="s">
        <v>559</v>
      </c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  <c r="AD71" s="417"/>
      <c r="AE71" s="417"/>
      <c r="AF71" s="417"/>
      <c r="AG71" s="417"/>
      <c r="AH71" s="417"/>
      <c r="AI71" s="417"/>
      <c r="AJ71" s="417"/>
      <c r="AK71" s="417"/>
      <c r="AL71" s="417"/>
      <c r="AM71" s="417"/>
      <c r="AN71" s="417"/>
      <c r="AO71" s="417"/>
      <c r="AP71" s="417"/>
      <c r="AQ71" s="417"/>
      <c r="AR71" s="417"/>
      <c r="AS71" s="417"/>
      <c r="AT71" s="417"/>
      <c r="AU71" s="417"/>
      <c r="AV71" s="417"/>
      <c r="AW71" s="417"/>
      <c r="AX71" s="417"/>
      <c r="AY71" s="417"/>
      <c r="AZ71" s="417"/>
      <c r="BA71" s="417"/>
      <c r="BB71" s="417"/>
      <c r="BC71" s="417"/>
      <c r="BD71" s="417"/>
      <c r="BE71" s="417"/>
      <c r="BF71" s="417"/>
      <c r="BG71" s="417"/>
      <c r="BH71" s="417"/>
      <c r="BI71" s="417"/>
      <c r="BJ71" s="417"/>
      <c r="BK71" s="417"/>
      <c r="BL71" s="417"/>
      <c r="BM71" s="417"/>
      <c r="BN71" s="417"/>
      <c r="BO71" s="417"/>
      <c r="BP71" s="417"/>
      <c r="BQ71" s="417"/>
      <c r="BR71" s="417"/>
      <c r="BS71" s="417"/>
      <c r="BT71" s="417"/>
      <c r="BU71" s="417"/>
      <c r="BV71" s="417"/>
      <c r="BW71" s="417"/>
      <c r="BX71" s="417"/>
      <c r="BY71" s="417"/>
      <c r="BZ71" s="417"/>
      <c r="CA71" s="417"/>
      <c r="CB71" s="417"/>
      <c r="CC71" s="417"/>
      <c r="CD71" s="417"/>
      <c r="CE71" s="417"/>
      <c r="CF71" s="417"/>
      <c r="CG71" s="417"/>
      <c r="CH71" s="417"/>
      <c r="CI71" s="417"/>
      <c r="CJ71" s="417"/>
      <c r="CK71" s="417"/>
      <c r="CL71" s="417"/>
      <c r="CM71" s="417"/>
      <c r="CN71" s="417"/>
      <c r="CO71" s="417"/>
      <c r="CP71" s="417"/>
      <c r="CQ71" s="417"/>
      <c r="CR71" s="417"/>
      <c r="CS71" s="417"/>
      <c r="CT71" s="417"/>
      <c r="CU71" s="417"/>
      <c r="CV71" s="417"/>
      <c r="CW71" s="417"/>
      <c r="CX71" s="417"/>
      <c r="CY71" s="417"/>
      <c r="CZ71" s="417"/>
      <c r="DA71" s="417"/>
      <c r="DB71" s="417"/>
      <c r="DC71" s="417"/>
      <c r="DD71" s="417"/>
      <c r="DE71" s="417"/>
      <c r="DF71" s="417"/>
      <c r="DG71" s="417"/>
      <c r="DH71" s="417"/>
      <c r="DI71" s="417"/>
      <c r="DJ71" s="417"/>
      <c r="DK71" s="417"/>
      <c r="DL71" s="417"/>
      <c r="DM71" s="417"/>
      <c r="DN71" s="417"/>
      <c r="DO71" s="417"/>
      <c r="DP71" s="417"/>
      <c r="DQ71" s="417"/>
      <c r="DR71" s="417"/>
      <c r="DS71" s="417"/>
      <c r="DT71" s="417"/>
      <c r="DU71" s="417"/>
      <c r="DV71" s="417"/>
      <c r="DW71" s="417"/>
      <c r="DX71" s="417"/>
      <c r="DY71" s="417"/>
      <c r="DZ71" s="417"/>
      <c r="EA71" s="417"/>
      <c r="EB71" s="417"/>
      <c r="EC71" s="417"/>
      <c r="ED71" s="417"/>
      <c r="EE71" s="417"/>
      <c r="EF71" s="417"/>
      <c r="EG71" s="417"/>
      <c r="EH71" s="417"/>
      <c r="EI71" s="417"/>
      <c r="EJ71" s="417"/>
      <c r="EK71" s="417"/>
      <c r="EL71" s="417"/>
      <c r="EM71" s="417"/>
      <c r="EN71" s="417"/>
      <c r="EO71" s="417"/>
      <c r="EP71" s="417"/>
      <c r="EQ71" s="417"/>
      <c r="ER71" s="417"/>
      <c r="ES71" s="417"/>
      <c r="ET71" s="417"/>
      <c r="EU71" s="417"/>
      <c r="EV71" s="417"/>
      <c r="EW71" s="417"/>
      <c r="EX71" s="417"/>
      <c r="EY71" s="417"/>
      <c r="EZ71" s="417"/>
      <c r="FA71" s="417"/>
      <c r="FB71" s="417"/>
      <c r="FC71" s="417"/>
      <c r="FD71" s="417"/>
      <c r="FE71" s="417"/>
      <c r="FF71" s="417"/>
      <c r="FG71" s="417"/>
      <c r="FH71" s="417"/>
      <c r="FI71" s="417"/>
      <c r="FJ71" s="417"/>
      <c r="FK71" s="417"/>
      <c r="FL71" s="417"/>
      <c r="FM71" s="417"/>
      <c r="FN71" s="417"/>
      <c r="FO71" s="417"/>
      <c r="FP71" s="417"/>
      <c r="FQ71" s="417"/>
      <c r="FR71" s="417"/>
      <c r="FS71" s="417"/>
      <c r="FT71" s="417"/>
      <c r="FU71" s="417"/>
      <c r="FV71" s="417"/>
      <c r="FW71" s="417"/>
      <c r="FX71" s="417"/>
      <c r="FY71" s="417"/>
      <c r="FZ71" s="417"/>
      <c r="GA71" s="417"/>
      <c r="GB71" s="417"/>
      <c r="GC71" s="417"/>
      <c r="GD71" s="417"/>
      <c r="GE71" s="417"/>
      <c r="GF71" s="417"/>
      <c r="GG71" s="417"/>
      <c r="GH71" s="417"/>
      <c r="GI71" s="417"/>
      <c r="GJ71" s="417"/>
      <c r="GK71" s="417"/>
      <c r="GL71" s="417"/>
      <c r="GM71" s="417"/>
      <c r="GN71" s="417"/>
      <c r="GO71" s="417"/>
      <c r="GP71" s="417"/>
      <c r="GQ71" s="417"/>
      <c r="GR71" s="417"/>
      <c r="GS71" s="417"/>
      <c r="GT71" s="417"/>
      <c r="GU71" s="417"/>
      <c r="GV71" s="417"/>
      <c r="GW71" s="417"/>
      <c r="GX71" s="417"/>
      <c r="GY71" s="417"/>
      <c r="GZ71" s="417"/>
      <c r="HA71" s="417"/>
      <c r="HB71" s="417"/>
      <c r="HC71" s="417"/>
      <c r="HD71" s="417"/>
      <c r="HE71" s="417"/>
      <c r="HF71" s="417"/>
      <c r="HG71" s="417"/>
      <c r="HH71" s="417"/>
      <c r="HI71" s="417"/>
      <c r="HJ71" s="417"/>
      <c r="HK71" s="417"/>
      <c r="HL71" s="417"/>
      <c r="HM71" s="417"/>
      <c r="HN71" s="417"/>
      <c r="HO71" s="417"/>
      <c r="HP71" s="417"/>
      <c r="HQ71" s="417"/>
      <c r="HR71" s="417"/>
      <c r="HS71" s="417"/>
      <c r="HT71" s="417"/>
      <c r="HU71" s="417"/>
      <c r="HV71" s="417"/>
      <c r="HW71" s="417"/>
      <c r="HX71" s="417"/>
      <c r="HY71" s="417"/>
      <c r="HZ71" s="417"/>
      <c r="IA71" s="417"/>
      <c r="IB71" s="417"/>
      <c r="IC71" s="417"/>
      <c r="ID71" s="417"/>
      <c r="IE71" s="417"/>
      <c r="IF71" s="417"/>
      <c r="IG71" s="417"/>
      <c r="IH71" s="417"/>
      <c r="II71" s="417"/>
      <c r="IJ71" s="417"/>
      <c r="IK71" s="417"/>
      <c r="IL71" s="417"/>
      <c r="IM71" s="417"/>
      <c r="IN71" s="417"/>
      <c r="IO71" s="417"/>
      <c r="IP71" s="417"/>
      <c r="IQ71" s="417"/>
      <c r="IR71" s="417"/>
      <c r="IS71" s="417"/>
      <c r="IT71" s="417"/>
      <c r="IU71" s="417"/>
    </row>
    <row r="72" spans="1:255" ht="16.899999999999999" customHeight="1">
      <c r="A72" s="412">
        <v>43</v>
      </c>
      <c r="B72" s="413"/>
      <c r="C72" s="413" t="s">
        <v>557</v>
      </c>
      <c r="D72" s="414" t="s">
        <v>560</v>
      </c>
      <c r="E72" s="412">
        <v>2023</v>
      </c>
      <c r="F72" s="415">
        <v>200000</v>
      </c>
      <c r="G72" s="416" t="s">
        <v>488</v>
      </c>
      <c r="H72" s="415">
        <f>I72+J72</f>
        <v>200000</v>
      </c>
      <c r="I72" s="415">
        <v>200000</v>
      </c>
      <c r="J72" s="415">
        <v>0</v>
      </c>
      <c r="K72" s="414" t="s">
        <v>561</v>
      </c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7"/>
      <c r="AA72" s="417"/>
      <c r="AB72" s="417"/>
      <c r="AC72" s="417"/>
      <c r="AD72" s="417"/>
      <c r="AE72" s="417"/>
      <c r="AF72" s="417"/>
      <c r="AG72" s="417"/>
      <c r="AH72" s="417"/>
      <c r="AI72" s="417"/>
      <c r="AJ72" s="417"/>
      <c r="AK72" s="417"/>
      <c r="AL72" s="417"/>
      <c r="AM72" s="417"/>
      <c r="AN72" s="417"/>
      <c r="AO72" s="417"/>
      <c r="AP72" s="417"/>
      <c r="AQ72" s="417"/>
      <c r="AR72" s="417"/>
      <c r="AS72" s="417"/>
      <c r="AT72" s="417"/>
      <c r="AU72" s="417"/>
      <c r="AV72" s="417"/>
      <c r="AW72" s="417"/>
      <c r="AX72" s="417"/>
      <c r="AY72" s="417"/>
      <c r="AZ72" s="417"/>
      <c r="BA72" s="417"/>
      <c r="BB72" s="417"/>
      <c r="BC72" s="417"/>
      <c r="BD72" s="417"/>
      <c r="BE72" s="417"/>
      <c r="BF72" s="417"/>
      <c r="BG72" s="417"/>
      <c r="BH72" s="417"/>
      <c r="BI72" s="417"/>
      <c r="BJ72" s="417"/>
      <c r="BK72" s="417"/>
      <c r="BL72" s="417"/>
      <c r="BM72" s="417"/>
      <c r="BN72" s="417"/>
      <c r="BO72" s="417"/>
      <c r="BP72" s="417"/>
      <c r="BQ72" s="417"/>
      <c r="BR72" s="417"/>
      <c r="BS72" s="417"/>
      <c r="BT72" s="417"/>
      <c r="BU72" s="417"/>
      <c r="BV72" s="417"/>
      <c r="BW72" s="417"/>
      <c r="BX72" s="417"/>
      <c r="BY72" s="417"/>
      <c r="BZ72" s="417"/>
      <c r="CA72" s="417"/>
      <c r="CB72" s="417"/>
      <c r="CC72" s="417"/>
      <c r="CD72" s="417"/>
      <c r="CE72" s="417"/>
      <c r="CF72" s="417"/>
      <c r="CG72" s="417"/>
      <c r="CH72" s="417"/>
      <c r="CI72" s="417"/>
      <c r="CJ72" s="417"/>
      <c r="CK72" s="417"/>
      <c r="CL72" s="417"/>
      <c r="CM72" s="417"/>
      <c r="CN72" s="417"/>
      <c r="CO72" s="417"/>
      <c r="CP72" s="417"/>
      <c r="CQ72" s="417"/>
      <c r="CR72" s="417"/>
      <c r="CS72" s="417"/>
      <c r="CT72" s="417"/>
      <c r="CU72" s="417"/>
      <c r="CV72" s="417"/>
      <c r="CW72" s="417"/>
      <c r="CX72" s="417"/>
      <c r="CY72" s="417"/>
      <c r="CZ72" s="417"/>
      <c r="DA72" s="417"/>
      <c r="DB72" s="417"/>
      <c r="DC72" s="417"/>
      <c r="DD72" s="417"/>
      <c r="DE72" s="417"/>
      <c r="DF72" s="417"/>
      <c r="DG72" s="417"/>
      <c r="DH72" s="417"/>
      <c r="DI72" s="417"/>
      <c r="DJ72" s="417"/>
      <c r="DK72" s="417"/>
      <c r="DL72" s="417"/>
      <c r="DM72" s="417"/>
      <c r="DN72" s="417"/>
      <c r="DO72" s="417"/>
      <c r="DP72" s="417"/>
      <c r="DQ72" s="417"/>
      <c r="DR72" s="417"/>
      <c r="DS72" s="417"/>
      <c r="DT72" s="417"/>
      <c r="DU72" s="417"/>
      <c r="DV72" s="417"/>
      <c r="DW72" s="417"/>
      <c r="DX72" s="417"/>
      <c r="DY72" s="417"/>
      <c r="DZ72" s="417"/>
      <c r="EA72" s="417"/>
      <c r="EB72" s="417"/>
      <c r="EC72" s="417"/>
      <c r="ED72" s="417"/>
      <c r="EE72" s="417"/>
      <c r="EF72" s="417"/>
      <c r="EG72" s="417"/>
      <c r="EH72" s="417"/>
      <c r="EI72" s="417"/>
      <c r="EJ72" s="417"/>
      <c r="EK72" s="417"/>
      <c r="EL72" s="417"/>
      <c r="EM72" s="417"/>
      <c r="EN72" s="417"/>
      <c r="EO72" s="417"/>
      <c r="EP72" s="417"/>
      <c r="EQ72" s="417"/>
      <c r="ER72" s="417"/>
      <c r="ES72" s="417"/>
      <c r="ET72" s="417"/>
      <c r="EU72" s="417"/>
      <c r="EV72" s="417"/>
      <c r="EW72" s="417"/>
      <c r="EX72" s="417"/>
      <c r="EY72" s="417"/>
      <c r="EZ72" s="417"/>
      <c r="FA72" s="417"/>
      <c r="FB72" s="417"/>
      <c r="FC72" s="417"/>
      <c r="FD72" s="417"/>
      <c r="FE72" s="417"/>
      <c r="FF72" s="417"/>
      <c r="FG72" s="417"/>
      <c r="FH72" s="417"/>
      <c r="FI72" s="417"/>
      <c r="FJ72" s="417"/>
      <c r="FK72" s="417"/>
      <c r="FL72" s="417"/>
      <c r="FM72" s="417"/>
      <c r="FN72" s="417"/>
      <c r="FO72" s="417"/>
      <c r="FP72" s="417"/>
      <c r="FQ72" s="417"/>
      <c r="FR72" s="417"/>
      <c r="FS72" s="417"/>
      <c r="FT72" s="417"/>
      <c r="FU72" s="417"/>
      <c r="FV72" s="417"/>
      <c r="FW72" s="417"/>
      <c r="FX72" s="417"/>
      <c r="FY72" s="417"/>
      <c r="FZ72" s="417"/>
      <c r="GA72" s="417"/>
      <c r="GB72" s="417"/>
      <c r="GC72" s="417"/>
      <c r="GD72" s="417"/>
      <c r="GE72" s="417"/>
      <c r="GF72" s="417"/>
      <c r="GG72" s="417"/>
      <c r="GH72" s="417"/>
      <c r="GI72" s="417"/>
      <c r="GJ72" s="417"/>
      <c r="GK72" s="417"/>
      <c r="GL72" s="417"/>
      <c r="GM72" s="417"/>
      <c r="GN72" s="417"/>
      <c r="GO72" s="417"/>
      <c r="GP72" s="417"/>
      <c r="GQ72" s="417"/>
      <c r="GR72" s="417"/>
      <c r="GS72" s="417"/>
      <c r="GT72" s="417"/>
      <c r="GU72" s="417"/>
      <c r="GV72" s="417"/>
      <c r="GW72" s="417"/>
      <c r="GX72" s="417"/>
      <c r="GY72" s="417"/>
      <c r="GZ72" s="417"/>
      <c r="HA72" s="417"/>
      <c r="HB72" s="417"/>
      <c r="HC72" s="417"/>
      <c r="HD72" s="417"/>
      <c r="HE72" s="417"/>
      <c r="HF72" s="417"/>
      <c r="HG72" s="417"/>
      <c r="HH72" s="417"/>
      <c r="HI72" s="417"/>
      <c r="HJ72" s="417"/>
      <c r="HK72" s="417"/>
      <c r="HL72" s="417"/>
      <c r="HM72" s="417"/>
      <c r="HN72" s="417"/>
      <c r="HO72" s="417"/>
      <c r="HP72" s="417"/>
      <c r="HQ72" s="417"/>
      <c r="HR72" s="417"/>
      <c r="HS72" s="417"/>
      <c r="HT72" s="417"/>
      <c r="HU72" s="417"/>
      <c r="HV72" s="417"/>
      <c r="HW72" s="417"/>
      <c r="HX72" s="417"/>
      <c r="HY72" s="417"/>
      <c r="HZ72" s="417"/>
      <c r="IA72" s="417"/>
      <c r="IB72" s="417"/>
      <c r="IC72" s="417"/>
      <c r="ID72" s="417"/>
      <c r="IE72" s="417"/>
      <c r="IF72" s="417"/>
      <c r="IG72" s="417"/>
      <c r="IH72" s="417"/>
      <c r="II72" s="417"/>
      <c r="IJ72" s="417"/>
      <c r="IK72" s="417"/>
      <c r="IL72" s="417"/>
      <c r="IM72" s="417"/>
      <c r="IN72" s="417"/>
      <c r="IO72" s="417"/>
      <c r="IP72" s="417"/>
      <c r="IQ72" s="417"/>
      <c r="IR72" s="417"/>
      <c r="IS72" s="417"/>
      <c r="IT72" s="417"/>
      <c r="IU72" s="417"/>
    </row>
    <row r="73" spans="1:255" ht="19.899999999999999" customHeight="1">
      <c r="A73" s="406"/>
      <c r="B73" s="407" t="s">
        <v>472</v>
      </c>
      <c r="C73" s="407"/>
      <c r="D73" s="418" t="s">
        <v>473</v>
      </c>
      <c r="E73" s="406" t="s">
        <v>488</v>
      </c>
      <c r="F73" s="409">
        <f>F74</f>
        <v>3500000</v>
      </c>
      <c r="G73" s="410" t="str">
        <f>G74</f>
        <v>x</v>
      </c>
      <c r="H73" s="409">
        <f>H74</f>
        <v>3500000</v>
      </c>
      <c r="I73" s="409">
        <f>I74</f>
        <v>3500000</v>
      </c>
      <c r="J73" s="409">
        <f>J74</f>
        <v>0</v>
      </c>
      <c r="K73" s="406" t="s">
        <v>488</v>
      </c>
      <c r="L73" s="411"/>
      <c r="M73" s="411"/>
      <c r="N73" s="411"/>
      <c r="O73" s="411"/>
      <c r="P73" s="411"/>
      <c r="Q73" s="411"/>
      <c r="R73" s="411"/>
      <c r="S73" s="411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1"/>
      <c r="AH73" s="411"/>
      <c r="AI73" s="411"/>
      <c r="AJ73" s="411"/>
      <c r="AK73" s="411"/>
      <c r="AL73" s="411"/>
      <c r="AM73" s="411"/>
      <c r="AN73" s="411"/>
      <c r="AO73" s="411"/>
      <c r="AP73" s="411"/>
      <c r="AQ73" s="411"/>
      <c r="AR73" s="411"/>
      <c r="AS73" s="411"/>
      <c r="AT73" s="411"/>
      <c r="AU73" s="411"/>
      <c r="AV73" s="411"/>
      <c r="AW73" s="411"/>
      <c r="AX73" s="411"/>
      <c r="AY73" s="411"/>
      <c r="AZ73" s="411"/>
      <c r="BA73" s="411"/>
      <c r="BB73" s="411"/>
      <c r="BC73" s="411"/>
      <c r="BD73" s="411"/>
      <c r="BE73" s="411"/>
      <c r="BF73" s="411"/>
      <c r="BG73" s="411"/>
      <c r="BH73" s="411"/>
      <c r="BI73" s="411"/>
      <c r="BJ73" s="411"/>
      <c r="BK73" s="411"/>
      <c r="BL73" s="411"/>
      <c r="BM73" s="411"/>
      <c r="BN73" s="411"/>
      <c r="BO73" s="411"/>
      <c r="BP73" s="411"/>
      <c r="BQ73" s="411"/>
      <c r="BR73" s="411"/>
      <c r="BS73" s="411"/>
      <c r="BT73" s="411"/>
      <c r="BU73" s="411"/>
      <c r="BV73" s="411"/>
      <c r="BW73" s="411"/>
      <c r="BX73" s="411"/>
      <c r="BY73" s="411"/>
      <c r="BZ73" s="411"/>
      <c r="CA73" s="411"/>
      <c r="CB73" s="411"/>
      <c r="CC73" s="411"/>
      <c r="CD73" s="411"/>
      <c r="CE73" s="411"/>
      <c r="CF73" s="411"/>
      <c r="CG73" s="411"/>
      <c r="CH73" s="411"/>
      <c r="CI73" s="411"/>
      <c r="CJ73" s="411"/>
      <c r="CK73" s="411"/>
      <c r="CL73" s="411"/>
      <c r="CM73" s="411"/>
      <c r="CN73" s="411"/>
      <c r="CO73" s="411"/>
      <c r="CP73" s="411"/>
      <c r="CQ73" s="411"/>
      <c r="CR73" s="411"/>
      <c r="CS73" s="411"/>
      <c r="CT73" s="411"/>
      <c r="CU73" s="411"/>
      <c r="CV73" s="411"/>
      <c r="CW73" s="411"/>
      <c r="CX73" s="411"/>
      <c r="CY73" s="411"/>
      <c r="CZ73" s="411"/>
      <c r="DA73" s="411"/>
      <c r="DB73" s="411"/>
      <c r="DC73" s="411"/>
      <c r="DD73" s="411"/>
      <c r="DE73" s="411"/>
      <c r="DF73" s="411"/>
      <c r="DG73" s="411"/>
      <c r="DH73" s="411"/>
      <c r="DI73" s="411"/>
      <c r="DJ73" s="411"/>
      <c r="DK73" s="411"/>
      <c r="DL73" s="411"/>
      <c r="DM73" s="411"/>
      <c r="DN73" s="411"/>
      <c r="DO73" s="411"/>
      <c r="DP73" s="411"/>
      <c r="DQ73" s="411"/>
      <c r="DR73" s="411"/>
      <c r="DS73" s="411"/>
      <c r="DT73" s="411"/>
      <c r="DU73" s="411"/>
      <c r="DV73" s="411"/>
      <c r="DW73" s="411"/>
      <c r="DX73" s="411"/>
      <c r="DY73" s="411"/>
      <c r="DZ73" s="411"/>
      <c r="EA73" s="411"/>
      <c r="EB73" s="411"/>
      <c r="EC73" s="411"/>
      <c r="ED73" s="411"/>
      <c r="EE73" s="411"/>
      <c r="EF73" s="411"/>
      <c r="EG73" s="411"/>
      <c r="EH73" s="411"/>
      <c r="EI73" s="411"/>
      <c r="EJ73" s="411"/>
      <c r="EK73" s="411"/>
      <c r="EL73" s="411"/>
      <c r="EM73" s="411"/>
      <c r="EN73" s="411"/>
      <c r="EO73" s="411"/>
      <c r="EP73" s="411"/>
      <c r="EQ73" s="411"/>
      <c r="ER73" s="411"/>
      <c r="ES73" s="411"/>
      <c r="ET73" s="411"/>
      <c r="EU73" s="411"/>
      <c r="EV73" s="411"/>
      <c r="EW73" s="411"/>
      <c r="EX73" s="411"/>
      <c r="EY73" s="411"/>
      <c r="EZ73" s="411"/>
      <c r="FA73" s="411"/>
      <c r="FB73" s="411"/>
      <c r="FC73" s="411"/>
      <c r="FD73" s="411"/>
      <c r="FE73" s="411"/>
      <c r="FF73" s="411"/>
      <c r="FG73" s="411"/>
      <c r="FH73" s="411"/>
      <c r="FI73" s="411"/>
      <c r="FJ73" s="411"/>
      <c r="FK73" s="411"/>
      <c r="FL73" s="411"/>
      <c r="FM73" s="411"/>
      <c r="FN73" s="411"/>
      <c r="FO73" s="411"/>
      <c r="FP73" s="411"/>
      <c r="FQ73" s="411"/>
      <c r="FR73" s="411"/>
      <c r="FS73" s="411"/>
      <c r="FT73" s="411"/>
      <c r="FU73" s="411"/>
      <c r="FV73" s="411"/>
      <c r="FW73" s="411"/>
      <c r="FX73" s="411"/>
      <c r="FY73" s="411"/>
      <c r="FZ73" s="411"/>
      <c r="GA73" s="411"/>
      <c r="GB73" s="411"/>
      <c r="GC73" s="411"/>
      <c r="GD73" s="411"/>
      <c r="GE73" s="411"/>
      <c r="GF73" s="411"/>
      <c r="GG73" s="411"/>
      <c r="GH73" s="411"/>
      <c r="GI73" s="411"/>
      <c r="GJ73" s="411"/>
      <c r="GK73" s="411"/>
      <c r="GL73" s="411"/>
      <c r="GM73" s="411"/>
      <c r="GN73" s="411"/>
      <c r="GO73" s="411"/>
      <c r="GP73" s="411"/>
      <c r="GQ73" s="411"/>
      <c r="GR73" s="411"/>
      <c r="GS73" s="411"/>
      <c r="GT73" s="411"/>
      <c r="GU73" s="411"/>
      <c r="GV73" s="411"/>
      <c r="GW73" s="411"/>
      <c r="GX73" s="411"/>
      <c r="GY73" s="411"/>
      <c r="GZ73" s="411"/>
      <c r="HA73" s="411"/>
      <c r="HB73" s="411"/>
      <c r="HC73" s="411"/>
      <c r="HD73" s="411"/>
      <c r="HE73" s="411"/>
      <c r="HF73" s="411"/>
      <c r="HG73" s="411"/>
      <c r="HH73" s="411"/>
      <c r="HI73" s="411"/>
      <c r="HJ73" s="411"/>
      <c r="HK73" s="411"/>
      <c r="HL73" s="411"/>
      <c r="HM73" s="411"/>
      <c r="HN73" s="411"/>
      <c r="HO73" s="411"/>
      <c r="HP73" s="411"/>
      <c r="HQ73" s="411"/>
      <c r="HR73" s="411"/>
      <c r="HS73" s="411"/>
      <c r="HT73" s="411"/>
      <c r="HU73" s="411"/>
      <c r="HV73" s="411"/>
      <c r="HW73" s="411"/>
      <c r="HX73" s="411"/>
      <c r="HY73" s="411"/>
      <c r="HZ73" s="411"/>
      <c r="IA73" s="411"/>
      <c r="IB73" s="411"/>
      <c r="IC73" s="411"/>
      <c r="ID73" s="411"/>
      <c r="IE73" s="411"/>
      <c r="IF73" s="411"/>
      <c r="IG73" s="411"/>
      <c r="IH73" s="411"/>
      <c r="II73" s="411"/>
      <c r="IJ73" s="411"/>
      <c r="IK73" s="411"/>
      <c r="IL73" s="411"/>
      <c r="IM73" s="411"/>
      <c r="IN73" s="411"/>
      <c r="IO73" s="411"/>
      <c r="IP73" s="411"/>
      <c r="IQ73" s="411"/>
      <c r="IR73" s="411"/>
      <c r="IS73" s="411"/>
      <c r="IT73" s="411"/>
      <c r="IU73" s="411"/>
    </row>
    <row r="74" spans="1:255" ht="27" customHeight="1">
      <c r="A74" s="412">
        <v>44</v>
      </c>
      <c r="B74" s="413"/>
      <c r="C74" s="413" t="s">
        <v>562</v>
      </c>
      <c r="D74" s="414" t="s">
        <v>563</v>
      </c>
      <c r="E74" s="412">
        <v>2023</v>
      </c>
      <c r="F74" s="415">
        <v>3500000</v>
      </c>
      <c r="G74" s="416" t="s">
        <v>488</v>
      </c>
      <c r="H74" s="415">
        <f>I74+J74</f>
        <v>3500000</v>
      </c>
      <c r="I74" s="415">
        <v>3500000</v>
      </c>
      <c r="J74" s="415">
        <v>0</v>
      </c>
      <c r="K74" s="414" t="s">
        <v>492</v>
      </c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  <c r="AF74" s="417"/>
      <c r="AG74" s="417"/>
      <c r="AH74" s="417"/>
      <c r="AI74" s="417"/>
      <c r="AJ74" s="417"/>
      <c r="AK74" s="417"/>
      <c r="AL74" s="417"/>
      <c r="AM74" s="417"/>
      <c r="AN74" s="417"/>
      <c r="AO74" s="417"/>
      <c r="AP74" s="417"/>
      <c r="AQ74" s="417"/>
      <c r="AR74" s="417"/>
      <c r="AS74" s="417"/>
      <c r="AT74" s="417"/>
      <c r="AU74" s="417"/>
      <c r="AV74" s="417"/>
      <c r="AW74" s="417"/>
      <c r="AX74" s="417"/>
      <c r="AY74" s="417"/>
      <c r="AZ74" s="417"/>
      <c r="BA74" s="417"/>
      <c r="BB74" s="417"/>
      <c r="BC74" s="417"/>
      <c r="BD74" s="417"/>
      <c r="BE74" s="417"/>
      <c r="BF74" s="417"/>
      <c r="BG74" s="417"/>
      <c r="BH74" s="417"/>
      <c r="BI74" s="417"/>
      <c r="BJ74" s="417"/>
      <c r="BK74" s="417"/>
      <c r="BL74" s="417"/>
      <c r="BM74" s="417"/>
      <c r="BN74" s="417"/>
      <c r="BO74" s="417"/>
      <c r="BP74" s="417"/>
      <c r="BQ74" s="417"/>
      <c r="BR74" s="417"/>
      <c r="BS74" s="417"/>
      <c r="BT74" s="417"/>
      <c r="BU74" s="417"/>
      <c r="BV74" s="417"/>
      <c r="BW74" s="417"/>
      <c r="BX74" s="417"/>
      <c r="BY74" s="417"/>
      <c r="BZ74" s="417"/>
      <c r="CA74" s="417"/>
      <c r="CB74" s="417"/>
      <c r="CC74" s="417"/>
      <c r="CD74" s="417"/>
      <c r="CE74" s="417"/>
      <c r="CF74" s="417"/>
      <c r="CG74" s="417"/>
      <c r="CH74" s="417"/>
      <c r="CI74" s="417"/>
      <c r="CJ74" s="417"/>
      <c r="CK74" s="417"/>
      <c r="CL74" s="417"/>
      <c r="CM74" s="417"/>
      <c r="CN74" s="417"/>
      <c r="CO74" s="417"/>
      <c r="CP74" s="417"/>
      <c r="CQ74" s="417"/>
      <c r="CR74" s="417"/>
      <c r="CS74" s="417"/>
      <c r="CT74" s="417"/>
      <c r="CU74" s="417"/>
      <c r="CV74" s="417"/>
      <c r="CW74" s="417"/>
      <c r="CX74" s="417"/>
      <c r="CY74" s="417"/>
      <c r="CZ74" s="417"/>
      <c r="DA74" s="417"/>
      <c r="DB74" s="417"/>
      <c r="DC74" s="417"/>
      <c r="DD74" s="417"/>
      <c r="DE74" s="417"/>
      <c r="DF74" s="417"/>
      <c r="DG74" s="417"/>
      <c r="DH74" s="417"/>
      <c r="DI74" s="417"/>
      <c r="DJ74" s="417"/>
      <c r="DK74" s="417"/>
      <c r="DL74" s="417"/>
      <c r="DM74" s="417"/>
      <c r="DN74" s="417"/>
      <c r="DO74" s="417"/>
      <c r="DP74" s="417"/>
      <c r="DQ74" s="417"/>
      <c r="DR74" s="417"/>
      <c r="DS74" s="417"/>
      <c r="DT74" s="417"/>
      <c r="DU74" s="417"/>
      <c r="DV74" s="417"/>
      <c r="DW74" s="417"/>
      <c r="DX74" s="417"/>
      <c r="DY74" s="417"/>
      <c r="DZ74" s="417"/>
      <c r="EA74" s="417"/>
      <c r="EB74" s="417"/>
      <c r="EC74" s="417"/>
      <c r="ED74" s="417"/>
      <c r="EE74" s="417"/>
      <c r="EF74" s="417"/>
      <c r="EG74" s="417"/>
      <c r="EH74" s="417"/>
      <c r="EI74" s="417"/>
      <c r="EJ74" s="417"/>
      <c r="EK74" s="417"/>
      <c r="EL74" s="417"/>
      <c r="EM74" s="417"/>
      <c r="EN74" s="417"/>
      <c r="EO74" s="417"/>
      <c r="EP74" s="417"/>
      <c r="EQ74" s="417"/>
      <c r="ER74" s="417"/>
      <c r="ES74" s="417"/>
      <c r="ET74" s="417"/>
      <c r="EU74" s="417"/>
      <c r="EV74" s="417"/>
      <c r="EW74" s="417"/>
      <c r="EX74" s="417"/>
      <c r="EY74" s="417"/>
      <c r="EZ74" s="417"/>
      <c r="FA74" s="417"/>
      <c r="FB74" s="417"/>
      <c r="FC74" s="417"/>
      <c r="FD74" s="417"/>
      <c r="FE74" s="417"/>
      <c r="FF74" s="417"/>
      <c r="FG74" s="417"/>
      <c r="FH74" s="417"/>
      <c r="FI74" s="417"/>
      <c r="FJ74" s="417"/>
      <c r="FK74" s="417"/>
      <c r="FL74" s="417"/>
      <c r="FM74" s="417"/>
      <c r="FN74" s="417"/>
      <c r="FO74" s="417"/>
      <c r="FP74" s="417"/>
      <c r="FQ74" s="417"/>
      <c r="FR74" s="417"/>
      <c r="FS74" s="417"/>
      <c r="FT74" s="417"/>
      <c r="FU74" s="417"/>
      <c r="FV74" s="417"/>
      <c r="FW74" s="417"/>
      <c r="FX74" s="417"/>
      <c r="FY74" s="417"/>
      <c r="FZ74" s="417"/>
      <c r="GA74" s="417"/>
      <c r="GB74" s="417"/>
      <c r="GC74" s="417"/>
      <c r="GD74" s="417"/>
      <c r="GE74" s="417"/>
      <c r="GF74" s="417"/>
      <c r="GG74" s="417"/>
      <c r="GH74" s="417"/>
      <c r="GI74" s="417"/>
      <c r="GJ74" s="417"/>
      <c r="GK74" s="417"/>
      <c r="GL74" s="417"/>
      <c r="GM74" s="417"/>
      <c r="GN74" s="417"/>
      <c r="GO74" s="417"/>
      <c r="GP74" s="417"/>
      <c r="GQ74" s="417"/>
      <c r="GR74" s="417"/>
      <c r="GS74" s="417"/>
      <c r="GT74" s="417"/>
      <c r="GU74" s="417"/>
      <c r="GV74" s="417"/>
      <c r="GW74" s="417"/>
      <c r="GX74" s="417"/>
      <c r="GY74" s="417"/>
      <c r="GZ74" s="417"/>
      <c r="HA74" s="417"/>
      <c r="HB74" s="417"/>
      <c r="HC74" s="417"/>
      <c r="HD74" s="417"/>
      <c r="HE74" s="417"/>
      <c r="HF74" s="417"/>
      <c r="HG74" s="417"/>
      <c r="HH74" s="417"/>
      <c r="HI74" s="417"/>
      <c r="HJ74" s="417"/>
      <c r="HK74" s="417"/>
      <c r="HL74" s="417"/>
      <c r="HM74" s="417"/>
      <c r="HN74" s="417"/>
      <c r="HO74" s="417"/>
      <c r="HP74" s="417"/>
      <c r="HQ74" s="417"/>
      <c r="HR74" s="417"/>
      <c r="HS74" s="417"/>
      <c r="HT74" s="417"/>
      <c r="HU74" s="417"/>
      <c r="HV74" s="417"/>
      <c r="HW74" s="417"/>
      <c r="HX74" s="417"/>
      <c r="HY74" s="417"/>
      <c r="HZ74" s="417"/>
      <c r="IA74" s="417"/>
      <c r="IB74" s="417"/>
      <c r="IC74" s="417"/>
      <c r="ID74" s="417"/>
      <c r="IE74" s="417"/>
      <c r="IF74" s="417"/>
      <c r="IG74" s="417"/>
      <c r="IH74" s="417"/>
      <c r="II74" s="417"/>
      <c r="IJ74" s="417"/>
      <c r="IK74" s="417"/>
      <c r="IL74" s="417"/>
      <c r="IM74" s="417"/>
      <c r="IN74" s="417"/>
      <c r="IO74" s="417"/>
      <c r="IP74" s="417"/>
      <c r="IQ74" s="417"/>
      <c r="IR74" s="417"/>
      <c r="IS74" s="417"/>
      <c r="IT74" s="417"/>
      <c r="IU74" s="417"/>
    </row>
    <row r="75" spans="1:255">
      <c r="A75" s="412"/>
      <c r="B75" s="413"/>
      <c r="C75" s="413"/>
      <c r="D75" s="414"/>
      <c r="E75" s="412"/>
      <c r="F75" s="415"/>
      <c r="G75" s="416"/>
      <c r="H75" s="415"/>
      <c r="I75" s="415"/>
      <c r="J75" s="415"/>
      <c r="K75" s="419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  <c r="Z75" s="417"/>
      <c r="AA75" s="417"/>
      <c r="AB75" s="417"/>
      <c r="AC75" s="417"/>
      <c r="AD75" s="417"/>
      <c r="AE75" s="417"/>
      <c r="AF75" s="417"/>
      <c r="AG75" s="417"/>
      <c r="AH75" s="417"/>
      <c r="AI75" s="417"/>
      <c r="AJ75" s="417"/>
      <c r="AK75" s="417"/>
      <c r="AL75" s="417"/>
      <c r="AM75" s="417"/>
      <c r="AN75" s="417"/>
      <c r="AO75" s="417"/>
      <c r="AP75" s="417"/>
      <c r="AQ75" s="417"/>
      <c r="AR75" s="417"/>
      <c r="AS75" s="417"/>
      <c r="AT75" s="417"/>
      <c r="AU75" s="417"/>
      <c r="AV75" s="417"/>
      <c r="AW75" s="417"/>
      <c r="AX75" s="417"/>
      <c r="AY75" s="417"/>
      <c r="AZ75" s="417"/>
      <c r="BA75" s="417"/>
      <c r="BB75" s="417"/>
      <c r="BC75" s="417"/>
      <c r="BD75" s="417"/>
      <c r="BE75" s="417"/>
      <c r="BF75" s="417"/>
      <c r="BG75" s="417"/>
      <c r="BH75" s="417"/>
      <c r="BI75" s="417"/>
      <c r="BJ75" s="417"/>
      <c r="BK75" s="417"/>
      <c r="BL75" s="417"/>
      <c r="BM75" s="417"/>
      <c r="BN75" s="417"/>
      <c r="BO75" s="417"/>
      <c r="BP75" s="417"/>
      <c r="BQ75" s="417"/>
      <c r="BR75" s="417"/>
      <c r="BS75" s="417"/>
      <c r="BT75" s="417"/>
      <c r="BU75" s="417"/>
      <c r="BV75" s="417"/>
      <c r="BW75" s="417"/>
      <c r="BX75" s="417"/>
      <c r="BY75" s="417"/>
      <c r="BZ75" s="417"/>
      <c r="CA75" s="417"/>
      <c r="CB75" s="417"/>
      <c r="CC75" s="417"/>
      <c r="CD75" s="417"/>
      <c r="CE75" s="417"/>
      <c r="CF75" s="417"/>
      <c r="CG75" s="417"/>
      <c r="CH75" s="417"/>
      <c r="CI75" s="417"/>
      <c r="CJ75" s="417"/>
      <c r="CK75" s="417"/>
      <c r="CL75" s="417"/>
      <c r="CM75" s="417"/>
      <c r="CN75" s="417"/>
      <c r="CO75" s="417"/>
      <c r="CP75" s="417"/>
      <c r="CQ75" s="417"/>
      <c r="CR75" s="417"/>
      <c r="CS75" s="417"/>
      <c r="CT75" s="417"/>
      <c r="CU75" s="417"/>
      <c r="CV75" s="417"/>
      <c r="CW75" s="417"/>
      <c r="CX75" s="417"/>
      <c r="CY75" s="417"/>
      <c r="CZ75" s="417"/>
      <c r="DA75" s="417"/>
      <c r="DB75" s="417"/>
      <c r="DC75" s="417"/>
      <c r="DD75" s="417"/>
      <c r="DE75" s="417"/>
      <c r="DF75" s="417"/>
      <c r="DG75" s="417"/>
      <c r="DH75" s="417"/>
      <c r="DI75" s="417"/>
      <c r="DJ75" s="417"/>
      <c r="DK75" s="417"/>
      <c r="DL75" s="417"/>
      <c r="DM75" s="417"/>
      <c r="DN75" s="417"/>
      <c r="DO75" s="417"/>
      <c r="DP75" s="417"/>
      <c r="DQ75" s="417"/>
      <c r="DR75" s="417"/>
      <c r="DS75" s="417"/>
      <c r="DT75" s="417"/>
      <c r="DU75" s="417"/>
      <c r="DV75" s="417"/>
      <c r="DW75" s="417"/>
      <c r="DX75" s="417"/>
      <c r="DY75" s="417"/>
      <c r="DZ75" s="417"/>
      <c r="EA75" s="417"/>
      <c r="EB75" s="417"/>
      <c r="EC75" s="417"/>
      <c r="ED75" s="417"/>
      <c r="EE75" s="417"/>
      <c r="EF75" s="417"/>
      <c r="EG75" s="417"/>
      <c r="EH75" s="417"/>
      <c r="EI75" s="417"/>
      <c r="EJ75" s="417"/>
      <c r="EK75" s="417"/>
      <c r="EL75" s="417"/>
      <c r="EM75" s="417"/>
      <c r="EN75" s="417"/>
      <c r="EO75" s="417"/>
      <c r="EP75" s="417"/>
      <c r="EQ75" s="417"/>
      <c r="ER75" s="417"/>
      <c r="ES75" s="417"/>
      <c r="ET75" s="417"/>
      <c r="EU75" s="417"/>
      <c r="EV75" s="417"/>
      <c r="EW75" s="417"/>
      <c r="EX75" s="417"/>
      <c r="EY75" s="417"/>
      <c r="EZ75" s="417"/>
      <c r="FA75" s="417"/>
      <c r="FB75" s="417"/>
      <c r="FC75" s="417"/>
      <c r="FD75" s="417"/>
      <c r="FE75" s="417"/>
      <c r="FF75" s="417"/>
      <c r="FG75" s="417"/>
      <c r="FH75" s="417"/>
      <c r="FI75" s="417"/>
      <c r="FJ75" s="417"/>
      <c r="FK75" s="417"/>
      <c r="FL75" s="417"/>
      <c r="FM75" s="417"/>
      <c r="FN75" s="417"/>
      <c r="FO75" s="417"/>
      <c r="FP75" s="417"/>
      <c r="FQ75" s="417"/>
      <c r="FR75" s="417"/>
      <c r="FS75" s="417"/>
      <c r="FT75" s="417"/>
      <c r="FU75" s="417"/>
      <c r="FV75" s="417"/>
      <c r="FW75" s="417"/>
      <c r="FX75" s="417"/>
      <c r="FY75" s="417"/>
      <c r="FZ75" s="417"/>
      <c r="GA75" s="417"/>
      <c r="GB75" s="417"/>
      <c r="GC75" s="417"/>
      <c r="GD75" s="417"/>
      <c r="GE75" s="417"/>
      <c r="GF75" s="417"/>
      <c r="GG75" s="417"/>
      <c r="GH75" s="417"/>
      <c r="GI75" s="417"/>
      <c r="GJ75" s="417"/>
      <c r="GK75" s="417"/>
      <c r="GL75" s="417"/>
      <c r="GM75" s="417"/>
      <c r="GN75" s="417"/>
      <c r="GO75" s="417"/>
      <c r="GP75" s="417"/>
      <c r="GQ75" s="417"/>
      <c r="GR75" s="417"/>
      <c r="GS75" s="417"/>
      <c r="GT75" s="417"/>
      <c r="GU75" s="417"/>
      <c r="GV75" s="417"/>
      <c r="GW75" s="417"/>
      <c r="GX75" s="417"/>
      <c r="GY75" s="417"/>
      <c r="GZ75" s="417"/>
      <c r="HA75" s="417"/>
      <c r="HB75" s="417"/>
      <c r="HC75" s="417"/>
      <c r="HD75" s="417"/>
      <c r="HE75" s="417"/>
      <c r="HF75" s="417"/>
      <c r="HG75" s="417"/>
      <c r="HH75" s="417"/>
      <c r="HI75" s="417"/>
      <c r="HJ75" s="417"/>
      <c r="HK75" s="417"/>
      <c r="HL75" s="417"/>
      <c r="HM75" s="417"/>
      <c r="HN75" s="417"/>
      <c r="HO75" s="417"/>
      <c r="HP75" s="417"/>
      <c r="HQ75" s="417"/>
      <c r="HR75" s="417"/>
      <c r="HS75" s="417"/>
      <c r="HT75" s="417"/>
      <c r="HU75" s="417"/>
      <c r="HV75" s="417"/>
      <c r="HW75" s="417"/>
      <c r="HX75" s="417"/>
      <c r="HY75" s="417"/>
      <c r="HZ75" s="417"/>
      <c r="IA75" s="417"/>
      <c r="IB75" s="417"/>
      <c r="IC75" s="417"/>
      <c r="ID75" s="417"/>
      <c r="IE75" s="417"/>
      <c r="IF75" s="417"/>
      <c r="IG75" s="417"/>
      <c r="IH75" s="417"/>
      <c r="II75" s="417"/>
      <c r="IJ75" s="417"/>
      <c r="IK75" s="417"/>
      <c r="IL75" s="417"/>
      <c r="IM75" s="417"/>
      <c r="IN75" s="417"/>
      <c r="IO75" s="417"/>
      <c r="IP75" s="417"/>
      <c r="IQ75" s="417"/>
      <c r="IR75" s="417"/>
      <c r="IS75" s="417"/>
      <c r="IT75" s="417"/>
      <c r="IU75" s="417"/>
    </row>
    <row r="76" spans="1:255" ht="15.75">
      <c r="A76" s="1099" t="s">
        <v>564</v>
      </c>
      <c r="B76" s="1099"/>
      <c r="C76" s="1099"/>
      <c r="D76" s="1099"/>
      <c r="E76" s="398" t="s">
        <v>488</v>
      </c>
      <c r="F76" s="420">
        <f>F18+F20+F31+F34+F36+F41+F46+F51+F54+F56+F60+F70+F73</f>
        <v>140832586</v>
      </c>
      <c r="G76" s="421" t="s">
        <v>488</v>
      </c>
      <c r="H76" s="420">
        <f>H18+H20+H31+H34+H36+H41+H46+H51+H54+H56+H60+H70+H73</f>
        <v>140832586</v>
      </c>
      <c r="I76" s="420">
        <f>I18+I20+I31+I34+I36+I41+I46+I51+I54+I56+I60+I70+I73</f>
        <v>133957586</v>
      </c>
      <c r="J76" s="420">
        <f>J18+J20+J31+J34+J36+J41+J46+J51+J54+J56+J60+J70+J73</f>
        <v>6875000</v>
      </c>
      <c r="K76" s="422" t="s">
        <v>488</v>
      </c>
      <c r="L76" s="411"/>
      <c r="M76" s="411"/>
      <c r="N76" s="411"/>
      <c r="O76" s="411"/>
      <c r="P76" s="411"/>
      <c r="Q76" s="411"/>
      <c r="R76" s="411"/>
      <c r="S76" s="411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1"/>
      <c r="AH76" s="411"/>
      <c r="AI76" s="411"/>
      <c r="AJ76" s="411"/>
      <c r="AK76" s="411"/>
      <c r="AL76" s="411"/>
      <c r="AM76" s="411"/>
      <c r="AN76" s="411"/>
      <c r="AO76" s="411"/>
      <c r="AP76" s="411"/>
      <c r="AQ76" s="411"/>
      <c r="AR76" s="411"/>
      <c r="AS76" s="411"/>
      <c r="AT76" s="411"/>
      <c r="AU76" s="411"/>
      <c r="AV76" s="411"/>
      <c r="AW76" s="411"/>
      <c r="AX76" s="411"/>
      <c r="AY76" s="411"/>
      <c r="AZ76" s="411"/>
      <c r="BA76" s="411"/>
      <c r="BB76" s="411"/>
      <c r="BC76" s="411"/>
      <c r="BD76" s="411"/>
      <c r="BE76" s="411"/>
      <c r="BF76" s="411"/>
      <c r="BG76" s="411"/>
      <c r="BH76" s="411"/>
      <c r="BI76" s="411"/>
      <c r="BJ76" s="411"/>
      <c r="BK76" s="411"/>
      <c r="BL76" s="411"/>
      <c r="BM76" s="411"/>
      <c r="BN76" s="411"/>
      <c r="BO76" s="411"/>
      <c r="BP76" s="411"/>
      <c r="BQ76" s="411"/>
      <c r="BR76" s="411"/>
      <c r="BS76" s="411"/>
      <c r="BT76" s="411"/>
      <c r="BU76" s="411"/>
      <c r="BV76" s="411"/>
      <c r="BW76" s="411"/>
      <c r="BX76" s="411"/>
      <c r="BY76" s="411"/>
      <c r="BZ76" s="411"/>
      <c r="CA76" s="411"/>
      <c r="CB76" s="411"/>
      <c r="CC76" s="411"/>
      <c r="CD76" s="411"/>
      <c r="CE76" s="411"/>
      <c r="CF76" s="411"/>
      <c r="CG76" s="411"/>
      <c r="CH76" s="411"/>
      <c r="CI76" s="411"/>
      <c r="CJ76" s="411"/>
      <c r="CK76" s="411"/>
      <c r="CL76" s="411"/>
      <c r="CM76" s="411"/>
      <c r="CN76" s="411"/>
      <c r="CO76" s="411"/>
      <c r="CP76" s="411"/>
      <c r="CQ76" s="411"/>
      <c r="CR76" s="411"/>
      <c r="CS76" s="411"/>
      <c r="CT76" s="411"/>
      <c r="CU76" s="411"/>
      <c r="CV76" s="411"/>
      <c r="CW76" s="411"/>
      <c r="CX76" s="411"/>
      <c r="CY76" s="411"/>
      <c r="CZ76" s="411"/>
      <c r="DA76" s="411"/>
      <c r="DB76" s="411"/>
      <c r="DC76" s="411"/>
      <c r="DD76" s="411"/>
      <c r="DE76" s="411"/>
      <c r="DF76" s="411"/>
      <c r="DG76" s="411"/>
      <c r="DH76" s="411"/>
      <c r="DI76" s="411"/>
      <c r="DJ76" s="411"/>
      <c r="DK76" s="411"/>
      <c r="DL76" s="411"/>
      <c r="DM76" s="411"/>
      <c r="DN76" s="411"/>
      <c r="DO76" s="411"/>
      <c r="DP76" s="411"/>
      <c r="DQ76" s="411"/>
      <c r="DR76" s="411"/>
      <c r="DS76" s="411"/>
      <c r="DT76" s="411"/>
      <c r="DU76" s="411"/>
      <c r="DV76" s="411"/>
      <c r="DW76" s="411"/>
      <c r="DX76" s="411"/>
      <c r="DY76" s="411"/>
      <c r="DZ76" s="411"/>
      <c r="EA76" s="411"/>
      <c r="EB76" s="411"/>
      <c r="EC76" s="411"/>
      <c r="ED76" s="411"/>
      <c r="EE76" s="411"/>
      <c r="EF76" s="411"/>
      <c r="EG76" s="411"/>
      <c r="EH76" s="411"/>
      <c r="EI76" s="411"/>
      <c r="EJ76" s="411"/>
      <c r="EK76" s="411"/>
      <c r="EL76" s="411"/>
      <c r="EM76" s="411"/>
      <c r="EN76" s="411"/>
      <c r="EO76" s="411"/>
      <c r="EP76" s="411"/>
      <c r="EQ76" s="411"/>
      <c r="ER76" s="411"/>
      <c r="ES76" s="411"/>
      <c r="ET76" s="411"/>
      <c r="EU76" s="411"/>
      <c r="EV76" s="411"/>
      <c r="EW76" s="411"/>
      <c r="EX76" s="411"/>
      <c r="EY76" s="411"/>
      <c r="EZ76" s="411"/>
      <c r="FA76" s="411"/>
      <c r="FB76" s="411"/>
      <c r="FC76" s="411"/>
      <c r="FD76" s="411"/>
      <c r="FE76" s="411"/>
      <c r="FF76" s="411"/>
      <c r="FG76" s="411"/>
      <c r="FH76" s="411"/>
      <c r="FI76" s="411"/>
      <c r="FJ76" s="411"/>
      <c r="FK76" s="411"/>
      <c r="FL76" s="411"/>
      <c r="FM76" s="411"/>
      <c r="FN76" s="411"/>
      <c r="FO76" s="411"/>
      <c r="FP76" s="411"/>
      <c r="FQ76" s="411"/>
      <c r="FR76" s="411"/>
      <c r="FS76" s="411"/>
      <c r="FT76" s="411"/>
      <c r="FU76" s="411"/>
      <c r="FV76" s="411"/>
      <c r="FW76" s="411"/>
      <c r="FX76" s="411"/>
      <c r="FY76" s="411"/>
      <c r="FZ76" s="411"/>
      <c r="GA76" s="411"/>
      <c r="GB76" s="411"/>
      <c r="GC76" s="411"/>
      <c r="GD76" s="411"/>
      <c r="GE76" s="411"/>
      <c r="GF76" s="411"/>
      <c r="GG76" s="411"/>
      <c r="GH76" s="411"/>
      <c r="GI76" s="411"/>
      <c r="GJ76" s="411"/>
      <c r="GK76" s="411"/>
      <c r="GL76" s="411"/>
      <c r="GM76" s="411"/>
      <c r="GN76" s="411"/>
      <c r="GO76" s="411"/>
      <c r="GP76" s="411"/>
      <c r="GQ76" s="411"/>
      <c r="GR76" s="411"/>
      <c r="GS76" s="411"/>
      <c r="GT76" s="411"/>
      <c r="GU76" s="411"/>
      <c r="GV76" s="411"/>
      <c r="GW76" s="411"/>
      <c r="GX76" s="411"/>
      <c r="GY76" s="411"/>
      <c r="GZ76" s="411"/>
      <c r="HA76" s="411"/>
      <c r="HB76" s="411"/>
      <c r="HC76" s="411"/>
      <c r="HD76" s="411"/>
      <c r="HE76" s="411"/>
      <c r="HF76" s="411"/>
      <c r="HG76" s="411"/>
      <c r="HH76" s="411"/>
      <c r="HI76" s="411"/>
      <c r="HJ76" s="411"/>
      <c r="HK76" s="411"/>
      <c r="HL76" s="411"/>
      <c r="HM76" s="411"/>
      <c r="HN76" s="411"/>
      <c r="HO76" s="411"/>
      <c r="HP76" s="411"/>
      <c r="HQ76" s="411"/>
      <c r="HR76" s="411"/>
      <c r="HS76" s="411"/>
      <c r="HT76" s="411"/>
      <c r="HU76" s="411"/>
      <c r="HV76" s="411"/>
      <c r="HW76" s="411"/>
      <c r="HX76" s="411"/>
      <c r="HY76" s="411"/>
      <c r="HZ76" s="411"/>
      <c r="IA76" s="411"/>
      <c r="IB76" s="411"/>
      <c r="IC76" s="411"/>
      <c r="ID76" s="411"/>
      <c r="IE76" s="411"/>
      <c r="IF76" s="411"/>
      <c r="IG76" s="411"/>
      <c r="IH76" s="411"/>
      <c r="II76" s="411"/>
      <c r="IJ76" s="411"/>
      <c r="IK76" s="411"/>
      <c r="IL76" s="411"/>
      <c r="IM76" s="411"/>
      <c r="IN76" s="411"/>
      <c r="IO76" s="411"/>
      <c r="IP76" s="411"/>
      <c r="IQ76" s="411"/>
      <c r="IR76" s="411"/>
      <c r="IS76" s="411"/>
      <c r="IT76" s="411"/>
      <c r="IU76" s="411"/>
    </row>
    <row r="77" spans="1:255" ht="9.9499999999999993" customHeight="1">
      <c r="A77" s="1106"/>
      <c r="B77" s="1106"/>
      <c r="C77" s="1106"/>
      <c r="D77" s="1106"/>
      <c r="E77" s="1106"/>
      <c r="F77" s="1106"/>
      <c r="G77" s="1106"/>
      <c r="H77" s="1106"/>
      <c r="I77" s="1106"/>
      <c r="J77" s="1106"/>
      <c r="K77" s="1106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  <c r="Z77" s="417"/>
      <c r="AA77" s="417"/>
      <c r="AB77" s="417"/>
      <c r="AC77" s="417"/>
      <c r="AD77" s="417"/>
      <c r="AE77" s="417"/>
      <c r="AF77" s="417"/>
      <c r="AG77" s="417"/>
      <c r="AH77" s="417"/>
      <c r="AI77" s="417"/>
      <c r="AJ77" s="417"/>
      <c r="AK77" s="417"/>
      <c r="AL77" s="417"/>
      <c r="AM77" s="417"/>
      <c r="AN77" s="417"/>
      <c r="AO77" s="417"/>
      <c r="AP77" s="417"/>
      <c r="AQ77" s="417"/>
      <c r="AR77" s="417"/>
      <c r="AS77" s="417"/>
      <c r="AT77" s="417"/>
      <c r="AU77" s="417"/>
      <c r="AV77" s="417"/>
      <c r="AW77" s="417"/>
      <c r="AX77" s="417"/>
      <c r="AY77" s="417"/>
      <c r="AZ77" s="417"/>
      <c r="BA77" s="417"/>
      <c r="BB77" s="417"/>
      <c r="BC77" s="417"/>
      <c r="BD77" s="417"/>
      <c r="BE77" s="417"/>
      <c r="BF77" s="417"/>
      <c r="BG77" s="417"/>
      <c r="BH77" s="417"/>
      <c r="BI77" s="417"/>
      <c r="BJ77" s="417"/>
      <c r="BK77" s="417"/>
      <c r="BL77" s="417"/>
      <c r="BM77" s="417"/>
      <c r="BN77" s="417"/>
      <c r="BO77" s="417"/>
      <c r="BP77" s="417"/>
      <c r="BQ77" s="417"/>
      <c r="BR77" s="417"/>
      <c r="BS77" s="417"/>
      <c r="BT77" s="417"/>
      <c r="BU77" s="417"/>
      <c r="BV77" s="417"/>
      <c r="BW77" s="417"/>
      <c r="BX77" s="417"/>
      <c r="BY77" s="417"/>
      <c r="BZ77" s="417"/>
      <c r="CA77" s="417"/>
      <c r="CB77" s="417"/>
      <c r="CC77" s="417"/>
      <c r="CD77" s="417"/>
      <c r="CE77" s="417"/>
      <c r="CF77" s="417"/>
      <c r="CG77" s="417"/>
      <c r="CH77" s="417"/>
      <c r="CI77" s="417"/>
      <c r="CJ77" s="417"/>
      <c r="CK77" s="417"/>
      <c r="CL77" s="417"/>
      <c r="CM77" s="417"/>
      <c r="CN77" s="417"/>
      <c r="CO77" s="417"/>
      <c r="CP77" s="417"/>
      <c r="CQ77" s="417"/>
      <c r="CR77" s="417"/>
      <c r="CS77" s="417"/>
      <c r="CT77" s="417"/>
      <c r="CU77" s="417"/>
      <c r="CV77" s="417"/>
      <c r="CW77" s="417"/>
      <c r="CX77" s="417"/>
      <c r="CY77" s="417"/>
      <c r="CZ77" s="417"/>
      <c r="DA77" s="417"/>
      <c r="DB77" s="417"/>
      <c r="DC77" s="417"/>
      <c r="DD77" s="417"/>
      <c r="DE77" s="417"/>
      <c r="DF77" s="417"/>
      <c r="DG77" s="417"/>
      <c r="DH77" s="417"/>
      <c r="DI77" s="417"/>
      <c r="DJ77" s="417"/>
      <c r="DK77" s="417"/>
      <c r="DL77" s="417"/>
      <c r="DM77" s="417"/>
      <c r="DN77" s="417"/>
      <c r="DO77" s="417"/>
      <c r="DP77" s="417"/>
      <c r="DQ77" s="417"/>
      <c r="DR77" s="417"/>
      <c r="DS77" s="417"/>
      <c r="DT77" s="417"/>
      <c r="DU77" s="417"/>
      <c r="DV77" s="417"/>
      <c r="DW77" s="417"/>
      <c r="DX77" s="417"/>
      <c r="DY77" s="417"/>
      <c r="DZ77" s="417"/>
      <c r="EA77" s="417"/>
      <c r="EB77" s="417"/>
      <c r="EC77" s="417"/>
      <c r="ED77" s="417"/>
      <c r="EE77" s="417"/>
      <c r="EF77" s="417"/>
      <c r="EG77" s="417"/>
      <c r="EH77" s="417"/>
      <c r="EI77" s="417"/>
      <c r="EJ77" s="417"/>
      <c r="EK77" s="417"/>
      <c r="EL77" s="417"/>
      <c r="EM77" s="417"/>
      <c r="EN77" s="417"/>
      <c r="EO77" s="417"/>
      <c r="EP77" s="417"/>
      <c r="EQ77" s="417"/>
      <c r="ER77" s="417"/>
      <c r="ES77" s="417"/>
      <c r="ET77" s="417"/>
      <c r="EU77" s="417"/>
      <c r="EV77" s="417"/>
      <c r="EW77" s="417"/>
      <c r="EX77" s="417"/>
      <c r="EY77" s="417"/>
      <c r="EZ77" s="417"/>
      <c r="FA77" s="417"/>
      <c r="FB77" s="417"/>
      <c r="FC77" s="417"/>
      <c r="FD77" s="417"/>
      <c r="FE77" s="417"/>
      <c r="FF77" s="417"/>
      <c r="FG77" s="417"/>
      <c r="FH77" s="417"/>
      <c r="FI77" s="417"/>
      <c r="FJ77" s="417"/>
      <c r="FK77" s="417"/>
      <c r="FL77" s="417"/>
      <c r="FM77" s="417"/>
      <c r="FN77" s="417"/>
      <c r="FO77" s="417"/>
      <c r="FP77" s="417"/>
      <c r="FQ77" s="417"/>
      <c r="FR77" s="417"/>
      <c r="FS77" s="417"/>
      <c r="FT77" s="417"/>
      <c r="FU77" s="417"/>
      <c r="FV77" s="417"/>
      <c r="FW77" s="417"/>
      <c r="FX77" s="417"/>
      <c r="FY77" s="417"/>
      <c r="FZ77" s="417"/>
      <c r="GA77" s="417"/>
      <c r="GB77" s="417"/>
      <c r="GC77" s="417"/>
      <c r="GD77" s="417"/>
      <c r="GE77" s="417"/>
      <c r="GF77" s="417"/>
      <c r="GG77" s="417"/>
      <c r="GH77" s="417"/>
      <c r="GI77" s="417"/>
      <c r="GJ77" s="417"/>
      <c r="GK77" s="417"/>
      <c r="GL77" s="417"/>
      <c r="GM77" s="417"/>
      <c r="GN77" s="417"/>
      <c r="GO77" s="417"/>
      <c r="GP77" s="417"/>
      <c r="GQ77" s="417"/>
      <c r="GR77" s="417"/>
      <c r="GS77" s="417"/>
      <c r="GT77" s="417"/>
      <c r="GU77" s="417"/>
      <c r="GV77" s="417"/>
      <c r="GW77" s="417"/>
      <c r="GX77" s="417"/>
      <c r="GY77" s="417"/>
      <c r="GZ77" s="417"/>
      <c r="HA77" s="417"/>
      <c r="HB77" s="417"/>
      <c r="HC77" s="417"/>
      <c r="HD77" s="417"/>
      <c r="HE77" s="417"/>
      <c r="HF77" s="417"/>
      <c r="HG77" s="417"/>
      <c r="HH77" s="417"/>
      <c r="HI77" s="417"/>
      <c r="HJ77" s="417"/>
      <c r="HK77" s="417"/>
      <c r="HL77" s="417"/>
      <c r="HM77" s="417"/>
      <c r="HN77" s="417"/>
      <c r="HO77" s="417"/>
      <c r="HP77" s="417"/>
      <c r="HQ77" s="417"/>
      <c r="HR77" s="417"/>
      <c r="HS77" s="417"/>
      <c r="HT77" s="417"/>
      <c r="HU77" s="417"/>
      <c r="HV77" s="417"/>
      <c r="HW77" s="417"/>
      <c r="HX77" s="417"/>
      <c r="HY77" s="417"/>
      <c r="HZ77" s="417"/>
      <c r="IA77" s="417"/>
      <c r="IB77" s="417"/>
      <c r="IC77" s="417"/>
      <c r="ID77" s="417"/>
      <c r="IE77" s="417"/>
      <c r="IF77" s="417"/>
      <c r="IG77" s="417"/>
      <c r="IH77" s="417"/>
      <c r="II77" s="417"/>
      <c r="IJ77" s="417"/>
      <c r="IK77" s="417"/>
      <c r="IL77" s="417"/>
      <c r="IM77" s="417"/>
      <c r="IN77" s="417"/>
      <c r="IO77" s="417"/>
      <c r="IP77" s="417"/>
      <c r="IQ77" s="417"/>
      <c r="IR77" s="417"/>
      <c r="IS77" s="417"/>
      <c r="IT77" s="417"/>
      <c r="IU77" s="417"/>
    </row>
    <row r="78" spans="1:255" ht="15.75">
      <c r="A78" s="398" t="s">
        <v>565</v>
      </c>
      <c r="B78" s="1103" t="s">
        <v>566</v>
      </c>
      <c r="C78" s="1103"/>
      <c r="D78" s="1103"/>
      <c r="E78" s="1103"/>
      <c r="F78" s="1103"/>
      <c r="G78" s="1103"/>
      <c r="H78" s="1103"/>
      <c r="I78" s="1103"/>
      <c r="J78" s="1103"/>
      <c r="K78" s="1103"/>
      <c r="L78" s="404"/>
      <c r="M78" s="404"/>
      <c r="N78" s="404"/>
      <c r="O78" s="404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4"/>
      <c r="AC78" s="404"/>
      <c r="AD78" s="404"/>
      <c r="AE78" s="404"/>
      <c r="AF78" s="404"/>
      <c r="AG78" s="404"/>
      <c r="AH78" s="404"/>
      <c r="AI78" s="404"/>
      <c r="AJ78" s="404"/>
      <c r="AK78" s="404"/>
      <c r="AL78" s="404"/>
      <c r="AM78" s="404"/>
      <c r="AN78" s="404"/>
      <c r="AO78" s="404"/>
      <c r="AP78" s="404"/>
      <c r="AQ78" s="404"/>
      <c r="AR78" s="404"/>
      <c r="AS78" s="404"/>
      <c r="AT78" s="404"/>
      <c r="AU78" s="404"/>
      <c r="AV78" s="404"/>
      <c r="AW78" s="404"/>
      <c r="AX78" s="404"/>
      <c r="AY78" s="404"/>
      <c r="AZ78" s="404"/>
      <c r="BA78" s="404"/>
      <c r="BB78" s="404"/>
      <c r="BC78" s="404"/>
      <c r="BD78" s="404"/>
      <c r="BE78" s="404"/>
      <c r="BF78" s="404"/>
      <c r="BG78" s="404"/>
      <c r="BH78" s="404"/>
      <c r="BI78" s="404"/>
      <c r="BJ78" s="404"/>
      <c r="BK78" s="404"/>
      <c r="BL78" s="404"/>
      <c r="BM78" s="404"/>
      <c r="BN78" s="404"/>
      <c r="BO78" s="404"/>
      <c r="BP78" s="404"/>
      <c r="BQ78" s="404"/>
      <c r="BR78" s="404"/>
      <c r="BS78" s="404"/>
      <c r="BT78" s="404"/>
      <c r="BU78" s="404"/>
      <c r="BV78" s="404"/>
      <c r="BW78" s="404"/>
      <c r="BX78" s="404"/>
      <c r="BY78" s="404"/>
      <c r="BZ78" s="404"/>
      <c r="CA78" s="404"/>
      <c r="CB78" s="404"/>
      <c r="CC78" s="404"/>
      <c r="CD78" s="404"/>
      <c r="CE78" s="404"/>
      <c r="CF78" s="404"/>
      <c r="CG78" s="404"/>
      <c r="CH78" s="404"/>
      <c r="CI78" s="404"/>
      <c r="CJ78" s="404"/>
      <c r="CK78" s="404"/>
      <c r="CL78" s="404"/>
      <c r="CM78" s="404"/>
      <c r="CN78" s="404"/>
      <c r="CO78" s="404"/>
      <c r="CP78" s="404"/>
      <c r="CQ78" s="404"/>
      <c r="CR78" s="404"/>
      <c r="CS78" s="404"/>
      <c r="CT78" s="404"/>
      <c r="CU78" s="404"/>
      <c r="CV78" s="404"/>
      <c r="CW78" s="404"/>
      <c r="CX78" s="404"/>
      <c r="CY78" s="404"/>
      <c r="CZ78" s="404"/>
      <c r="DA78" s="404"/>
      <c r="DB78" s="404"/>
      <c r="DC78" s="404"/>
      <c r="DD78" s="404"/>
      <c r="DE78" s="404"/>
      <c r="DF78" s="404"/>
      <c r="DG78" s="404"/>
      <c r="DH78" s="404"/>
      <c r="DI78" s="404"/>
      <c r="DJ78" s="404"/>
      <c r="DK78" s="404"/>
      <c r="DL78" s="404"/>
      <c r="DM78" s="404"/>
      <c r="DN78" s="404"/>
      <c r="DO78" s="404"/>
      <c r="DP78" s="404"/>
      <c r="DQ78" s="404"/>
      <c r="DR78" s="404"/>
      <c r="DS78" s="404"/>
      <c r="DT78" s="404"/>
      <c r="DU78" s="404"/>
      <c r="DV78" s="404"/>
      <c r="DW78" s="404"/>
      <c r="DX78" s="404"/>
      <c r="DY78" s="404"/>
      <c r="DZ78" s="404"/>
      <c r="EA78" s="404"/>
      <c r="EB78" s="404"/>
      <c r="EC78" s="404"/>
      <c r="ED78" s="404"/>
      <c r="EE78" s="404"/>
      <c r="EF78" s="404"/>
      <c r="EG78" s="404"/>
      <c r="EH78" s="404"/>
      <c r="EI78" s="404"/>
      <c r="EJ78" s="404"/>
      <c r="EK78" s="404"/>
      <c r="EL78" s="404"/>
      <c r="EM78" s="404"/>
      <c r="EN78" s="404"/>
      <c r="EO78" s="404"/>
      <c r="EP78" s="404"/>
      <c r="EQ78" s="404"/>
      <c r="ER78" s="404"/>
      <c r="ES78" s="404"/>
      <c r="ET78" s="404"/>
      <c r="EU78" s="404"/>
      <c r="EV78" s="404"/>
      <c r="EW78" s="404"/>
      <c r="EX78" s="404"/>
      <c r="EY78" s="404"/>
      <c r="EZ78" s="404"/>
      <c r="FA78" s="404"/>
      <c r="FB78" s="404"/>
      <c r="FC78" s="404"/>
      <c r="FD78" s="404"/>
      <c r="FE78" s="404"/>
      <c r="FF78" s="404"/>
      <c r="FG78" s="404"/>
      <c r="FH78" s="404"/>
      <c r="FI78" s="404"/>
      <c r="FJ78" s="404"/>
      <c r="FK78" s="404"/>
      <c r="FL78" s="404"/>
      <c r="FM78" s="404"/>
      <c r="FN78" s="404"/>
      <c r="FO78" s="404"/>
      <c r="FP78" s="404"/>
      <c r="FQ78" s="404"/>
      <c r="FR78" s="404"/>
      <c r="FS78" s="404"/>
      <c r="FT78" s="404"/>
      <c r="FU78" s="404"/>
      <c r="FV78" s="404"/>
      <c r="FW78" s="404"/>
      <c r="FX78" s="404"/>
      <c r="FY78" s="404"/>
      <c r="FZ78" s="404"/>
      <c r="GA78" s="404"/>
      <c r="GB78" s="404"/>
      <c r="GC78" s="404"/>
      <c r="GD78" s="404"/>
      <c r="GE78" s="404"/>
      <c r="GF78" s="404"/>
      <c r="GG78" s="404"/>
      <c r="GH78" s="404"/>
      <c r="GI78" s="404"/>
      <c r="GJ78" s="404"/>
      <c r="GK78" s="404"/>
      <c r="GL78" s="404"/>
      <c r="GM78" s="404"/>
      <c r="GN78" s="404"/>
      <c r="GO78" s="404"/>
      <c r="GP78" s="404"/>
      <c r="GQ78" s="404"/>
      <c r="GR78" s="404"/>
      <c r="GS78" s="404"/>
      <c r="GT78" s="404"/>
      <c r="GU78" s="404"/>
      <c r="GV78" s="404"/>
      <c r="GW78" s="404"/>
      <c r="GX78" s="404"/>
      <c r="GY78" s="404"/>
      <c r="GZ78" s="404"/>
      <c r="HA78" s="404"/>
      <c r="HB78" s="404"/>
      <c r="HC78" s="404"/>
      <c r="HD78" s="404"/>
      <c r="HE78" s="404"/>
      <c r="HF78" s="404"/>
      <c r="HG78" s="404"/>
      <c r="HH78" s="404"/>
      <c r="HI78" s="404"/>
      <c r="HJ78" s="404"/>
      <c r="HK78" s="404"/>
      <c r="HL78" s="404"/>
      <c r="HM78" s="404"/>
      <c r="HN78" s="404"/>
      <c r="HO78" s="404"/>
      <c r="HP78" s="404"/>
      <c r="HQ78" s="404"/>
      <c r="HR78" s="404"/>
      <c r="HS78" s="404"/>
      <c r="HT78" s="404"/>
      <c r="HU78" s="404"/>
      <c r="HV78" s="404"/>
      <c r="HW78" s="404"/>
      <c r="HX78" s="404"/>
      <c r="HY78" s="404"/>
      <c r="HZ78" s="404"/>
      <c r="IA78" s="404"/>
      <c r="IB78" s="404"/>
      <c r="IC78" s="404"/>
      <c r="ID78" s="404"/>
      <c r="IE78" s="404"/>
      <c r="IF78" s="404"/>
      <c r="IG78" s="404"/>
      <c r="IH78" s="404"/>
      <c r="II78" s="404"/>
      <c r="IJ78" s="404"/>
      <c r="IK78" s="404"/>
      <c r="IL78" s="404"/>
      <c r="IM78" s="404"/>
      <c r="IN78" s="404"/>
      <c r="IO78" s="404"/>
      <c r="IP78" s="404"/>
      <c r="IQ78" s="404"/>
      <c r="IR78" s="404"/>
      <c r="IS78" s="404"/>
      <c r="IT78" s="404"/>
      <c r="IU78" s="404"/>
    </row>
    <row r="79" spans="1:255" ht="9.9499999999999993" customHeight="1">
      <c r="A79" s="412"/>
      <c r="B79" s="413"/>
      <c r="C79" s="413"/>
      <c r="D79" s="414"/>
      <c r="E79" s="412"/>
      <c r="F79" s="415"/>
      <c r="G79" s="416"/>
      <c r="H79" s="415"/>
      <c r="I79" s="415"/>
      <c r="J79" s="415"/>
      <c r="K79" s="419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  <c r="Z79" s="417"/>
      <c r="AA79" s="417"/>
      <c r="AB79" s="417"/>
      <c r="AC79" s="417"/>
      <c r="AD79" s="417"/>
      <c r="AE79" s="417"/>
      <c r="AF79" s="417"/>
      <c r="AG79" s="417"/>
      <c r="AH79" s="417"/>
      <c r="AI79" s="417"/>
      <c r="AJ79" s="417"/>
      <c r="AK79" s="417"/>
      <c r="AL79" s="417"/>
      <c r="AM79" s="417"/>
      <c r="AN79" s="417"/>
      <c r="AO79" s="417"/>
      <c r="AP79" s="417"/>
      <c r="AQ79" s="417"/>
      <c r="AR79" s="417"/>
      <c r="AS79" s="417"/>
      <c r="AT79" s="417"/>
      <c r="AU79" s="417"/>
      <c r="AV79" s="417"/>
      <c r="AW79" s="417"/>
      <c r="AX79" s="417"/>
      <c r="AY79" s="417"/>
      <c r="AZ79" s="417"/>
      <c r="BA79" s="417"/>
      <c r="BB79" s="417"/>
      <c r="BC79" s="417"/>
      <c r="BD79" s="417"/>
      <c r="BE79" s="417"/>
      <c r="BF79" s="417"/>
      <c r="BG79" s="417"/>
      <c r="BH79" s="417"/>
      <c r="BI79" s="417"/>
      <c r="BJ79" s="417"/>
      <c r="BK79" s="417"/>
      <c r="BL79" s="417"/>
      <c r="BM79" s="417"/>
      <c r="BN79" s="417"/>
      <c r="BO79" s="417"/>
      <c r="BP79" s="417"/>
      <c r="BQ79" s="417"/>
      <c r="BR79" s="417"/>
      <c r="BS79" s="417"/>
      <c r="BT79" s="417"/>
      <c r="BU79" s="417"/>
      <c r="BV79" s="417"/>
      <c r="BW79" s="417"/>
      <c r="BX79" s="417"/>
      <c r="BY79" s="417"/>
      <c r="BZ79" s="417"/>
      <c r="CA79" s="417"/>
      <c r="CB79" s="417"/>
      <c r="CC79" s="417"/>
      <c r="CD79" s="417"/>
      <c r="CE79" s="417"/>
      <c r="CF79" s="417"/>
      <c r="CG79" s="417"/>
      <c r="CH79" s="417"/>
      <c r="CI79" s="417"/>
      <c r="CJ79" s="417"/>
      <c r="CK79" s="417"/>
      <c r="CL79" s="417"/>
      <c r="CM79" s="417"/>
      <c r="CN79" s="417"/>
      <c r="CO79" s="417"/>
      <c r="CP79" s="417"/>
      <c r="CQ79" s="417"/>
      <c r="CR79" s="417"/>
      <c r="CS79" s="417"/>
      <c r="CT79" s="417"/>
      <c r="CU79" s="417"/>
      <c r="CV79" s="417"/>
      <c r="CW79" s="417"/>
      <c r="CX79" s="417"/>
      <c r="CY79" s="417"/>
      <c r="CZ79" s="417"/>
      <c r="DA79" s="417"/>
      <c r="DB79" s="417"/>
      <c r="DC79" s="417"/>
      <c r="DD79" s="417"/>
      <c r="DE79" s="417"/>
      <c r="DF79" s="417"/>
      <c r="DG79" s="417"/>
      <c r="DH79" s="417"/>
      <c r="DI79" s="417"/>
      <c r="DJ79" s="417"/>
      <c r="DK79" s="417"/>
      <c r="DL79" s="417"/>
      <c r="DM79" s="417"/>
      <c r="DN79" s="417"/>
      <c r="DO79" s="417"/>
      <c r="DP79" s="417"/>
      <c r="DQ79" s="417"/>
      <c r="DR79" s="417"/>
      <c r="DS79" s="417"/>
      <c r="DT79" s="417"/>
      <c r="DU79" s="417"/>
      <c r="DV79" s="417"/>
      <c r="DW79" s="417"/>
      <c r="DX79" s="417"/>
      <c r="DY79" s="417"/>
      <c r="DZ79" s="417"/>
      <c r="EA79" s="417"/>
      <c r="EB79" s="417"/>
      <c r="EC79" s="417"/>
      <c r="ED79" s="417"/>
      <c r="EE79" s="417"/>
      <c r="EF79" s="417"/>
      <c r="EG79" s="417"/>
      <c r="EH79" s="417"/>
      <c r="EI79" s="417"/>
      <c r="EJ79" s="417"/>
      <c r="EK79" s="417"/>
      <c r="EL79" s="417"/>
      <c r="EM79" s="417"/>
      <c r="EN79" s="417"/>
      <c r="EO79" s="417"/>
      <c r="EP79" s="417"/>
      <c r="EQ79" s="417"/>
      <c r="ER79" s="417"/>
      <c r="ES79" s="417"/>
      <c r="ET79" s="417"/>
      <c r="EU79" s="417"/>
      <c r="EV79" s="417"/>
      <c r="EW79" s="417"/>
      <c r="EX79" s="417"/>
      <c r="EY79" s="417"/>
      <c r="EZ79" s="417"/>
      <c r="FA79" s="417"/>
      <c r="FB79" s="417"/>
      <c r="FC79" s="417"/>
      <c r="FD79" s="417"/>
      <c r="FE79" s="417"/>
      <c r="FF79" s="417"/>
      <c r="FG79" s="417"/>
      <c r="FH79" s="417"/>
      <c r="FI79" s="417"/>
      <c r="FJ79" s="417"/>
      <c r="FK79" s="417"/>
      <c r="FL79" s="417"/>
      <c r="FM79" s="417"/>
      <c r="FN79" s="417"/>
      <c r="FO79" s="417"/>
      <c r="FP79" s="417"/>
      <c r="FQ79" s="417"/>
      <c r="FR79" s="417"/>
      <c r="FS79" s="417"/>
      <c r="FT79" s="417"/>
      <c r="FU79" s="417"/>
      <c r="FV79" s="417"/>
      <c r="FW79" s="417"/>
      <c r="FX79" s="417"/>
      <c r="FY79" s="417"/>
      <c r="FZ79" s="417"/>
      <c r="GA79" s="417"/>
      <c r="GB79" s="417"/>
      <c r="GC79" s="417"/>
      <c r="GD79" s="417"/>
      <c r="GE79" s="417"/>
      <c r="GF79" s="417"/>
      <c r="GG79" s="417"/>
      <c r="GH79" s="417"/>
      <c r="GI79" s="417"/>
      <c r="GJ79" s="417"/>
      <c r="GK79" s="417"/>
      <c r="GL79" s="417"/>
      <c r="GM79" s="417"/>
      <c r="GN79" s="417"/>
      <c r="GO79" s="417"/>
      <c r="GP79" s="417"/>
      <c r="GQ79" s="417"/>
      <c r="GR79" s="417"/>
      <c r="GS79" s="417"/>
      <c r="GT79" s="417"/>
      <c r="GU79" s="417"/>
      <c r="GV79" s="417"/>
      <c r="GW79" s="417"/>
      <c r="GX79" s="417"/>
      <c r="GY79" s="417"/>
      <c r="GZ79" s="417"/>
      <c r="HA79" s="417"/>
      <c r="HB79" s="417"/>
      <c r="HC79" s="417"/>
      <c r="HD79" s="417"/>
      <c r="HE79" s="417"/>
      <c r="HF79" s="417"/>
      <c r="HG79" s="417"/>
      <c r="HH79" s="417"/>
      <c r="HI79" s="417"/>
      <c r="HJ79" s="417"/>
      <c r="HK79" s="417"/>
      <c r="HL79" s="417"/>
      <c r="HM79" s="417"/>
      <c r="HN79" s="417"/>
      <c r="HO79" s="417"/>
      <c r="HP79" s="417"/>
      <c r="HQ79" s="417"/>
      <c r="HR79" s="417"/>
      <c r="HS79" s="417"/>
      <c r="HT79" s="417"/>
      <c r="HU79" s="417"/>
      <c r="HV79" s="417"/>
      <c r="HW79" s="417"/>
      <c r="HX79" s="417"/>
      <c r="HY79" s="417"/>
      <c r="HZ79" s="417"/>
      <c r="IA79" s="417"/>
      <c r="IB79" s="417"/>
      <c r="IC79" s="417"/>
      <c r="ID79" s="417"/>
      <c r="IE79" s="417"/>
      <c r="IF79" s="417"/>
      <c r="IG79" s="417"/>
      <c r="IH79" s="417"/>
      <c r="II79" s="417"/>
      <c r="IJ79" s="417"/>
      <c r="IK79" s="417"/>
      <c r="IL79" s="417"/>
      <c r="IM79" s="417"/>
      <c r="IN79" s="417"/>
      <c r="IO79" s="417"/>
      <c r="IP79" s="417"/>
      <c r="IQ79" s="417"/>
      <c r="IR79" s="417"/>
      <c r="IS79" s="417"/>
      <c r="IT79" s="417"/>
      <c r="IU79" s="417"/>
    </row>
    <row r="80" spans="1:255">
      <c r="A80" s="406"/>
      <c r="B80" s="407" t="s">
        <v>23</v>
      </c>
      <c r="C80" s="407"/>
      <c r="D80" s="408" t="s">
        <v>24</v>
      </c>
      <c r="E80" s="406" t="s">
        <v>488</v>
      </c>
      <c r="F80" s="409">
        <f>F81+F82+F83+F84+F85+F86+F87+F88+F89+F90+F91+F92+F93+F94+F95+F96+F97+F98+F99+F100+F101+F102+F104+F103+F105+F106+F107+F109+F110+F108</f>
        <v>726291570</v>
      </c>
      <c r="G80" s="409">
        <f>G81+G82+G83+G84+G85+G86+G87+G88+G89+G90+G91+G92+G93+G94+G95+G96+G97+G98+G99+G100+G101+G102+G104+G103+G105+G106+G107+G109+G110+G108</f>
        <v>106687951</v>
      </c>
      <c r="H80" s="409">
        <f>H81+H82+H83+H84+H85+H86+H87+H88+H89+H90+H91+H92+H93+H94+H95+H96+H97+H98+H99+H100+H101+H102+H104+H103+H105+H106+H107+H109+H110+H108</f>
        <v>115789810</v>
      </c>
      <c r="I80" s="409">
        <f>I81+I82+I83+I84+I85+I86+I87+I88+I89+I90+I91+I92+I93+I94+I95+I96+I97+I98+I99+I100+I101+I102+I104+I103+I105+I106+I107+I109+I110+I108</f>
        <v>103094615</v>
      </c>
      <c r="J80" s="409">
        <f>J81+J82+J83+J84+J85+J86+J87+J88+J89+J90+J91+J92+J93+J94+J95+J96+J97+J98+J99+J100+J101+J102+J104+J103+J105+J106+J107+J109+J110+J108</f>
        <v>12695195</v>
      </c>
      <c r="K80" s="406" t="s">
        <v>488</v>
      </c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1"/>
      <c r="AH80" s="411"/>
      <c r="AI80" s="411"/>
      <c r="AJ80" s="411"/>
      <c r="AK80" s="411"/>
      <c r="AL80" s="411"/>
      <c r="AM80" s="411"/>
      <c r="AN80" s="411"/>
      <c r="AO80" s="411"/>
      <c r="AP80" s="411"/>
      <c r="AQ80" s="411"/>
      <c r="AR80" s="411"/>
      <c r="AS80" s="411"/>
      <c r="AT80" s="411"/>
      <c r="AU80" s="411"/>
      <c r="AV80" s="411"/>
      <c r="AW80" s="411"/>
      <c r="AX80" s="411"/>
      <c r="AY80" s="411"/>
      <c r="AZ80" s="411"/>
      <c r="BA80" s="411"/>
      <c r="BB80" s="411"/>
      <c r="BC80" s="411"/>
      <c r="BD80" s="411"/>
      <c r="BE80" s="411"/>
      <c r="BF80" s="411"/>
      <c r="BG80" s="411"/>
      <c r="BH80" s="411"/>
      <c r="BI80" s="411"/>
      <c r="BJ80" s="411"/>
      <c r="BK80" s="411"/>
      <c r="BL80" s="411"/>
      <c r="BM80" s="411"/>
      <c r="BN80" s="411"/>
      <c r="BO80" s="411"/>
      <c r="BP80" s="411"/>
      <c r="BQ80" s="411"/>
      <c r="BR80" s="411"/>
      <c r="BS80" s="411"/>
      <c r="BT80" s="411"/>
      <c r="BU80" s="411"/>
      <c r="BV80" s="411"/>
      <c r="BW80" s="411"/>
      <c r="BX80" s="411"/>
      <c r="BY80" s="411"/>
      <c r="BZ80" s="411"/>
      <c r="CA80" s="411"/>
      <c r="CB80" s="411"/>
      <c r="CC80" s="411"/>
      <c r="CD80" s="411"/>
      <c r="CE80" s="411"/>
      <c r="CF80" s="411"/>
      <c r="CG80" s="411"/>
      <c r="CH80" s="411"/>
      <c r="CI80" s="411"/>
      <c r="CJ80" s="411"/>
      <c r="CK80" s="411"/>
      <c r="CL80" s="411"/>
      <c r="CM80" s="411"/>
      <c r="CN80" s="411"/>
      <c r="CO80" s="411"/>
      <c r="CP80" s="411"/>
      <c r="CQ80" s="411"/>
      <c r="CR80" s="411"/>
      <c r="CS80" s="411"/>
      <c r="CT80" s="411"/>
      <c r="CU80" s="411"/>
      <c r="CV80" s="411"/>
      <c r="CW80" s="411"/>
      <c r="CX80" s="411"/>
      <c r="CY80" s="411"/>
      <c r="CZ80" s="411"/>
      <c r="DA80" s="411"/>
      <c r="DB80" s="411"/>
      <c r="DC80" s="411"/>
      <c r="DD80" s="411"/>
      <c r="DE80" s="411"/>
      <c r="DF80" s="411"/>
      <c r="DG80" s="411"/>
      <c r="DH80" s="411"/>
      <c r="DI80" s="411"/>
      <c r="DJ80" s="411"/>
      <c r="DK80" s="411"/>
      <c r="DL80" s="411"/>
      <c r="DM80" s="411"/>
      <c r="DN80" s="411"/>
      <c r="DO80" s="411"/>
      <c r="DP80" s="411"/>
      <c r="DQ80" s="411"/>
      <c r="DR80" s="411"/>
      <c r="DS80" s="411"/>
      <c r="DT80" s="411"/>
      <c r="DU80" s="411"/>
      <c r="DV80" s="411"/>
      <c r="DW80" s="411"/>
      <c r="DX80" s="411"/>
      <c r="DY80" s="411"/>
      <c r="DZ80" s="411"/>
      <c r="EA80" s="411"/>
      <c r="EB80" s="411"/>
      <c r="EC80" s="411"/>
      <c r="ED80" s="411"/>
      <c r="EE80" s="411"/>
      <c r="EF80" s="411"/>
      <c r="EG80" s="411"/>
      <c r="EH80" s="411"/>
      <c r="EI80" s="411"/>
      <c r="EJ80" s="411"/>
      <c r="EK80" s="411"/>
      <c r="EL80" s="411"/>
      <c r="EM80" s="411"/>
      <c r="EN80" s="411"/>
      <c r="EO80" s="411"/>
      <c r="EP80" s="411"/>
      <c r="EQ80" s="411"/>
      <c r="ER80" s="411"/>
      <c r="ES80" s="411"/>
      <c r="ET80" s="411"/>
      <c r="EU80" s="411"/>
      <c r="EV80" s="411"/>
      <c r="EW80" s="411"/>
      <c r="EX80" s="411"/>
      <c r="EY80" s="411"/>
      <c r="EZ80" s="411"/>
      <c r="FA80" s="411"/>
      <c r="FB80" s="411"/>
      <c r="FC80" s="411"/>
      <c r="FD80" s="411"/>
      <c r="FE80" s="411"/>
      <c r="FF80" s="411"/>
      <c r="FG80" s="411"/>
      <c r="FH80" s="411"/>
      <c r="FI80" s="411"/>
      <c r="FJ80" s="411"/>
      <c r="FK80" s="411"/>
      <c r="FL80" s="411"/>
      <c r="FM80" s="411"/>
      <c r="FN80" s="411"/>
      <c r="FO80" s="411"/>
      <c r="FP80" s="411"/>
      <c r="FQ80" s="411"/>
      <c r="FR80" s="411"/>
      <c r="FS80" s="411"/>
      <c r="FT80" s="411"/>
      <c r="FU80" s="411"/>
      <c r="FV80" s="411"/>
      <c r="FW80" s="411"/>
      <c r="FX80" s="411"/>
      <c r="FY80" s="411"/>
      <c r="FZ80" s="411"/>
      <c r="GA80" s="411"/>
      <c r="GB80" s="411"/>
      <c r="GC80" s="411"/>
      <c r="GD80" s="411"/>
      <c r="GE80" s="411"/>
      <c r="GF80" s="411"/>
      <c r="GG80" s="411"/>
      <c r="GH80" s="411"/>
      <c r="GI80" s="411"/>
      <c r="GJ80" s="411"/>
      <c r="GK80" s="411"/>
      <c r="GL80" s="411"/>
      <c r="GM80" s="411"/>
      <c r="GN80" s="411"/>
      <c r="GO80" s="411"/>
      <c r="GP80" s="411"/>
      <c r="GQ80" s="411"/>
      <c r="GR80" s="411"/>
      <c r="GS80" s="411"/>
      <c r="GT80" s="411"/>
      <c r="GU80" s="411"/>
      <c r="GV80" s="411"/>
      <c r="GW80" s="411"/>
      <c r="GX80" s="411"/>
      <c r="GY80" s="411"/>
      <c r="GZ80" s="411"/>
      <c r="HA80" s="411"/>
      <c r="HB80" s="411"/>
      <c r="HC80" s="411"/>
      <c r="HD80" s="411"/>
      <c r="HE80" s="411"/>
      <c r="HF80" s="411"/>
      <c r="HG80" s="411"/>
      <c r="HH80" s="411"/>
      <c r="HI80" s="411"/>
      <c r="HJ80" s="411"/>
      <c r="HK80" s="411"/>
      <c r="HL80" s="411"/>
      <c r="HM80" s="411"/>
      <c r="HN80" s="411"/>
      <c r="HO80" s="411"/>
      <c r="HP80" s="411"/>
      <c r="HQ80" s="411"/>
      <c r="HR80" s="411"/>
      <c r="HS80" s="411"/>
      <c r="HT80" s="411"/>
      <c r="HU80" s="411"/>
      <c r="HV80" s="411"/>
      <c r="HW80" s="411"/>
      <c r="HX80" s="411"/>
      <c r="HY80" s="411"/>
      <c r="HZ80" s="411"/>
      <c r="IA80" s="411"/>
      <c r="IB80" s="411"/>
      <c r="IC80" s="411"/>
      <c r="ID80" s="411"/>
      <c r="IE80" s="411"/>
      <c r="IF80" s="411"/>
      <c r="IG80" s="411"/>
      <c r="IH80" s="411"/>
      <c r="II80" s="411"/>
      <c r="IJ80" s="411"/>
      <c r="IK80" s="411"/>
      <c r="IL80" s="411"/>
      <c r="IM80" s="411"/>
      <c r="IN80" s="411"/>
      <c r="IO80" s="411"/>
      <c r="IP80" s="411"/>
      <c r="IQ80" s="411"/>
      <c r="IR80" s="411"/>
      <c r="IS80" s="411"/>
      <c r="IT80" s="411"/>
      <c r="IU80" s="411"/>
    </row>
    <row r="81" spans="1:255" ht="53.1" customHeight="1">
      <c r="A81" s="412">
        <v>1</v>
      </c>
      <c r="B81" s="413"/>
      <c r="C81" s="413" t="s">
        <v>263</v>
      </c>
      <c r="D81" s="414" t="s">
        <v>567</v>
      </c>
      <c r="E81" s="412" t="s">
        <v>568</v>
      </c>
      <c r="F81" s="415">
        <v>1000000</v>
      </c>
      <c r="G81" s="423">
        <v>150221</v>
      </c>
      <c r="H81" s="415">
        <f t="shared" ref="H81:H110" si="2">I81+J81</f>
        <v>849779</v>
      </c>
      <c r="I81" s="415">
        <v>849779</v>
      </c>
      <c r="J81" s="415">
        <v>0</v>
      </c>
      <c r="K81" s="414" t="s">
        <v>569</v>
      </c>
      <c r="L81" s="417"/>
      <c r="M81" s="417"/>
      <c r="N81" s="417"/>
      <c r="O81" s="417"/>
      <c r="P81" s="417"/>
      <c r="Q81" s="417"/>
      <c r="R81" s="417"/>
      <c r="S81" s="417"/>
      <c r="T81" s="417"/>
      <c r="U81" s="417"/>
      <c r="V81" s="417"/>
      <c r="W81" s="417"/>
      <c r="X81" s="417"/>
      <c r="Y81" s="417"/>
      <c r="Z81" s="417"/>
      <c r="AA81" s="417"/>
      <c r="AB81" s="417"/>
      <c r="AC81" s="417"/>
      <c r="AD81" s="417"/>
      <c r="AE81" s="417"/>
      <c r="AF81" s="417"/>
      <c r="AG81" s="417"/>
      <c r="AH81" s="417"/>
      <c r="AI81" s="417"/>
      <c r="AJ81" s="417"/>
      <c r="AK81" s="417"/>
      <c r="AL81" s="417"/>
      <c r="AM81" s="417"/>
      <c r="AN81" s="417"/>
      <c r="AO81" s="417"/>
      <c r="AP81" s="417"/>
      <c r="AQ81" s="417"/>
      <c r="AR81" s="417"/>
      <c r="AS81" s="417"/>
      <c r="AT81" s="417"/>
      <c r="AU81" s="417"/>
      <c r="AV81" s="417"/>
      <c r="AW81" s="417"/>
      <c r="AX81" s="417"/>
      <c r="AY81" s="417"/>
      <c r="AZ81" s="417"/>
      <c r="BA81" s="417"/>
      <c r="BB81" s="417"/>
      <c r="BC81" s="417"/>
      <c r="BD81" s="417"/>
      <c r="BE81" s="417"/>
      <c r="BF81" s="417"/>
      <c r="BG81" s="417"/>
      <c r="BH81" s="417"/>
      <c r="BI81" s="417"/>
      <c r="BJ81" s="417"/>
      <c r="BK81" s="417"/>
      <c r="BL81" s="417"/>
      <c r="BM81" s="417"/>
      <c r="BN81" s="417"/>
      <c r="BO81" s="417"/>
      <c r="BP81" s="417"/>
      <c r="BQ81" s="417"/>
      <c r="BR81" s="417"/>
      <c r="BS81" s="417"/>
      <c r="BT81" s="417"/>
      <c r="BU81" s="417"/>
      <c r="BV81" s="417"/>
      <c r="BW81" s="417"/>
      <c r="BX81" s="417"/>
      <c r="BY81" s="417"/>
      <c r="BZ81" s="417"/>
      <c r="CA81" s="417"/>
      <c r="CB81" s="417"/>
      <c r="CC81" s="417"/>
      <c r="CD81" s="417"/>
      <c r="CE81" s="417"/>
      <c r="CF81" s="417"/>
      <c r="CG81" s="417"/>
      <c r="CH81" s="417"/>
      <c r="CI81" s="417"/>
      <c r="CJ81" s="417"/>
      <c r="CK81" s="417"/>
      <c r="CL81" s="417"/>
      <c r="CM81" s="417"/>
      <c r="CN81" s="417"/>
      <c r="CO81" s="417"/>
      <c r="CP81" s="417"/>
      <c r="CQ81" s="417"/>
      <c r="CR81" s="417"/>
      <c r="CS81" s="417"/>
      <c r="CT81" s="417"/>
      <c r="CU81" s="417"/>
      <c r="CV81" s="417"/>
      <c r="CW81" s="417"/>
      <c r="CX81" s="417"/>
      <c r="CY81" s="417"/>
      <c r="CZ81" s="417"/>
      <c r="DA81" s="417"/>
      <c r="DB81" s="417"/>
      <c r="DC81" s="417"/>
      <c r="DD81" s="417"/>
      <c r="DE81" s="417"/>
      <c r="DF81" s="417"/>
      <c r="DG81" s="417"/>
      <c r="DH81" s="417"/>
      <c r="DI81" s="417"/>
      <c r="DJ81" s="417"/>
      <c r="DK81" s="417"/>
      <c r="DL81" s="417"/>
      <c r="DM81" s="417"/>
      <c r="DN81" s="417"/>
      <c r="DO81" s="417"/>
      <c r="DP81" s="417"/>
      <c r="DQ81" s="417"/>
      <c r="DR81" s="417"/>
      <c r="DS81" s="417"/>
      <c r="DT81" s="417"/>
      <c r="DU81" s="417"/>
      <c r="DV81" s="417"/>
      <c r="DW81" s="417"/>
      <c r="DX81" s="417"/>
      <c r="DY81" s="417"/>
      <c r="DZ81" s="417"/>
      <c r="EA81" s="417"/>
      <c r="EB81" s="417"/>
      <c r="EC81" s="417"/>
      <c r="ED81" s="417"/>
      <c r="EE81" s="417"/>
      <c r="EF81" s="417"/>
      <c r="EG81" s="417"/>
      <c r="EH81" s="417"/>
      <c r="EI81" s="417"/>
      <c r="EJ81" s="417"/>
      <c r="EK81" s="417"/>
      <c r="EL81" s="417"/>
      <c r="EM81" s="417"/>
      <c r="EN81" s="417"/>
      <c r="EO81" s="417"/>
      <c r="EP81" s="417"/>
      <c r="EQ81" s="417"/>
      <c r="ER81" s="417"/>
      <c r="ES81" s="417"/>
      <c r="ET81" s="417"/>
      <c r="EU81" s="417"/>
      <c r="EV81" s="417"/>
      <c r="EW81" s="417"/>
      <c r="EX81" s="417"/>
      <c r="EY81" s="417"/>
      <c r="EZ81" s="417"/>
      <c r="FA81" s="417"/>
      <c r="FB81" s="417"/>
      <c r="FC81" s="417"/>
      <c r="FD81" s="417"/>
      <c r="FE81" s="417"/>
      <c r="FF81" s="417"/>
      <c r="FG81" s="417"/>
      <c r="FH81" s="417"/>
      <c r="FI81" s="417"/>
      <c r="FJ81" s="417"/>
      <c r="FK81" s="417"/>
      <c r="FL81" s="417"/>
      <c r="FM81" s="417"/>
      <c r="FN81" s="417"/>
      <c r="FO81" s="417"/>
      <c r="FP81" s="417"/>
      <c r="FQ81" s="417"/>
      <c r="FR81" s="417"/>
      <c r="FS81" s="417"/>
      <c r="FT81" s="417"/>
      <c r="FU81" s="417"/>
      <c r="FV81" s="417"/>
      <c r="FW81" s="417"/>
      <c r="FX81" s="417"/>
      <c r="FY81" s="417"/>
      <c r="FZ81" s="417"/>
      <c r="GA81" s="417"/>
      <c r="GB81" s="417"/>
      <c r="GC81" s="417"/>
      <c r="GD81" s="417"/>
      <c r="GE81" s="417"/>
      <c r="GF81" s="417"/>
      <c r="GG81" s="417"/>
      <c r="GH81" s="417"/>
      <c r="GI81" s="417"/>
      <c r="GJ81" s="417"/>
      <c r="GK81" s="417"/>
      <c r="GL81" s="417"/>
      <c r="GM81" s="417"/>
      <c r="GN81" s="417"/>
      <c r="GO81" s="417"/>
      <c r="GP81" s="417"/>
      <c r="GQ81" s="417"/>
      <c r="GR81" s="417"/>
      <c r="GS81" s="417"/>
      <c r="GT81" s="417"/>
      <c r="GU81" s="417"/>
      <c r="GV81" s="417"/>
      <c r="GW81" s="417"/>
      <c r="GX81" s="417"/>
      <c r="GY81" s="417"/>
      <c r="GZ81" s="417"/>
      <c r="HA81" s="417"/>
      <c r="HB81" s="417"/>
      <c r="HC81" s="417"/>
      <c r="HD81" s="417"/>
      <c r="HE81" s="417"/>
      <c r="HF81" s="417"/>
      <c r="HG81" s="417"/>
      <c r="HH81" s="417"/>
      <c r="HI81" s="417"/>
      <c r="HJ81" s="417"/>
      <c r="HK81" s="417"/>
      <c r="HL81" s="417"/>
      <c r="HM81" s="417"/>
      <c r="HN81" s="417"/>
      <c r="HO81" s="417"/>
      <c r="HP81" s="417"/>
      <c r="HQ81" s="417"/>
      <c r="HR81" s="417"/>
      <c r="HS81" s="417"/>
      <c r="HT81" s="417"/>
      <c r="HU81" s="417"/>
      <c r="HV81" s="417"/>
      <c r="HW81" s="417"/>
      <c r="HX81" s="417"/>
      <c r="HY81" s="417"/>
      <c r="HZ81" s="417"/>
      <c r="IA81" s="417"/>
      <c r="IB81" s="417"/>
      <c r="IC81" s="417"/>
      <c r="ID81" s="417"/>
      <c r="IE81" s="417"/>
      <c r="IF81" s="417"/>
      <c r="IG81" s="417"/>
      <c r="IH81" s="417"/>
      <c r="II81" s="417"/>
      <c r="IJ81" s="417"/>
      <c r="IK81" s="417"/>
      <c r="IL81" s="417"/>
      <c r="IM81" s="417"/>
      <c r="IN81" s="417"/>
      <c r="IO81" s="417"/>
      <c r="IP81" s="417"/>
      <c r="IQ81" s="417"/>
      <c r="IR81" s="417"/>
      <c r="IS81" s="417"/>
      <c r="IT81" s="417"/>
      <c r="IU81" s="417"/>
    </row>
    <row r="82" spans="1:255" ht="27" customHeight="1">
      <c r="A82" s="412">
        <v>2</v>
      </c>
      <c r="B82" s="413"/>
      <c r="C82" s="413" t="s">
        <v>263</v>
      </c>
      <c r="D82" s="414" t="s">
        <v>570</v>
      </c>
      <c r="E82" s="412" t="s">
        <v>571</v>
      </c>
      <c r="F82" s="415">
        <v>196200000</v>
      </c>
      <c r="G82" s="423">
        <v>1503857</v>
      </c>
      <c r="H82" s="415">
        <f t="shared" si="2"/>
        <v>6468868</v>
      </c>
      <c r="I82" s="415">
        <v>0</v>
      </c>
      <c r="J82" s="415">
        <v>6468868</v>
      </c>
      <c r="K82" s="414" t="s">
        <v>569</v>
      </c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417"/>
      <c r="Z82" s="417"/>
      <c r="AA82" s="417"/>
      <c r="AB82" s="417"/>
      <c r="AC82" s="417"/>
      <c r="AD82" s="417"/>
      <c r="AE82" s="417"/>
      <c r="AF82" s="417"/>
      <c r="AG82" s="417"/>
      <c r="AH82" s="417"/>
      <c r="AI82" s="417"/>
      <c r="AJ82" s="417"/>
      <c r="AK82" s="417"/>
      <c r="AL82" s="417"/>
      <c r="AM82" s="417"/>
      <c r="AN82" s="417"/>
      <c r="AO82" s="417"/>
      <c r="AP82" s="417"/>
      <c r="AQ82" s="417"/>
      <c r="AR82" s="417"/>
      <c r="AS82" s="417"/>
      <c r="AT82" s="417"/>
      <c r="AU82" s="417"/>
      <c r="AV82" s="417"/>
      <c r="AW82" s="417"/>
      <c r="AX82" s="417"/>
      <c r="AY82" s="417"/>
      <c r="AZ82" s="417"/>
      <c r="BA82" s="417"/>
      <c r="BB82" s="417"/>
      <c r="BC82" s="417"/>
      <c r="BD82" s="417"/>
      <c r="BE82" s="417"/>
      <c r="BF82" s="417"/>
      <c r="BG82" s="417"/>
      <c r="BH82" s="417"/>
      <c r="BI82" s="417"/>
      <c r="BJ82" s="417"/>
      <c r="BK82" s="417"/>
      <c r="BL82" s="417"/>
      <c r="BM82" s="417"/>
      <c r="BN82" s="417"/>
      <c r="BO82" s="417"/>
      <c r="BP82" s="417"/>
      <c r="BQ82" s="417"/>
      <c r="BR82" s="417"/>
      <c r="BS82" s="417"/>
      <c r="BT82" s="417"/>
      <c r="BU82" s="417"/>
      <c r="BV82" s="417"/>
      <c r="BW82" s="417"/>
      <c r="BX82" s="417"/>
      <c r="BY82" s="417"/>
      <c r="BZ82" s="417"/>
      <c r="CA82" s="417"/>
      <c r="CB82" s="417"/>
      <c r="CC82" s="417"/>
      <c r="CD82" s="417"/>
      <c r="CE82" s="417"/>
      <c r="CF82" s="417"/>
      <c r="CG82" s="417"/>
      <c r="CH82" s="417"/>
      <c r="CI82" s="417"/>
      <c r="CJ82" s="417"/>
      <c r="CK82" s="417"/>
      <c r="CL82" s="417"/>
      <c r="CM82" s="417"/>
      <c r="CN82" s="417"/>
      <c r="CO82" s="417"/>
      <c r="CP82" s="417"/>
      <c r="CQ82" s="417"/>
      <c r="CR82" s="417"/>
      <c r="CS82" s="417"/>
      <c r="CT82" s="417"/>
      <c r="CU82" s="417"/>
      <c r="CV82" s="417"/>
      <c r="CW82" s="417"/>
      <c r="CX82" s="417"/>
      <c r="CY82" s="417"/>
      <c r="CZ82" s="417"/>
      <c r="DA82" s="417"/>
      <c r="DB82" s="417"/>
      <c r="DC82" s="417"/>
      <c r="DD82" s="417"/>
      <c r="DE82" s="417"/>
      <c r="DF82" s="417"/>
      <c r="DG82" s="417"/>
      <c r="DH82" s="417"/>
      <c r="DI82" s="417"/>
      <c r="DJ82" s="417"/>
      <c r="DK82" s="417"/>
      <c r="DL82" s="417"/>
      <c r="DM82" s="417"/>
      <c r="DN82" s="417"/>
      <c r="DO82" s="417"/>
      <c r="DP82" s="417"/>
      <c r="DQ82" s="417"/>
      <c r="DR82" s="417"/>
      <c r="DS82" s="417"/>
      <c r="DT82" s="417"/>
      <c r="DU82" s="417"/>
      <c r="DV82" s="417"/>
      <c r="DW82" s="417"/>
      <c r="DX82" s="417"/>
      <c r="DY82" s="417"/>
      <c r="DZ82" s="417"/>
      <c r="EA82" s="417"/>
      <c r="EB82" s="417"/>
      <c r="EC82" s="417"/>
      <c r="ED82" s="417"/>
      <c r="EE82" s="417"/>
      <c r="EF82" s="417"/>
      <c r="EG82" s="417"/>
      <c r="EH82" s="417"/>
      <c r="EI82" s="417"/>
      <c r="EJ82" s="417"/>
      <c r="EK82" s="417"/>
      <c r="EL82" s="417"/>
      <c r="EM82" s="417"/>
      <c r="EN82" s="417"/>
      <c r="EO82" s="417"/>
      <c r="EP82" s="417"/>
      <c r="EQ82" s="417"/>
      <c r="ER82" s="417"/>
      <c r="ES82" s="417"/>
      <c r="ET82" s="417"/>
      <c r="EU82" s="417"/>
      <c r="EV82" s="417"/>
      <c r="EW82" s="417"/>
      <c r="EX82" s="417"/>
      <c r="EY82" s="417"/>
      <c r="EZ82" s="417"/>
      <c r="FA82" s="417"/>
      <c r="FB82" s="417"/>
      <c r="FC82" s="417"/>
      <c r="FD82" s="417"/>
      <c r="FE82" s="417"/>
      <c r="FF82" s="417"/>
      <c r="FG82" s="417"/>
      <c r="FH82" s="417"/>
      <c r="FI82" s="417"/>
      <c r="FJ82" s="417"/>
      <c r="FK82" s="417"/>
      <c r="FL82" s="417"/>
      <c r="FM82" s="417"/>
      <c r="FN82" s="417"/>
      <c r="FO82" s="417"/>
      <c r="FP82" s="417"/>
      <c r="FQ82" s="417"/>
      <c r="FR82" s="417"/>
      <c r="FS82" s="417"/>
      <c r="FT82" s="417"/>
      <c r="FU82" s="417"/>
      <c r="FV82" s="417"/>
      <c r="FW82" s="417"/>
      <c r="FX82" s="417"/>
      <c r="FY82" s="417"/>
      <c r="FZ82" s="417"/>
      <c r="GA82" s="417"/>
      <c r="GB82" s="417"/>
      <c r="GC82" s="417"/>
      <c r="GD82" s="417"/>
      <c r="GE82" s="417"/>
      <c r="GF82" s="417"/>
      <c r="GG82" s="417"/>
      <c r="GH82" s="417"/>
      <c r="GI82" s="417"/>
      <c r="GJ82" s="417"/>
      <c r="GK82" s="417"/>
      <c r="GL82" s="417"/>
      <c r="GM82" s="417"/>
      <c r="GN82" s="417"/>
      <c r="GO82" s="417"/>
      <c r="GP82" s="417"/>
      <c r="GQ82" s="417"/>
      <c r="GR82" s="417"/>
      <c r="GS82" s="417"/>
      <c r="GT82" s="417"/>
      <c r="GU82" s="417"/>
      <c r="GV82" s="417"/>
      <c r="GW82" s="417"/>
      <c r="GX82" s="417"/>
      <c r="GY82" s="417"/>
      <c r="GZ82" s="417"/>
      <c r="HA82" s="417"/>
      <c r="HB82" s="417"/>
      <c r="HC82" s="417"/>
      <c r="HD82" s="417"/>
      <c r="HE82" s="417"/>
      <c r="HF82" s="417"/>
      <c r="HG82" s="417"/>
      <c r="HH82" s="417"/>
      <c r="HI82" s="417"/>
      <c r="HJ82" s="417"/>
      <c r="HK82" s="417"/>
      <c r="HL82" s="417"/>
      <c r="HM82" s="417"/>
      <c r="HN82" s="417"/>
      <c r="HO82" s="417"/>
      <c r="HP82" s="417"/>
      <c r="HQ82" s="417"/>
      <c r="HR82" s="417"/>
      <c r="HS82" s="417"/>
      <c r="HT82" s="417"/>
      <c r="HU82" s="417"/>
      <c r="HV82" s="417"/>
      <c r="HW82" s="417"/>
      <c r="HX82" s="417"/>
      <c r="HY82" s="417"/>
      <c r="HZ82" s="417"/>
      <c r="IA82" s="417"/>
      <c r="IB82" s="417"/>
      <c r="IC82" s="417"/>
      <c r="ID82" s="417"/>
      <c r="IE82" s="417"/>
      <c r="IF82" s="417"/>
      <c r="IG82" s="417"/>
      <c r="IH82" s="417"/>
      <c r="II82" s="417"/>
      <c r="IJ82" s="417"/>
      <c r="IK82" s="417"/>
      <c r="IL82" s="417"/>
      <c r="IM82" s="417"/>
      <c r="IN82" s="417"/>
      <c r="IO82" s="417"/>
      <c r="IP82" s="417"/>
      <c r="IQ82" s="417"/>
      <c r="IR82" s="417"/>
      <c r="IS82" s="417"/>
      <c r="IT82" s="417"/>
      <c r="IU82" s="417"/>
    </row>
    <row r="83" spans="1:255" ht="39.950000000000003" customHeight="1">
      <c r="A83" s="412">
        <v>3</v>
      </c>
      <c r="B83" s="413"/>
      <c r="C83" s="413" t="s">
        <v>263</v>
      </c>
      <c r="D83" s="414" t="s">
        <v>572</v>
      </c>
      <c r="E83" s="412" t="s">
        <v>573</v>
      </c>
      <c r="F83" s="415">
        <v>3605717</v>
      </c>
      <c r="G83" s="423">
        <v>105717</v>
      </c>
      <c r="H83" s="415">
        <f t="shared" si="2"/>
        <v>3500000</v>
      </c>
      <c r="I83" s="415">
        <v>3500000</v>
      </c>
      <c r="J83" s="415">
        <v>0</v>
      </c>
      <c r="K83" s="414" t="s">
        <v>569</v>
      </c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  <c r="Z83" s="417"/>
      <c r="AA83" s="417"/>
      <c r="AB83" s="417"/>
      <c r="AC83" s="417"/>
      <c r="AD83" s="417"/>
      <c r="AE83" s="417"/>
      <c r="AF83" s="417"/>
      <c r="AG83" s="417"/>
      <c r="AH83" s="417"/>
      <c r="AI83" s="417"/>
      <c r="AJ83" s="417"/>
      <c r="AK83" s="417"/>
      <c r="AL83" s="417"/>
      <c r="AM83" s="417"/>
      <c r="AN83" s="417"/>
      <c r="AO83" s="417"/>
      <c r="AP83" s="417"/>
      <c r="AQ83" s="417"/>
      <c r="AR83" s="417"/>
      <c r="AS83" s="417"/>
      <c r="AT83" s="417"/>
      <c r="AU83" s="417"/>
      <c r="AV83" s="417"/>
      <c r="AW83" s="417"/>
      <c r="AX83" s="417"/>
      <c r="AY83" s="417"/>
      <c r="AZ83" s="417"/>
      <c r="BA83" s="417"/>
      <c r="BB83" s="417"/>
      <c r="BC83" s="417"/>
      <c r="BD83" s="417"/>
      <c r="BE83" s="417"/>
      <c r="BF83" s="417"/>
      <c r="BG83" s="417"/>
      <c r="BH83" s="417"/>
      <c r="BI83" s="417"/>
      <c r="BJ83" s="417"/>
      <c r="BK83" s="417"/>
      <c r="BL83" s="417"/>
      <c r="BM83" s="417"/>
      <c r="BN83" s="417"/>
      <c r="BO83" s="417"/>
      <c r="BP83" s="417"/>
      <c r="BQ83" s="417"/>
      <c r="BR83" s="417"/>
      <c r="BS83" s="417"/>
      <c r="BT83" s="417"/>
      <c r="BU83" s="417"/>
      <c r="BV83" s="417"/>
      <c r="BW83" s="417"/>
      <c r="BX83" s="417"/>
      <c r="BY83" s="417"/>
      <c r="BZ83" s="417"/>
      <c r="CA83" s="417"/>
      <c r="CB83" s="417"/>
      <c r="CC83" s="417"/>
      <c r="CD83" s="417"/>
      <c r="CE83" s="417"/>
      <c r="CF83" s="417"/>
      <c r="CG83" s="417"/>
      <c r="CH83" s="417"/>
      <c r="CI83" s="417"/>
      <c r="CJ83" s="417"/>
      <c r="CK83" s="417"/>
      <c r="CL83" s="417"/>
      <c r="CM83" s="417"/>
      <c r="CN83" s="417"/>
      <c r="CO83" s="417"/>
      <c r="CP83" s="417"/>
      <c r="CQ83" s="417"/>
      <c r="CR83" s="417"/>
      <c r="CS83" s="417"/>
      <c r="CT83" s="417"/>
      <c r="CU83" s="417"/>
      <c r="CV83" s="417"/>
      <c r="CW83" s="417"/>
      <c r="CX83" s="417"/>
      <c r="CY83" s="417"/>
      <c r="CZ83" s="417"/>
      <c r="DA83" s="417"/>
      <c r="DB83" s="417"/>
      <c r="DC83" s="417"/>
      <c r="DD83" s="417"/>
      <c r="DE83" s="417"/>
      <c r="DF83" s="417"/>
      <c r="DG83" s="417"/>
      <c r="DH83" s="417"/>
      <c r="DI83" s="417"/>
      <c r="DJ83" s="417"/>
      <c r="DK83" s="417"/>
      <c r="DL83" s="417"/>
      <c r="DM83" s="417"/>
      <c r="DN83" s="417"/>
      <c r="DO83" s="417"/>
      <c r="DP83" s="417"/>
      <c r="DQ83" s="417"/>
      <c r="DR83" s="417"/>
      <c r="DS83" s="417"/>
      <c r="DT83" s="417"/>
      <c r="DU83" s="417"/>
      <c r="DV83" s="417"/>
      <c r="DW83" s="417"/>
      <c r="DX83" s="417"/>
      <c r="DY83" s="417"/>
      <c r="DZ83" s="417"/>
      <c r="EA83" s="417"/>
      <c r="EB83" s="417"/>
      <c r="EC83" s="417"/>
      <c r="ED83" s="417"/>
      <c r="EE83" s="417"/>
      <c r="EF83" s="417"/>
      <c r="EG83" s="417"/>
      <c r="EH83" s="417"/>
      <c r="EI83" s="417"/>
      <c r="EJ83" s="417"/>
      <c r="EK83" s="417"/>
      <c r="EL83" s="417"/>
      <c r="EM83" s="417"/>
      <c r="EN83" s="417"/>
      <c r="EO83" s="417"/>
      <c r="EP83" s="417"/>
      <c r="EQ83" s="417"/>
      <c r="ER83" s="417"/>
      <c r="ES83" s="417"/>
      <c r="ET83" s="417"/>
      <c r="EU83" s="417"/>
      <c r="EV83" s="417"/>
      <c r="EW83" s="417"/>
      <c r="EX83" s="417"/>
      <c r="EY83" s="417"/>
      <c r="EZ83" s="417"/>
      <c r="FA83" s="417"/>
      <c r="FB83" s="417"/>
      <c r="FC83" s="417"/>
      <c r="FD83" s="417"/>
      <c r="FE83" s="417"/>
      <c r="FF83" s="417"/>
      <c r="FG83" s="417"/>
      <c r="FH83" s="417"/>
      <c r="FI83" s="417"/>
      <c r="FJ83" s="417"/>
      <c r="FK83" s="417"/>
      <c r="FL83" s="417"/>
      <c r="FM83" s="417"/>
      <c r="FN83" s="417"/>
      <c r="FO83" s="417"/>
      <c r="FP83" s="417"/>
      <c r="FQ83" s="417"/>
      <c r="FR83" s="417"/>
      <c r="FS83" s="417"/>
      <c r="FT83" s="417"/>
      <c r="FU83" s="417"/>
      <c r="FV83" s="417"/>
      <c r="FW83" s="417"/>
      <c r="FX83" s="417"/>
      <c r="FY83" s="417"/>
      <c r="FZ83" s="417"/>
      <c r="GA83" s="417"/>
      <c r="GB83" s="417"/>
      <c r="GC83" s="417"/>
      <c r="GD83" s="417"/>
      <c r="GE83" s="417"/>
      <c r="GF83" s="417"/>
      <c r="GG83" s="417"/>
      <c r="GH83" s="417"/>
      <c r="GI83" s="417"/>
      <c r="GJ83" s="417"/>
      <c r="GK83" s="417"/>
      <c r="GL83" s="417"/>
      <c r="GM83" s="417"/>
      <c r="GN83" s="417"/>
      <c r="GO83" s="417"/>
      <c r="GP83" s="417"/>
      <c r="GQ83" s="417"/>
      <c r="GR83" s="417"/>
      <c r="GS83" s="417"/>
      <c r="GT83" s="417"/>
      <c r="GU83" s="417"/>
      <c r="GV83" s="417"/>
      <c r="GW83" s="417"/>
      <c r="GX83" s="417"/>
      <c r="GY83" s="417"/>
      <c r="GZ83" s="417"/>
      <c r="HA83" s="417"/>
      <c r="HB83" s="417"/>
      <c r="HC83" s="417"/>
      <c r="HD83" s="417"/>
      <c r="HE83" s="417"/>
      <c r="HF83" s="417"/>
      <c r="HG83" s="417"/>
      <c r="HH83" s="417"/>
      <c r="HI83" s="417"/>
      <c r="HJ83" s="417"/>
      <c r="HK83" s="417"/>
      <c r="HL83" s="417"/>
      <c r="HM83" s="417"/>
      <c r="HN83" s="417"/>
      <c r="HO83" s="417"/>
      <c r="HP83" s="417"/>
      <c r="HQ83" s="417"/>
      <c r="HR83" s="417"/>
      <c r="HS83" s="417"/>
      <c r="HT83" s="417"/>
      <c r="HU83" s="417"/>
      <c r="HV83" s="417"/>
      <c r="HW83" s="417"/>
      <c r="HX83" s="417"/>
      <c r="HY83" s="417"/>
      <c r="HZ83" s="417"/>
      <c r="IA83" s="417"/>
      <c r="IB83" s="417"/>
      <c r="IC83" s="417"/>
      <c r="ID83" s="417"/>
      <c r="IE83" s="417"/>
      <c r="IF83" s="417"/>
      <c r="IG83" s="417"/>
      <c r="IH83" s="417"/>
      <c r="II83" s="417"/>
      <c r="IJ83" s="417"/>
      <c r="IK83" s="417"/>
      <c r="IL83" s="417"/>
      <c r="IM83" s="417"/>
      <c r="IN83" s="417"/>
      <c r="IO83" s="417"/>
      <c r="IP83" s="417"/>
      <c r="IQ83" s="417"/>
      <c r="IR83" s="417"/>
      <c r="IS83" s="417"/>
      <c r="IT83" s="417"/>
      <c r="IU83" s="417"/>
    </row>
    <row r="84" spans="1:255" ht="53.1" customHeight="1">
      <c r="A84" s="412">
        <v>4</v>
      </c>
      <c r="B84" s="413"/>
      <c r="C84" s="413" t="s">
        <v>263</v>
      </c>
      <c r="D84" s="414" t="s">
        <v>574</v>
      </c>
      <c r="E84" s="412" t="s">
        <v>575</v>
      </c>
      <c r="F84" s="415">
        <v>29160238</v>
      </c>
      <c r="G84" s="423">
        <v>0</v>
      </c>
      <c r="H84" s="415">
        <f t="shared" si="2"/>
        <v>8200000</v>
      </c>
      <c r="I84" s="415">
        <v>8200000</v>
      </c>
      <c r="J84" s="415">
        <v>0</v>
      </c>
      <c r="K84" s="414" t="s">
        <v>569</v>
      </c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  <c r="Z84" s="417"/>
      <c r="AA84" s="417"/>
      <c r="AB84" s="417"/>
      <c r="AC84" s="417"/>
      <c r="AD84" s="417"/>
      <c r="AE84" s="417"/>
      <c r="AF84" s="417"/>
      <c r="AG84" s="417"/>
      <c r="AH84" s="417"/>
      <c r="AI84" s="417"/>
      <c r="AJ84" s="417"/>
      <c r="AK84" s="417"/>
      <c r="AL84" s="417"/>
      <c r="AM84" s="417"/>
      <c r="AN84" s="417"/>
      <c r="AO84" s="417"/>
      <c r="AP84" s="417"/>
      <c r="AQ84" s="417"/>
      <c r="AR84" s="417"/>
      <c r="AS84" s="417"/>
      <c r="AT84" s="417"/>
      <c r="AU84" s="417"/>
      <c r="AV84" s="417"/>
      <c r="AW84" s="417"/>
      <c r="AX84" s="417"/>
      <c r="AY84" s="417"/>
      <c r="AZ84" s="417"/>
      <c r="BA84" s="417"/>
      <c r="BB84" s="417"/>
      <c r="BC84" s="417"/>
      <c r="BD84" s="417"/>
      <c r="BE84" s="417"/>
      <c r="BF84" s="417"/>
      <c r="BG84" s="417"/>
      <c r="BH84" s="417"/>
      <c r="BI84" s="417"/>
      <c r="BJ84" s="417"/>
      <c r="BK84" s="417"/>
      <c r="BL84" s="417"/>
      <c r="BM84" s="417"/>
      <c r="BN84" s="417"/>
      <c r="BO84" s="417"/>
      <c r="BP84" s="417"/>
      <c r="BQ84" s="417"/>
      <c r="BR84" s="417"/>
      <c r="BS84" s="417"/>
      <c r="BT84" s="417"/>
      <c r="BU84" s="417"/>
      <c r="BV84" s="417"/>
      <c r="BW84" s="417"/>
      <c r="BX84" s="417"/>
      <c r="BY84" s="417"/>
      <c r="BZ84" s="417"/>
      <c r="CA84" s="417"/>
      <c r="CB84" s="417"/>
      <c r="CC84" s="417"/>
      <c r="CD84" s="417"/>
      <c r="CE84" s="417"/>
      <c r="CF84" s="417"/>
      <c r="CG84" s="417"/>
      <c r="CH84" s="417"/>
      <c r="CI84" s="417"/>
      <c r="CJ84" s="417"/>
      <c r="CK84" s="417"/>
      <c r="CL84" s="417"/>
      <c r="CM84" s="417"/>
      <c r="CN84" s="417"/>
      <c r="CO84" s="417"/>
      <c r="CP84" s="417"/>
      <c r="CQ84" s="417"/>
      <c r="CR84" s="417"/>
      <c r="CS84" s="417"/>
      <c r="CT84" s="417"/>
      <c r="CU84" s="417"/>
      <c r="CV84" s="417"/>
      <c r="CW84" s="417"/>
      <c r="CX84" s="417"/>
      <c r="CY84" s="417"/>
      <c r="CZ84" s="417"/>
      <c r="DA84" s="417"/>
      <c r="DB84" s="417"/>
      <c r="DC84" s="417"/>
      <c r="DD84" s="417"/>
      <c r="DE84" s="417"/>
      <c r="DF84" s="417"/>
      <c r="DG84" s="417"/>
      <c r="DH84" s="417"/>
      <c r="DI84" s="417"/>
      <c r="DJ84" s="417"/>
      <c r="DK84" s="417"/>
      <c r="DL84" s="417"/>
      <c r="DM84" s="417"/>
      <c r="DN84" s="417"/>
      <c r="DO84" s="417"/>
      <c r="DP84" s="417"/>
      <c r="DQ84" s="417"/>
      <c r="DR84" s="417"/>
      <c r="DS84" s="417"/>
      <c r="DT84" s="417"/>
      <c r="DU84" s="417"/>
      <c r="DV84" s="417"/>
      <c r="DW84" s="417"/>
      <c r="DX84" s="417"/>
      <c r="DY84" s="417"/>
      <c r="DZ84" s="417"/>
      <c r="EA84" s="417"/>
      <c r="EB84" s="417"/>
      <c r="EC84" s="417"/>
      <c r="ED84" s="417"/>
      <c r="EE84" s="417"/>
      <c r="EF84" s="417"/>
      <c r="EG84" s="417"/>
      <c r="EH84" s="417"/>
      <c r="EI84" s="417"/>
      <c r="EJ84" s="417"/>
      <c r="EK84" s="417"/>
      <c r="EL84" s="417"/>
      <c r="EM84" s="417"/>
      <c r="EN84" s="417"/>
      <c r="EO84" s="417"/>
      <c r="EP84" s="417"/>
      <c r="EQ84" s="417"/>
      <c r="ER84" s="417"/>
      <c r="ES84" s="417"/>
      <c r="ET84" s="417"/>
      <c r="EU84" s="417"/>
      <c r="EV84" s="417"/>
      <c r="EW84" s="417"/>
      <c r="EX84" s="417"/>
      <c r="EY84" s="417"/>
      <c r="EZ84" s="417"/>
      <c r="FA84" s="417"/>
      <c r="FB84" s="417"/>
      <c r="FC84" s="417"/>
      <c r="FD84" s="417"/>
      <c r="FE84" s="417"/>
      <c r="FF84" s="417"/>
      <c r="FG84" s="417"/>
      <c r="FH84" s="417"/>
      <c r="FI84" s="417"/>
      <c r="FJ84" s="417"/>
      <c r="FK84" s="417"/>
      <c r="FL84" s="417"/>
      <c r="FM84" s="417"/>
      <c r="FN84" s="417"/>
      <c r="FO84" s="417"/>
      <c r="FP84" s="417"/>
      <c r="FQ84" s="417"/>
      <c r="FR84" s="417"/>
      <c r="FS84" s="417"/>
      <c r="FT84" s="417"/>
      <c r="FU84" s="417"/>
      <c r="FV84" s="417"/>
      <c r="FW84" s="417"/>
      <c r="FX84" s="417"/>
      <c r="FY84" s="417"/>
      <c r="FZ84" s="417"/>
      <c r="GA84" s="417"/>
      <c r="GB84" s="417"/>
      <c r="GC84" s="417"/>
      <c r="GD84" s="417"/>
      <c r="GE84" s="417"/>
      <c r="GF84" s="417"/>
      <c r="GG84" s="417"/>
      <c r="GH84" s="417"/>
      <c r="GI84" s="417"/>
      <c r="GJ84" s="417"/>
      <c r="GK84" s="417"/>
      <c r="GL84" s="417"/>
      <c r="GM84" s="417"/>
      <c r="GN84" s="417"/>
      <c r="GO84" s="417"/>
      <c r="GP84" s="417"/>
      <c r="GQ84" s="417"/>
      <c r="GR84" s="417"/>
      <c r="GS84" s="417"/>
      <c r="GT84" s="417"/>
      <c r="GU84" s="417"/>
      <c r="GV84" s="417"/>
      <c r="GW84" s="417"/>
      <c r="GX84" s="417"/>
      <c r="GY84" s="417"/>
      <c r="GZ84" s="417"/>
      <c r="HA84" s="417"/>
      <c r="HB84" s="417"/>
      <c r="HC84" s="417"/>
      <c r="HD84" s="417"/>
      <c r="HE84" s="417"/>
      <c r="HF84" s="417"/>
      <c r="HG84" s="417"/>
      <c r="HH84" s="417"/>
      <c r="HI84" s="417"/>
      <c r="HJ84" s="417"/>
      <c r="HK84" s="417"/>
      <c r="HL84" s="417"/>
      <c r="HM84" s="417"/>
      <c r="HN84" s="417"/>
      <c r="HO84" s="417"/>
      <c r="HP84" s="417"/>
      <c r="HQ84" s="417"/>
      <c r="HR84" s="417"/>
      <c r="HS84" s="417"/>
      <c r="HT84" s="417"/>
      <c r="HU84" s="417"/>
      <c r="HV84" s="417"/>
      <c r="HW84" s="417"/>
      <c r="HX84" s="417"/>
      <c r="HY84" s="417"/>
      <c r="HZ84" s="417"/>
      <c r="IA84" s="417"/>
      <c r="IB84" s="417"/>
      <c r="IC84" s="417"/>
      <c r="ID84" s="417"/>
      <c r="IE84" s="417"/>
      <c r="IF84" s="417"/>
      <c r="IG84" s="417"/>
      <c r="IH84" s="417"/>
      <c r="II84" s="417"/>
      <c r="IJ84" s="417"/>
      <c r="IK84" s="417"/>
      <c r="IL84" s="417"/>
      <c r="IM84" s="417"/>
      <c r="IN84" s="417"/>
      <c r="IO84" s="417"/>
      <c r="IP84" s="417"/>
      <c r="IQ84" s="417"/>
      <c r="IR84" s="417"/>
      <c r="IS84" s="417"/>
      <c r="IT84" s="417"/>
      <c r="IU84" s="417"/>
    </row>
    <row r="85" spans="1:255" ht="66" customHeight="1">
      <c r="A85" s="412">
        <v>5</v>
      </c>
      <c r="B85" s="413"/>
      <c r="C85" s="413" t="s">
        <v>263</v>
      </c>
      <c r="D85" s="414" t="s">
        <v>576</v>
      </c>
      <c r="E85" s="412" t="s">
        <v>575</v>
      </c>
      <c r="F85" s="415">
        <v>17750000</v>
      </c>
      <c r="G85" s="423">
        <v>0</v>
      </c>
      <c r="H85" s="415">
        <f t="shared" si="2"/>
        <v>125000</v>
      </c>
      <c r="I85" s="415">
        <v>125000</v>
      </c>
      <c r="J85" s="415">
        <v>0</v>
      </c>
      <c r="K85" s="414" t="s">
        <v>569</v>
      </c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  <c r="Z85" s="417"/>
      <c r="AA85" s="417"/>
      <c r="AB85" s="417"/>
      <c r="AC85" s="417"/>
      <c r="AD85" s="417"/>
      <c r="AE85" s="417"/>
      <c r="AF85" s="417"/>
      <c r="AG85" s="417"/>
      <c r="AH85" s="417"/>
      <c r="AI85" s="417"/>
      <c r="AJ85" s="417"/>
      <c r="AK85" s="417"/>
      <c r="AL85" s="417"/>
      <c r="AM85" s="417"/>
      <c r="AN85" s="417"/>
      <c r="AO85" s="417"/>
      <c r="AP85" s="417"/>
      <c r="AQ85" s="417"/>
      <c r="AR85" s="417"/>
      <c r="AS85" s="417"/>
      <c r="AT85" s="417"/>
      <c r="AU85" s="417"/>
      <c r="AV85" s="417"/>
      <c r="AW85" s="417"/>
      <c r="AX85" s="417"/>
      <c r="AY85" s="417"/>
      <c r="AZ85" s="417"/>
      <c r="BA85" s="417"/>
      <c r="BB85" s="417"/>
      <c r="BC85" s="417"/>
      <c r="BD85" s="417"/>
      <c r="BE85" s="417"/>
      <c r="BF85" s="417"/>
      <c r="BG85" s="417"/>
      <c r="BH85" s="417"/>
      <c r="BI85" s="417"/>
      <c r="BJ85" s="417"/>
      <c r="BK85" s="417"/>
      <c r="BL85" s="417"/>
      <c r="BM85" s="417"/>
      <c r="BN85" s="417"/>
      <c r="BO85" s="417"/>
      <c r="BP85" s="417"/>
      <c r="BQ85" s="417"/>
      <c r="BR85" s="417"/>
      <c r="BS85" s="417"/>
      <c r="BT85" s="417"/>
      <c r="BU85" s="417"/>
      <c r="BV85" s="417"/>
      <c r="BW85" s="417"/>
      <c r="BX85" s="417"/>
      <c r="BY85" s="417"/>
      <c r="BZ85" s="417"/>
      <c r="CA85" s="417"/>
      <c r="CB85" s="417"/>
      <c r="CC85" s="417"/>
      <c r="CD85" s="417"/>
      <c r="CE85" s="417"/>
      <c r="CF85" s="417"/>
      <c r="CG85" s="417"/>
      <c r="CH85" s="417"/>
      <c r="CI85" s="417"/>
      <c r="CJ85" s="417"/>
      <c r="CK85" s="417"/>
      <c r="CL85" s="417"/>
      <c r="CM85" s="417"/>
      <c r="CN85" s="417"/>
      <c r="CO85" s="417"/>
      <c r="CP85" s="417"/>
      <c r="CQ85" s="417"/>
      <c r="CR85" s="417"/>
      <c r="CS85" s="417"/>
      <c r="CT85" s="417"/>
      <c r="CU85" s="417"/>
      <c r="CV85" s="417"/>
      <c r="CW85" s="417"/>
      <c r="CX85" s="417"/>
      <c r="CY85" s="417"/>
      <c r="CZ85" s="417"/>
      <c r="DA85" s="417"/>
      <c r="DB85" s="417"/>
      <c r="DC85" s="417"/>
      <c r="DD85" s="417"/>
      <c r="DE85" s="417"/>
      <c r="DF85" s="417"/>
      <c r="DG85" s="417"/>
      <c r="DH85" s="417"/>
      <c r="DI85" s="417"/>
      <c r="DJ85" s="417"/>
      <c r="DK85" s="417"/>
      <c r="DL85" s="417"/>
      <c r="DM85" s="417"/>
      <c r="DN85" s="417"/>
      <c r="DO85" s="417"/>
      <c r="DP85" s="417"/>
      <c r="DQ85" s="417"/>
      <c r="DR85" s="417"/>
      <c r="DS85" s="417"/>
      <c r="DT85" s="417"/>
      <c r="DU85" s="417"/>
      <c r="DV85" s="417"/>
      <c r="DW85" s="417"/>
      <c r="DX85" s="417"/>
      <c r="DY85" s="417"/>
      <c r="DZ85" s="417"/>
      <c r="EA85" s="417"/>
      <c r="EB85" s="417"/>
      <c r="EC85" s="417"/>
      <c r="ED85" s="417"/>
      <c r="EE85" s="417"/>
      <c r="EF85" s="417"/>
      <c r="EG85" s="417"/>
      <c r="EH85" s="417"/>
      <c r="EI85" s="417"/>
      <c r="EJ85" s="417"/>
      <c r="EK85" s="417"/>
      <c r="EL85" s="417"/>
      <c r="EM85" s="417"/>
      <c r="EN85" s="417"/>
      <c r="EO85" s="417"/>
      <c r="EP85" s="417"/>
      <c r="EQ85" s="417"/>
      <c r="ER85" s="417"/>
      <c r="ES85" s="417"/>
      <c r="ET85" s="417"/>
      <c r="EU85" s="417"/>
      <c r="EV85" s="417"/>
      <c r="EW85" s="417"/>
      <c r="EX85" s="417"/>
      <c r="EY85" s="417"/>
      <c r="EZ85" s="417"/>
      <c r="FA85" s="417"/>
      <c r="FB85" s="417"/>
      <c r="FC85" s="417"/>
      <c r="FD85" s="417"/>
      <c r="FE85" s="417"/>
      <c r="FF85" s="417"/>
      <c r="FG85" s="417"/>
      <c r="FH85" s="417"/>
      <c r="FI85" s="417"/>
      <c r="FJ85" s="417"/>
      <c r="FK85" s="417"/>
      <c r="FL85" s="417"/>
      <c r="FM85" s="417"/>
      <c r="FN85" s="417"/>
      <c r="FO85" s="417"/>
      <c r="FP85" s="417"/>
      <c r="FQ85" s="417"/>
      <c r="FR85" s="417"/>
      <c r="FS85" s="417"/>
      <c r="FT85" s="417"/>
      <c r="FU85" s="417"/>
      <c r="FV85" s="417"/>
      <c r="FW85" s="417"/>
      <c r="FX85" s="417"/>
      <c r="FY85" s="417"/>
      <c r="FZ85" s="417"/>
      <c r="GA85" s="417"/>
      <c r="GB85" s="417"/>
      <c r="GC85" s="417"/>
      <c r="GD85" s="417"/>
      <c r="GE85" s="417"/>
      <c r="GF85" s="417"/>
      <c r="GG85" s="417"/>
      <c r="GH85" s="417"/>
      <c r="GI85" s="417"/>
      <c r="GJ85" s="417"/>
      <c r="GK85" s="417"/>
      <c r="GL85" s="417"/>
      <c r="GM85" s="417"/>
      <c r="GN85" s="417"/>
      <c r="GO85" s="417"/>
      <c r="GP85" s="417"/>
      <c r="GQ85" s="417"/>
      <c r="GR85" s="417"/>
      <c r="GS85" s="417"/>
      <c r="GT85" s="417"/>
      <c r="GU85" s="417"/>
      <c r="GV85" s="417"/>
      <c r="GW85" s="417"/>
      <c r="GX85" s="417"/>
      <c r="GY85" s="417"/>
      <c r="GZ85" s="417"/>
      <c r="HA85" s="417"/>
      <c r="HB85" s="417"/>
      <c r="HC85" s="417"/>
      <c r="HD85" s="417"/>
      <c r="HE85" s="417"/>
      <c r="HF85" s="417"/>
      <c r="HG85" s="417"/>
      <c r="HH85" s="417"/>
      <c r="HI85" s="417"/>
      <c r="HJ85" s="417"/>
      <c r="HK85" s="417"/>
      <c r="HL85" s="417"/>
      <c r="HM85" s="417"/>
      <c r="HN85" s="417"/>
      <c r="HO85" s="417"/>
      <c r="HP85" s="417"/>
      <c r="HQ85" s="417"/>
      <c r="HR85" s="417"/>
      <c r="HS85" s="417"/>
      <c r="HT85" s="417"/>
      <c r="HU85" s="417"/>
      <c r="HV85" s="417"/>
      <c r="HW85" s="417"/>
      <c r="HX85" s="417"/>
      <c r="HY85" s="417"/>
      <c r="HZ85" s="417"/>
      <c r="IA85" s="417"/>
      <c r="IB85" s="417"/>
      <c r="IC85" s="417"/>
      <c r="ID85" s="417"/>
      <c r="IE85" s="417"/>
      <c r="IF85" s="417"/>
      <c r="IG85" s="417"/>
      <c r="IH85" s="417"/>
      <c r="II85" s="417"/>
      <c r="IJ85" s="417"/>
      <c r="IK85" s="417"/>
      <c r="IL85" s="417"/>
      <c r="IM85" s="417"/>
      <c r="IN85" s="417"/>
      <c r="IO85" s="417"/>
      <c r="IP85" s="417"/>
      <c r="IQ85" s="417"/>
      <c r="IR85" s="417"/>
      <c r="IS85" s="417"/>
      <c r="IT85" s="417"/>
      <c r="IU85" s="417"/>
    </row>
    <row r="86" spans="1:255" ht="39.950000000000003" customHeight="1">
      <c r="A86" s="412">
        <v>6</v>
      </c>
      <c r="B86" s="413"/>
      <c r="C86" s="413" t="s">
        <v>263</v>
      </c>
      <c r="D86" s="414" t="s">
        <v>577</v>
      </c>
      <c r="E86" s="412" t="s">
        <v>578</v>
      </c>
      <c r="F86" s="415">
        <v>16400000</v>
      </c>
      <c r="G86" s="423">
        <v>500000</v>
      </c>
      <c r="H86" s="415">
        <f t="shared" si="2"/>
        <v>13900000</v>
      </c>
      <c r="I86" s="415">
        <v>13900000</v>
      </c>
      <c r="J86" s="415">
        <v>0</v>
      </c>
      <c r="K86" s="414" t="s">
        <v>569</v>
      </c>
      <c r="L86" s="417"/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417"/>
      <c r="X86" s="417"/>
      <c r="Y86" s="417"/>
      <c r="Z86" s="417"/>
      <c r="AA86" s="417"/>
      <c r="AB86" s="417"/>
      <c r="AC86" s="417"/>
      <c r="AD86" s="417"/>
      <c r="AE86" s="417"/>
      <c r="AF86" s="417"/>
      <c r="AG86" s="417"/>
      <c r="AH86" s="417"/>
      <c r="AI86" s="417"/>
      <c r="AJ86" s="417"/>
      <c r="AK86" s="417"/>
      <c r="AL86" s="417"/>
      <c r="AM86" s="417"/>
      <c r="AN86" s="417"/>
      <c r="AO86" s="417"/>
      <c r="AP86" s="417"/>
      <c r="AQ86" s="417"/>
      <c r="AR86" s="417"/>
      <c r="AS86" s="417"/>
      <c r="AT86" s="417"/>
      <c r="AU86" s="417"/>
      <c r="AV86" s="417"/>
      <c r="AW86" s="417"/>
      <c r="AX86" s="417"/>
      <c r="AY86" s="417"/>
      <c r="AZ86" s="417"/>
      <c r="BA86" s="417"/>
      <c r="BB86" s="417"/>
      <c r="BC86" s="417"/>
      <c r="BD86" s="417"/>
      <c r="BE86" s="417"/>
      <c r="BF86" s="417"/>
      <c r="BG86" s="417"/>
      <c r="BH86" s="417"/>
      <c r="BI86" s="417"/>
      <c r="BJ86" s="417"/>
      <c r="BK86" s="417"/>
      <c r="BL86" s="417"/>
      <c r="BM86" s="417"/>
      <c r="BN86" s="417"/>
      <c r="BO86" s="417"/>
      <c r="BP86" s="417"/>
      <c r="BQ86" s="417"/>
      <c r="BR86" s="417"/>
      <c r="BS86" s="417"/>
      <c r="BT86" s="417"/>
      <c r="BU86" s="417"/>
      <c r="BV86" s="417"/>
      <c r="BW86" s="417"/>
      <c r="BX86" s="417"/>
      <c r="BY86" s="417"/>
      <c r="BZ86" s="417"/>
      <c r="CA86" s="417"/>
      <c r="CB86" s="417"/>
      <c r="CC86" s="417"/>
      <c r="CD86" s="417"/>
      <c r="CE86" s="417"/>
      <c r="CF86" s="417"/>
      <c r="CG86" s="417"/>
      <c r="CH86" s="417"/>
      <c r="CI86" s="417"/>
      <c r="CJ86" s="417"/>
      <c r="CK86" s="417"/>
      <c r="CL86" s="417"/>
      <c r="CM86" s="417"/>
      <c r="CN86" s="417"/>
      <c r="CO86" s="417"/>
      <c r="CP86" s="417"/>
      <c r="CQ86" s="417"/>
      <c r="CR86" s="417"/>
      <c r="CS86" s="417"/>
      <c r="CT86" s="417"/>
      <c r="CU86" s="417"/>
      <c r="CV86" s="417"/>
      <c r="CW86" s="417"/>
      <c r="CX86" s="417"/>
      <c r="CY86" s="417"/>
      <c r="CZ86" s="417"/>
      <c r="DA86" s="417"/>
      <c r="DB86" s="417"/>
      <c r="DC86" s="417"/>
      <c r="DD86" s="417"/>
      <c r="DE86" s="417"/>
      <c r="DF86" s="417"/>
      <c r="DG86" s="417"/>
      <c r="DH86" s="417"/>
      <c r="DI86" s="417"/>
      <c r="DJ86" s="417"/>
      <c r="DK86" s="417"/>
      <c r="DL86" s="417"/>
      <c r="DM86" s="417"/>
      <c r="DN86" s="417"/>
      <c r="DO86" s="417"/>
      <c r="DP86" s="417"/>
      <c r="DQ86" s="417"/>
      <c r="DR86" s="417"/>
      <c r="DS86" s="417"/>
      <c r="DT86" s="417"/>
      <c r="DU86" s="417"/>
      <c r="DV86" s="417"/>
      <c r="DW86" s="417"/>
      <c r="DX86" s="417"/>
      <c r="DY86" s="417"/>
      <c r="DZ86" s="417"/>
      <c r="EA86" s="417"/>
      <c r="EB86" s="417"/>
      <c r="EC86" s="417"/>
      <c r="ED86" s="417"/>
      <c r="EE86" s="417"/>
      <c r="EF86" s="417"/>
      <c r="EG86" s="417"/>
      <c r="EH86" s="417"/>
      <c r="EI86" s="417"/>
      <c r="EJ86" s="417"/>
      <c r="EK86" s="417"/>
      <c r="EL86" s="417"/>
      <c r="EM86" s="417"/>
      <c r="EN86" s="417"/>
      <c r="EO86" s="417"/>
      <c r="EP86" s="417"/>
      <c r="EQ86" s="417"/>
      <c r="ER86" s="417"/>
      <c r="ES86" s="417"/>
      <c r="ET86" s="417"/>
      <c r="EU86" s="417"/>
      <c r="EV86" s="417"/>
      <c r="EW86" s="417"/>
      <c r="EX86" s="417"/>
      <c r="EY86" s="417"/>
      <c r="EZ86" s="417"/>
      <c r="FA86" s="417"/>
      <c r="FB86" s="417"/>
      <c r="FC86" s="417"/>
      <c r="FD86" s="417"/>
      <c r="FE86" s="417"/>
      <c r="FF86" s="417"/>
      <c r="FG86" s="417"/>
      <c r="FH86" s="417"/>
      <c r="FI86" s="417"/>
      <c r="FJ86" s="417"/>
      <c r="FK86" s="417"/>
      <c r="FL86" s="417"/>
      <c r="FM86" s="417"/>
      <c r="FN86" s="417"/>
      <c r="FO86" s="417"/>
      <c r="FP86" s="417"/>
      <c r="FQ86" s="417"/>
      <c r="FR86" s="417"/>
      <c r="FS86" s="417"/>
      <c r="FT86" s="417"/>
      <c r="FU86" s="417"/>
      <c r="FV86" s="417"/>
      <c r="FW86" s="417"/>
      <c r="FX86" s="417"/>
      <c r="FY86" s="417"/>
      <c r="FZ86" s="417"/>
      <c r="GA86" s="417"/>
      <c r="GB86" s="417"/>
      <c r="GC86" s="417"/>
      <c r="GD86" s="417"/>
      <c r="GE86" s="417"/>
      <c r="GF86" s="417"/>
      <c r="GG86" s="417"/>
      <c r="GH86" s="417"/>
      <c r="GI86" s="417"/>
      <c r="GJ86" s="417"/>
      <c r="GK86" s="417"/>
      <c r="GL86" s="417"/>
      <c r="GM86" s="417"/>
      <c r="GN86" s="417"/>
      <c r="GO86" s="417"/>
      <c r="GP86" s="417"/>
      <c r="GQ86" s="417"/>
      <c r="GR86" s="417"/>
      <c r="GS86" s="417"/>
      <c r="GT86" s="417"/>
      <c r="GU86" s="417"/>
      <c r="GV86" s="417"/>
      <c r="GW86" s="417"/>
      <c r="GX86" s="417"/>
      <c r="GY86" s="417"/>
      <c r="GZ86" s="417"/>
      <c r="HA86" s="417"/>
      <c r="HB86" s="417"/>
      <c r="HC86" s="417"/>
      <c r="HD86" s="417"/>
      <c r="HE86" s="417"/>
      <c r="HF86" s="417"/>
      <c r="HG86" s="417"/>
      <c r="HH86" s="417"/>
      <c r="HI86" s="417"/>
      <c r="HJ86" s="417"/>
      <c r="HK86" s="417"/>
      <c r="HL86" s="417"/>
      <c r="HM86" s="417"/>
      <c r="HN86" s="417"/>
      <c r="HO86" s="417"/>
      <c r="HP86" s="417"/>
      <c r="HQ86" s="417"/>
      <c r="HR86" s="417"/>
      <c r="HS86" s="417"/>
      <c r="HT86" s="417"/>
      <c r="HU86" s="417"/>
      <c r="HV86" s="417"/>
      <c r="HW86" s="417"/>
      <c r="HX86" s="417"/>
      <c r="HY86" s="417"/>
      <c r="HZ86" s="417"/>
      <c r="IA86" s="417"/>
      <c r="IB86" s="417"/>
      <c r="IC86" s="417"/>
      <c r="ID86" s="417"/>
      <c r="IE86" s="417"/>
      <c r="IF86" s="417"/>
      <c r="IG86" s="417"/>
      <c r="IH86" s="417"/>
      <c r="II86" s="417"/>
      <c r="IJ86" s="417"/>
      <c r="IK86" s="417"/>
      <c r="IL86" s="417"/>
      <c r="IM86" s="417"/>
      <c r="IN86" s="417"/>
      <c r="IO86" s="417"/>
      <c r="IP86" s="417"/>
      <c r="IQ86" s="417"/>
      <c r="IR86" s="417"/>
      <c r="IS86" s="417"/>
      <c r="IT86" s="417"/>
      <c r="IU86" s="417"/>
    </row>
    <row r="87" spans="1:255" ht="27" customHeight="1">
      <c r="A87" s="412">
        <v>7</v>
      </c>
      <c r="B87" s="413"/>
      <c r="C87" s="413" t="s">
        <v>263</v>
      </c>
      <c r="D87" s="414" t="s">
        <v>579</v>
      </c>
      <c r="E87" s="412" t="s">
        <v>580</v>
      </c>
      <c r="F87" s="415">
        <v>81303056</v>
      </c>
      <c r="G87" s="423">
        <v>69574312</v>
      </c>
      <c r="H87" s="415">
        <f t="shared" si="2"/>
        <v>11728744</v>
      </c>
      <c r="I87" s="415">
        <v>9211792</v>
      </c>
      <c r="J87" s="415">
        <v>2516952</v>
      </c>
      <c r="K87" s="414" t="s">
        <v>569</v>
      </c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  <c r="Z87" s="417"/>
      <c r="AA87" s="417"/>
      <c r="AB87" s="417"/>
      <c r="AC87" s="417"/>
      <c r="AD87" s="417"/>
      <c r="AE87" s="417"/>
      <c r="AF87" s="417"/>
      <c r="AG87" s="417"/>
      <c r="AH87" s="417"/>
      <c r="AI87" s="417"/>
      <c r="AJ87" s="417"/>
      <c r="AK87" s="417"/>
      <c r="AL87" s="417"/>
      <c r="AM87" s="417"/>
      <c r="AN87" s="417"/>
      <c r="AO87" s="417"/>
      <c r="AP87" s="417"/>
      <c r="AQ87" s="417"/>
      <c r="AR87" s="417"/>
      <c r="AS87" s="417"/>
      <c r="AT87" s="417"/>
      <c r="AU87" s="417"/>
      <c r="AV87" s="417"/>
      <c r="AW87" s="417"/>
      <c r="AX87" s="417"/>
      <c r="AY87" s="417"/>
      <c r="AZ87" s="417"/>
      <c r="BA87" s="417"/>
      <c r="BB87" s="417"/>
      <c r="BC87" s="417"/>
      <c r="BD87" s="417"/>
      <c r="BE87" s="417"/>
      <c r="BF87" s="417"/>
      <c r="BG87" s="417"/>
      <c r="BH87" s="417"/>
      <c r="BI87" s="417"/>
      <c r="BJ87" s="417"/>
      <c r="BK87" s="417"/>
      <c r="BL87" s="417"/>
      <c r="BM87" s="417"/>
      <c r="BN87" s="417"/>
      <c r="BO87" s="417"/>
      <c r="BP87" s="417"/>
      <c r="BQ87" s="417"/>
      <c r="BR87" s="417"/>
      <c r="BS87" s="417"/>
      <c r="BT87" s="417"/>
      <c r="BU87" s="417"/>
      <c r="BV87" s="417"/>
      <c r="BW87" s="417"/>
      <c r="BX87" s="417"/>
      <c r="BY87" s="417"/>
      <c r="BZ87" s="417"/>
      <c r="CA87" s="417"/>
      <c r="CB87" s="417"/>
      <c r="CC87" s="417"/>
      <c r="CD87" s="417"/>
      <c r="CE87" s="417"/>
      <c r="CF87" s="417"/>
      <c r="CG87" s="417"/>
      <c r="CH87" s="417"/>
      <c r="CI87" s="417"/>
      <c r="CJ87" s="417"/>
      <c r="CK87" s="417"/>
      <c r="CL87" s="417"/>
      <c r="CM87" s="417"/>
      <c r="CN87" s="417"/>
      <c r="CO87" s="417"/>
      <c r="CP87" s="417"/>
      <c r="CQ87" s="417"/>
      <c r="CR87" s="417"/>
      <c r="CS87" s="417"/>
      <c r="CT87" s="417"/>
      <c r="CU87" s="417"/>
      <c r="CV87" s="417"/>
      <c r="CW87" s="417"/>
      <c r="CX87" s="417"/>
      <c r="CY87" s="417"/>
      <c r="CZ87" s="417"/>
      <c r="DA87" s="417"/>
      <c r="DB87" s="417"/>
      <c r="DC87" s="417"/>
      <c r="DD87" s="417"/>
      <c r="DE87" s="417"/>
      <c r="DF87" s="417"/>
      <c r="DG87" s="417"/>
      <c r="DH87" s="417"/>
      <c r="DI87" s="417"/>
      <c r="DJ87" s="417"/>
      <c r="DK87" s="417"/>
      <c r="DL87" s="417"/>
      <c r="DM87" s="417"/>
      <c r="DN87" s="417"/>
      <c r="DO87" s="417"/>
      <c r="DP87" s="417"/>
      <c r="DQ87" s="417"/>
      <c r="DR87" s="417"/>
      <c r="DS87" s="417"/>
      <c r="DT87" s="417"/>
      <c r="DU87" s="417"/>
      <c r="DV87" s="417"/>
      <c r="DW87" s="417"/>
      <c r="DX87" s="417"/>
      <c r="DY87" s="417"/>
      <c r="DZ87" s="417"/>
      <c r="EA87" s="417"/>
      <c r="EB87" s="417"/>
      <c r="EC87" s="417"/>
      <c r="ED87" s="417"/>
      <c r="EE87" s="417"/>
      <c r="EF87" s="417"/>
      <c r="EG87" s="417"/>
      <c r="EH87" s="417"/>
      <c r="EI87" s="417"/>
      <c r="EJ87" s="417"/>
      <c r="EK87" s="417"/>
      <c r="EL87" s="417"/>
      <c r="EM87" s="417"/>
      <c r="EN87" s="417"/>
      <c r="EO87" s="417"/>
      <c r="EP87" s="417"/>
      <c r="EQ87" s="417"/>
      <c r="ER87" s="417"/>
      <c r="ES87" s="417"/>
      <c r="ET87" s="417"/>
      <c r="EU87" s="417"/>
      <c r="EV87" s="417"/>
      <c r="EW87" s="417"/>
      <c r="EX87" s="417"/>
      <c r="EY87" s="417"/>
      <c r="EZ87" s="417"/>
      <c r="FA87" s="417"/>
      <c r="FB87" s="417"/>
      <c r="FC87" s="417"/>
      <c r="FD87" s="417"/>
      <c r="FE87" s="417"/>
      <c r="FF87" s="417"/>
      <c r="FG87" s="417"/>
      <c r="FH87" s="417"/>
      <c r="FI87" s="417"/>
      <c r="FJ87" s="417"/>
      <c r="FK87" s="417"/>
      <c r="FL87" s="417"/>
      <c r="FM87" s="417"/>
      <c r="FN87" s="417"/>
      <c r="FO87" s="417"/>
      <c r="FP87" s="417"/>
      <c r="FQ87" s="417"/>
      <c r="FR87" s="417"/>
      <c r="FS87" s="417"/>
      <c r="FT87" s="417"/>
      <c r="FU87" s="417"/>
      <c r="FV87" s="417"/>
      <c r="FW87" s="417"/>
      <c r="FX87" s="417"/>
      <c r="FY87" s="417"/>
      <c r="FZ87" s="417"/>
      <c r="GA87" s="417"/>
      <c r="GB87" s="417"/>
      <c r="GC87" s="417"/>
      <c r="GD87" s="417"/>
      <c r="GE87" s="417"/>
      <c r="GF87" s="417"/>
      <c r="GG87" s="417"/>
      <c r="GH87" s="417"/>
      <c r="GI87" s="417"/>
      <c r="GJ87" s="417"/>
      <c r="GK87" s="417"/>
      <c r="GL87" s="417"/>
      <c r="GM87" s="417"/>
      <c r="GN87" s="417"/>
      <c r="GO87" s="417"/>
      <c r="GP87" s="417"/>
      <c r="GQ87" s="417"/>
      <c r="GR87" s="417"/>
      <c r="GS87" s="417"/>
      <c r="GT87" s="417"/>
      <c r="GU87" s="417"/>
      <c r="GV87" s="417"/>
      <c r="GW87" s="417"/>
      <c r="GX87" s="417"/>
      <c r="GY87" s="417"/>
      <c r="GZ87" s="417"/>
      <c r="HA87" s="417"/>
      <c r="HB87" s="417"/>
      <c r="HC87" s="417"/>
      <c r="HD87" s="417"/>
      <c r="HE87" s="417"/>
      <c r="HF87" s="417"/>
      <c r="HG87" s="417"/>
      <c r="HH87" s="417"/>
      <c r="HI87" s="417"/>
      <c r="HJ87" s="417"/>
      <c r="HK87" s="417"/>
      <c r="HL87" s="417"/>
      <c r="HM87" s="417"/>
      <c r="HN87" s="417"/>
      <c r="HO87" s="417"/>
      <c r="HP87" s="417"/>
      <c r="HQ87" s="417"/>
      <c r="HR87" s="417"/>
      <c r="HS87" s="417"/>
      <c r="HT87" s="417"/>
      <c r="HU87" s="417"/>
      <c r="HV87" s="417"/>
      <c r="HW87" s="417"/>
      <c r="HX87" s="417"/>
      <c r="HY87" s="417"/>
      <c r="HZ87" s="417"/>
      <c r="IA87" s="417"/>
      <c r="IB87" s="417"/>
      <c r="IC87" s="417"/>
      <c r="ID87" s="417"/>
      <c r="IE87" s="417"/>
      <c r="IF87" s="417"/>
      <c r="IG87" s="417"/>
      <c r="IH87" s="417"/>
      <c r="II87" s="417"/>
      <c r="IJ87" s="417"/>
      <c r="IK87" s="417"/>
      <c r="IL87" s="417"/>
      <c r="IM87" s="417"/>
      <c r="IN87" s="417"/>
      <c r="IO87" s="417"/>
      <c r="IP87" s="417"/>
      <c r="IQ87" s="417"/>
      <c r="IR87" s="417"/>
      <c r="IS87" s="417"/>
      <c r="IT87" s="417"/>
      <c r="IU87" s="417"/>
    </row>
    <row r="88" spans="1:255" ht="39.950000000000003" customHeight="1">
      <c r="A88" s="412">
        <v>8</v>
      </c>
      <c r="B88" s="413"/>
      <c r="C88" s="413" t="s">
        <v>263</v>
      </c>
      <c r="D88" s="414" t="s">
        <v>581</v>
      </c>
      <c r="E88" s="412" t="s">
        <v>582</v>
      </c>
      <c r="F88" s="415">
        <v>1000000</v>
      </c>
      <c r="G88" s="423">
        <v>91635</v>
      </c>
      <c r="H88" s="415">
        <f t="shared" si="2"/>
        <v>908365</v>
      </c>
      <c r="I88" s="415">
        <v>0</v>
      </c>
      <c r="J88" s="415">
        <v>908365</v>
      </c>
      <c r="K88" s="414" t="s">
        <v>569</v>
      </c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417"/>
      <c r="Y88" s="417"/>
      <c r="Z88" s="417"/>
      <c r="AA88" s="417"/>
      <c r="AB88" s="417"/>
      <c r="AC88" s="417"/>
      <c r="AD88" s="417"/>
      <c r="AE88" s="417"/>
      <c r="AF88" s="417"/>
      <c r="AG88" s="417"/>
      <c r="AH88" s="417"/>
      <c r="AI88" s="417"/>
      <c r="AJ88" s="417"/>
      <c r="AK88" s="417"/>
      <c r="AL88" s="417"/>
      <c r="AM88" s="417"/>
      <c r="AN88" s="417"/>
      <c r="AO88" s="417"/>
      <c r="AP88" s="417"/>
      <c r="AQ88" s="417"/>
      <c r="AR88" s="417"/>
      <c r="AS88" s="417"/>
      <c r="AT88" s="417"/>
      <c r="AU88" s="417"/>
      <c r="AV88" s="417"/>
      <c r="AW88" s="417"/>
      <c r="AX88" s="417"/>
      <c r="AY88" s="417"/>
      <c r="AZ88" s="417"/>
      <c r="BA88" s="417"/>
      <c r="BB88" s="417"/>
      <c r="BC88" s="417"/>
      <c r="BD88" s="417"/>
      <c r="BE88" s="417"/>
      <c r="BF88" s="417"/>
      <c r="BG88" s="417"/>
      <c r="BH88" s="417"/>
      <c r="BI88" s="417"/>
      <c r="BJ88" s="417"/>
      <c r="BK88" s="417"/>
      <c r="BL88" s="417"/>
      <c r="BM88" s="417"/>
      <c r="BN88" s="417"/>
      <c r="BO88" s="417"/>
      <c r="BP88" s="417"/>
      <c r="BQ88" s="417"/>
      <c r="BR88" s="417"/>
      <c r="BS88" s="417"/>
      <c r="BT88" s="417"/>
      <c r="BU88" s="417"/>
      <c r="BV88" s="417"/>
      <c r="BW88" s="417"/>
      <c r="BX88" s="417"/>
      <c r="BY88" s="417"/>
      <c r="BZ88" s="417"/>
      <c r="CA88" s="417"/>
      <c r="CB88" s="417"/>
      <c r="CC88" s="417"/>
      <c r="CD88" s="417"/>
      <c r="CE88" s="417"/>
      <c r="CF88" s="417"/>
      <c r="CG88" s="417"/>
      <c r="CH88" s="417"/>
      <c r="CI88" s="417"/>
      <c r="CJ88" s="417"/>
      <c r="CK88" s="417"/>
      <c r="CL88" s="417"/>
      <c r="CM88" s="417"/>
      <c r="CN88" s="417"/>
      <c r="CO88" s="417"/>
      <c r="CP88" s="417"/>
      <c r="CQ88" s="417"/>
      <c r="CR88" s="417"/>
      <c r="CS88" s="417"/>
      <c r="CT88" s="417"/>
      <c r="CU88" s="417"/>
      <c r="CV88" s="417"/>
      <c r="CW88" s="417"/>
      <c r="CX88" s="417"/>
      <c r="CY88" s="417"/>
      <c r="CZ88" s="417"/>
      <c r="DA88" s="417"/>
      <c r="DB88" s="417"/>
      <c r="DC88" s="417"/>
      <c r="DD88" s="417"/>
      <c r="DE88" s="417"/>
      <c r="DF88" s="417"/>
      <c r="DG88" s="417"/>
      <c r="DH88" s="417"/>
      <c r="DI88" s="417"/>
      <c r="DJ88" s="417"/>
      <c r="DK88" s="417"/>
      <c r="DL88" s="417"/>
      <c r="DM88" s="417"/>
      <c r="DN88" s="417"/>
      <c r="DO88" s="417"/>
      <c r="DP88" s="417"/>
      <c r="DQ88" s="417"/>
      <c r="DR88" s="417"/>
      <c r="DS88" s="417"/>
      <c r="DT88" s="417"/>
      <c r="DU88" s="417"/>
      <c r="DV88" s="417"/>
      <c r="DW88" s="417"/>
      <c r="DX88" s="417"/>
      <c r="DY88" s="417"/>
      <c r="DZ88" s="417"/>
      <c r="EA88" s="417"/>
      <c r="EB88" s="417"/>
      <c r="EC88" s="417"/>
      <c r="ED88" s="417"/>
      <c r="EE88" s="417"/>
      <c r="EF88" s="417"/>
      <c r="EG88" s="417"/>
      <c r="EH88" s="417"/>
      <c r="EI88" s="417"/>
      <c r="EJ88" s="417"/>
      <c r="EK88" s="417"/>
      <c r="EL88" s="417"/>
      <c r="EM88" s="417"/>
      <c r="EN88" s="417"/>
      <c r="EO88" s="417"/>
      <c r="EP88" s="417"/>
      <c r="EQ88" s="417"/>
      <c r="ER88" s="417"/>
      <c r="ES88" s="417"/>
      <c r="ET88" s="417"/>
      <c r="EU88" s="417"/>
      <c r="EV88" s="417"/>
      <c r="EW88" s="417"/>
      <c r="EX88" s="417"/>
      <c r="EY88" s="417"/>
      <c r="EZ88" s="417"/>
      <c r="FA88" s="417"/>
      <c r="FB88" s="417"/>
      <c r="FC88" s="417"/>
      <c r="FD88" s="417"/>
      <c r="FE88" s="417"/>
      <c r="FF88" s="417"/>
      <c r="FG88" s="417"/>
      <c r="FH88" s="417"/>
      <c r="FI88" s="417"/>
      <c r="FJ88" s="417"/>
      <c r="FK88" s="417"/>
      <c r="FL88" s="417"/>
      <c r="FM88" s="417"/>
      <c r="FN88" s="417"/>
      <c r="FO88" s="417"/>
      <c r="FP88" s="417"/>
      <c r="FQ88" s="417"/>
      <c r="FR88" s="417"/>
      <c r="FS88" s="417"/>
      <c r="FT88" s="417"/>
      <c r="FU88" s="417"/>
      <c r="FV88" s="417"/>
      <c r="FW88" s="417"/>
      <c r="FX88" s="417"/>
      <c r="FY88" s="417"/>
      <c r="FZ88" s="417"/>
      <c r="GA88" s="417"/>
      <c r="GB88" s="417"/>
      <c r="GC88" s="417"/>
      <c r="GD88" s="417"/>
      <c r="GE88" s="417"/>
      <c r="GF88" s="417"/>
      <c r="GG88" s="417"/>
      <c r="GH88" s="417"/>
      <c r="GI88" s="417"/>
      <c r="GJ88" s="417"/>
      <c r="GK88" s="417"/>
      <c r="GL88" s="417"/>
      <c r="GM88" s="417"/>
      <c r="GN88" s="417"/>
      <c r="GO88" s="417"/>
      <c r="GP88" s="417"/>
      <c r="GQ88" s="417"/>
      <c r="GR88" s="417"/>
      <c r="GS88" s="417"/>
      <c r="GT88" s="417"/>
      <c r="GU88" s="417"/>
      <c r="GV88" s="417"/>
      <c r="GW88" s="417"/>
      <c r="GX88" s="417"/>
      <c r="GY88" s="417"/>
      <c r="GZ88" s="417"/>
      <c r="HA88" s="417"/>
      <c r="HB88" s="417"/>
      <c r="HC88" s="417"/>
      <c r="HD88" s="417"/>
      <c r="HE88" s="417"/>
      <c r="HF88" s="417"/>
      <c r="HG88" s="417"/>
      <c r="HH88" s="417"/>
      <c r="HI88" s="417"/>
      <c r="HJ88" s="417"/>
      <c r="HK88" s="417"/>
      <c r="HL88" s="417"/>
      <c r="HM88" s="417"/>
      <c r="HN88" s="417"/>
      <c r="HO88" s="417"/>
      <c r="HP88" s="417"/>
      <c r="HQ88" s="417"/>
      <c r="HR88" s="417"/>
      <c r="HS88" s="417"/>
      <c r="HT88" s="417"/>
      <c r="HU88" s="417"/>
      <c r="HV88" s="417"/>
      <c r="HW88" s="417"/>
      <c r="HX88" s="417"/>
      <c r="HY88" s="417"/>
      <c r="HZ88" s="417"/>
      <c r="IA88" s="417"/>
      <c r="IB88" s="417"/>
      <c r="IC88" s="417"/>
      <c r="ID88" s="417"/>
      <c r="IE88" s="417"/>
      <c r="IF88" s="417"/>
      <c r="IG88" s="417"/>
      <c r="IH88" s="417"/>
      <c r="II88" s="417"/>
      <c r="IJ88" s="417"/>
      <c r="IK88" s="417"/>
      <c r="IL88" s="417"/>
      <c r="IM88" s="417"/>
      <c r="IN88" s="417"/>
      <c r="IO88" s="417"/>
      <c r="IP88" s="417"/>
      <c r="IQ88" s="417"/>
      <c r="IR88" s="417"/>
      <c r="IS88" s="417"/>
      <c r="IT88" s="417"/>
      <c r="IU88" s="417"/>
    </row>
    <row r="89" spans="1:255" ht="110.1" customHeight="1">
      <c r="A89" s="412">
        <v>9</v>
      </c>
      <c r="B89" s="413"/>
      <c r="C89" s="413" t="s">
        <v>263</v>
      </c>
      <c r="D89" s="414" t="s">
        <v>583</v>
      </c>
      <c r="E89" s="412" t="s">
        <v>582</v>
      </c>
      <c r="F89" s="415">
        <v>22361429</v>
      </c>
      <c r="G89" s="423">
        <v>15500000</v>
      </c>
      <c r="H89" s="415">
        <f t="shared" si="2"/>
        <v>6861429</v>
      </c>
      <c r="I89" s="415">
        <v>6861429</v>
      </c>
      <c r="J89" s="415">
        <v>0</v>
      </c>
      <c r="K89" s="414" t="s">
        <v>569</v>
      </c>
      <c r="L89" s="417"/>
      <c r="M89" s="417"/>
      <c r="N89" s="417"/>
      <c r="O89" s="417"/>
      <c r="P89" s="417"/>
      <c r="Q89" s="417"/>
      <c r="R89" s="417"/>
      <c r="S89" s="417"/>
      <c r="T89" s="417"/>
      <c r="U89" s="417"/>
      <c r="V89" s="417"/>
      <c r="W89" s="417"/>
      <c r="X89" s="417"/>
      <c r="Y89" s="417"/>
      <c r="Z89" s="417"/>
      <c r="AA89" s="417"/>
      <c r="AB89" s="417"/>
      <c r="AC89" s="417"/>
      <c r="AD89" s="417"/>
      <c r="AE89" s="417"/>
      <c r="AF89" s="417"/>
      <c r="AG89" s="417"/>
      <c r="AH89" s="417"/>
      <c r="AI89" s="417"/>
      <c r="AJ89" s="417"/>
      <c r="AK89" s="417"/>
      <c r="AL89" s="417"/>
      <c r="AM89" s="417"/>
      <c r="AN89" s="417"/>
      <c r="AO89" s="417"/>
      <c r="AP89" s="417"/>
      <c r="AQ89" s="417"/>
      <c r="AR89" s="417"/>
      <c r="AS89" s="417"/>
      <c r="AT89" s="417"/>
      <c r="AU89" s="417"/>
      <c r="AV89" s="417"/>
      <c r="AW89" s="417"/>
      <c r="AX89" s="417"/>
      <c r="AY89" s="417"/>
      <c r="AZ89" s="417"/>
      <c r="BA89" s="417"/>
      <c r="BB89" s="417"/>
      <c r="BC89" s="417"/>
      <c r="BD89" s="417"/>
      <c r="BE89" s="417"/>
      <c r="BF89" s="417"/>
      <c r="BG89" s="417"/>
      <c r="BH89" s="417"/>
      <c r="BI89" s="417"/>
      <c r="BJ89" s="417"/>
      <c r="BK89" s="417"/>
      <c r="BL89" s="417"/>
      <c r="BM89" s="417"/>
      <c r="BN89" s="417"/>
      <c r="BO89" s="417"/>
      <c r="BP89" s="417"/>
      <c r="BQ89" s="417"/>
      <c r="BR89" s="417"/>
      <c r="BS89" s="417"/>
      <c r="BT89" s="417"/>
      <c r="BU89" s="417"/>
      <c r="BV89" s="417"/>
      <c r="BW89" s="417"/>
      <c r="BX89" s="417"/>
      <c r="BY89" s="417"/>
      <c r="BZ89" s="417"/>
      <c r="CA89" s="417"/>
      <c r="CB89" s="417"/>
      <c r="CC89" s="417"/>
      <c r="CD89" s="417"/>
      <c r="CE89" s="417"/>
      <c r="CF89" s="417"/>
      <c r="CG89" s="417"/>
      <c r="CH89" s="417"/>
      <c r="CI89" s="417"/>
      <c r="CJ89" s="417"/>
      <c r="CK89" s="417"/>
      <c r="CL89" s="417"/>
      <c r="CM89" s="417"/>
      <c r="CN89" s="417"/>
      <c r="CO89" s="417"/>
      <c r="CP89" s="417"/>
      <c r="CQ89" s="417"/>
      <c r="CR89" s="417"/>
      <c r="CS89" s="417"/>
      <c r="CT89" s="417"/>
      <c r="CU89" s="417"/>
      <c r="CV89" s="417"/>
      <c r="CW89" s="417"/>
      <c r="CX89" s="417"/>
      <c r="CY89" s="417"/>
      <c r="CZ89" s="417"/>
      <c r="DA89" s="417"/>
      <c r="DB89" s="417"/>
      <c r="DC89" s="417"/>
      <c r="DD89" s="417"/>
      <c r="DE89" s="417"/>
      <c r="DF89" s="417"/>
      <c r="DG89" s="417"/>
      <c r="DH89" s="417"/>
      <c r="DI89" s="417"/>
      <c r="DJ89" s="417"/>
      <c r="DK89" s="417"/>
      <c r="DL89" s="417"/>
      <c r="DM89" s="417"/>
      <c r="DN89" s="417"/>
      <c r="DO89" s="417"/>
      <c r="DP89" s="417"/>
      <c r="DQ89" s="417"/>
      <c r="DR89" s="417"/>
      <c r="DS89" s="417"/>
      <c r="DT89" s="417"/>
      <c r="DU89" s="417"/>
      <c r="DV89" s="417"/>
      <c r="DW89" s="417"/>
      <c r="DX89" s="417"/>
      <c r="DY89" s="417"/>
      <c r="DZ89" s="417"/>
      <c r="EA89" s="417"/>
      <c r="EB89" s="417"/>
      <c r="EC89" s="417"/>
      <c r="ED89" s="417"/>
      <c r="EE89" s="417"/>
      <c r="EF89" s="417"/>
      <c r="EG89" s="417"/>
      <c r="EH89" s="417"/>
      <c r="EI89" s="417"/>
      <c r="EJ89" s="417"/>
      <c r="EK89" s="417"/>
      <c r="EL89" s="417"/>
      <c r="EM89" s="417"/>
      <c r="EN89" s="417"/>
      <c r="EO89" s="417"/>
      <c r="EP89" s="417"/>
      <c r="EQ89" s="417"/>
      <c r="ER89" s="417"/>
      <c r="ES89" s="417"/>
      <c r="ET89" s="417"/>
      <c r="EU89" s="417"/>
      <c r="EV89" s="417"/>
      <c r="EW89" s="417"/>
      <c r="EX89" s="417"/>
      <c r="EY89" s="417"/>
      <c r="EZ89" s="417"/>
      <c r="FA89" s="417"/>
      <c r="FB89" s="417"/>
      <c r="FC89" s="417"/>
      <c r="FD89" s="417"/>
      <c r="FE89" s="417"/>
      <c r="FF89" s="417"/>
      <c r="FG89" s="417"/>
      <c r="FH89" s="417"/>
      <c r="FI89" s="417"/>
      <c r="FJ89" s="417"/>
      <c r="FK89" s="417"/>
      <c r="FL89" s="417"/>
      <c r="FM89" s="417"/>
      <c r="FN89" s="417"/>
      <c r="FO89" s="417"/>
      <c r="FP89" s="417"/>
      <c r="FQ89" s="417"/>
      <c r="FR89" s="417"/>
      <c r="FS89" s="417"/>
      <c r="FT89" s="417"/>
      <c r="FU89" s="417"/>
      <c r="FV89" s="417"/>
      <c r="FW89" s="417"/>
      <c r="FX89" s="417"/>
      <c r="FY89" s="417"/>
      <c r="FZ89" s="417"/>
      <c r="GA89" s="417"/>
      <c r="GB89" s="417"/>
      <c r="GC89" s="417"/>
      <c r="GD89" s="417"/>
      <c r="GE89" s="417"/>
      <c r="GF89" s="417"/>
      <c r="GG89" s="417"/>
      <c r="GH89" s="417"/>
      <c r="GI89" s="417"/>
      <c r="GJ89" s="417"/>
      <c r="GK89" s="417"/>
      <c r="GL89" s="417"/>
      <c r="GM89" s="417"/>
      <c r="GN89" s="417"/>
      <c r="GO89" s="417"/>
      <c r="GP89" s="417"/>
      <c r="GQ89" s="417"/>
      <c r="GR89" s="417"/>
      <c r="GS89" s="417"/>
      <c r="GT89" s="417"/>
      <c r="GU89" s="417"/>
      <c r="GV89" s="417"/>
      <c r="GW89" s="417"/>
      <c r="GX89" s="417"/>
      <c r="GY89" s="417"/>
      <c r="GZ89" s="417"/>
      <c r="HA89" s="417"/>
      <c r="HB89" s="417"/>
      <c r="HC89" s="417"/>
      <c r="HD89" s="417"/>
      <c r="HE89" s="417"/>
      <c r="HF89" s="417"/>
      <c r="HG89" s="417"/>
      <c r="HH89" s="417"/>
      <c r="HI89" s="417"/>
      <c r="HJ89" s="417"/>
      <c r="HK89" s="417"/>
      <c r="HL89" s="417"/>
      <c r="HM89" s="417"/>
      <c r="HN89" s="417"/>
      <c r="HO89" s="417"/>
      <c r="HP89" s="417"/>
      <c r="HQ89" s="417"/>
      <c r="HR89" s="417"/>
      <c r="HS89" s="417"/>
      <c r="HT89" s="417"/>
      <c r="HU89" s="417"/>
      <c r="HV89" s="417"/>
      <c r="HW89" s="417"/>
      <c r="HX89" s="417"/>
      <c r="HY89" s="417"/>
      <c r="HZ89" s="417"/>
      <c r="IA89" s="417"/>
      <c r="IB89" s="417"/>
      <c r="IC89" s="417"/>
      <c r="ID89" s="417"/>
      <c r="IE89" s="417"/>
      <c r="IF89" s="417"/>
      <c r="IG89" s="417"/>
      <c r="IH89" s="417"/>
      <c r="II89" s="417"/>
      <c r="IJ89" s="417"/>
      <c r="IK89" s="417"/>
      <c r="IL89" s="417"/>
      <c r="IM89" s="417"/>
      <c r="IN89" s="417"/>
      <c r="IO89" s="417"/>
      <c r="IP89" s="417"/>
      <c r="IQ89" s="417"/>
      <c r="IR89" s="417"/>
      <c r="IS89" s="417"/>
      <c r="IT89" s="417"/>
      <c r="IU89" s="417"/>
    </row>
    <row r="90" spans="1:255" ht="39.950000000000003" customHeight="1">
      <c r="A90" s="412">
        <v>10</v>
      </c>
      <c r="B90" s="413"/>
      <c r="C90" s="413" t="s">
        <v>263</v>
      </c>
      <c r="D90" s="414" t="s">
        <v>584</v>
      </c>
      <c r="E90" s="412" t="s">
        <v>578</v>
      </c>
      <c r="F90" s="415">
        <v>11538750</v>
      </c>
      <c r="G90" s="423">
        <v>0</v>
      </c>
      <c r="H90" s="415">
        <f t="shared" si="2"/>
        <v>4420000</v>
      </c>
      <c r="I90" s="415">
        <v>3420000</v>
      </c>
      <c r="J90" s="415">
        <v>1000000</v>
      </c>
      <c r="K90" s="414" t="s">
        <v>569</v>
      </c>
      <c r="L90" s="417"/>
      <c r="M90" s="417"/>
      <c r="N90" s="417"/>
      <c r="O90" s="417"/>
      <c r="P90" s="417"/>
      <c r="Q90" s="417"/>
      <c r="R90" s="417"/>
      <c r="S90" s="417"/>
      <c r="T90" s="417"/>
      <c r="U90" s="417"/>
      <c r="V90" s="417"/>
      <c r="W90" s="417"/>
      <c r="X90" s="417"/>
      <c r="Y90" s="417"/>
      <c r="Z90" s="417"/>
      <c r="AA90" s="417"/>
      <c r="AB90" s="417"/>
      <c r="AC90" s="417"/>
      <c r="AD90" s="417"/>
      <c r="AE90" s="417"/>
      <c r="AF90" s="417"/>
      <c r="AG90" s="417"/>
      <c r="AH90" s="417"/>
      <c r="AI90" s="417"/>
      <c r="AJ90" s="417"/>
      <c r="AK90" s="417"/>
      <c r="AL90" s="417"/>
      <c r="AM90" s="417"/>
      <c r="AN90" s="417"/>
      <c r="AO90" s="417"/>
      <c r="AP90" s="417"/>
      <c r="AQ90" s="417"/>
      <c r="AR90" s="417"/>
      <c r="AS90" s="417"/>
      <c r="AT90" s="417"/>
      <c r="AU90" s="417"/>
      <c r="AV90" s="417"/>
      <c r="AW90" s="417"/>
      <c r="AX90" s="417"/>
      <c r="AY90" s="417"/>
      <c r="AZ90" s="417"/>
      <c r="BA90" s="417"/>
      <c r="BB90" s="417"/>
      <c r="BC90" s="417"/>
      <c r="BD90" s="417"/>
      <c r="BE90" s="417"/>
      <c r="BF90" s="417"/>
      <c r="BG90" s="417"/>
      <c r="BH90" s="417"/>
      <c r="BI90" s="417"/>
      <c r="BJ90" s="417"/>
      <c r="BK90" s="417"/>
      <c r="BL90" s="417"/>
      <c r="BM90" s="417"/>
      <c r="BN90" s="417"/>
      <c r="BO90" s="417"/>
      <c r="BP90" s="417"/>
      <c r="BQ90" s="417"/>
      <c r="BR90" s="417"/>
      <c r="BS90" s="417"/>
      <c r="BT90" s="417"/>
      <c r="BU90" s="417"/>
      <c r="BV90" s="417"/>
      <c r="BW90" s="417"/>
      <c r="BX90" s="417"/>
      <c r="BY90" s="417"/>
      <c r="BZ90" s="417"/>
      <c r="CA90" s="417"/>
      <c r="CB90" s="417"/>
      <c r="CC90" s="417"/>
      <c r="CD90" s="417"/>
      <c r="CE90" s="417"/>
      <c r="CF90" s="417"/>
      <c r="CG90" s="417"/>
      <c r="CH90" s="417"/>
      <c r="CI90" s="417"/>
      <c r="CJ90" s="417"/>
      <c r="CK90" s="417"/>
      <c r="CL90" s="417"/>
      <c r="CM90" s="417"/>
      <c r="CN90" s="417"/>
      <c r="CO90" s="417"/>
      <c r="CP90" s="417"/>
      <c r="CQ90" s="417"/>
      <c r="CR90" s="417"/>
      <c r="CS90" s="417"/>
      <c r="CT90" s="417"/>
      <c r="CU90" s="417"/>
      <c r="CV90" s="417"/>
      <c r="CW90" s="417"/>
      <c r="CX90" s="417"/>
      <c r="CY90" s="417"/>
      <c r="CZ90" s="417"/>
      <c r="DA90" s="417"/>
      <c r="DB90" s="417"/>
      <c r="DC90" s="417"/>
      <c r="DD90" s="417"/>
      <c r="DE90" s="417"/>
      <c r="DF90" s="417"/>
      <c r="DG90" s="417"/>
      <c r="DH90" s="417"/>
      <c r="DI90" s="417"/>
      <c r="DJ90" s="417"/>
      <c r="DK90" s="417"/>
      <c r="DL90" s="417"/>
      <c r="DM90" s="417"/>
      <c r="DN90" s="417"/>
      <c r="DO90" s="417"/>
      <c r="DP90" s="417"/>
      <c r="DQ90" s="417"/>
      <c r="DR90" s="417"/>
      <c r="DS90" s="417"/>
      <c r="DT90" s="417"/>
      <c r="DU90" s="417"/>
      <c r="DV90" s="417"/>
      <c r="DW90" s="417"/>
      <c r="DX90" s="417"/>
      <c r="DY90" s="417"/>
      <c r="DZ90" s="417"/>
      <c r="EA90" s="417"/>
      <c r="EB90" s="417"/>
      <c r="EC90" s="417"/>
      <c r="ED90" s="417"/>
      <c r="EE90" s="417"/>
      <c r="EF90" s="417"/>
      <c r="EG90" s="417"/>
      <c r="EH90" s="417"/>
      <c r="EI90" s="417"/>
      <c r="EJ90" s="417"/>
      <c r="EK90" s="417"/>
      <c r="EL90" s="417"/>
      <c r="EM90" s="417"/>
      <c r="EN90" s="417"/>
      <c r="EO90" s="417"/>
      <c r="EP90" s="417"/>
      <c r="EQ90" s="417"/>
      <c r="ER90" s="417"/>
      <c r="ES90" s="417"/>
      <c r="ET90" s="417"/>
      <c r="EU90" s="417"/>
      <c r="EV90" s="417"/>
      <c r="EW90" s="417"/>
      <c r="EX90" s="417"/>
      <c r="EY90" s="417"/>
      <c r="EZ90" s="417"/>
      <c r="FA90" s="417"/>
      <c r="FB90" s="417"/>
      <c r="FC90" s="417"/>
      <c r="FD90" s="417"/>
      <c r="FE90" s="417"/>
      <c r="FF90" s="417"/>
      <c r="FG90" s="417"/>
      <c r="FH90" s="417"/>
      <c r="FI90" s="417"/>
      <c r="FJ90" s="417"/>
      <c r="FK90" s="417"/>
      <c r="FL90" s="417"/>
      <c r="FM90" s="417"/>
      <c r="FN90" s="417"/>
      <c r="FO90" s="417"/>
      <c r="FP90" s="417"/>
      <c r="FQ90" s="417"/>
      <c r="FR90" s="417"/>
      <c r="FS90" s="417"/>
      <c r="FT90" s="417"/>
      <c r="FU90" s="417"/>
      <c r="FV90" s="417"/>
      <c r="FW90" s="417"/>
      <c r="FX90" s="417"/>
      <c r="FY90" s="417"/>
      <c r="FZ90" s="417"/>
      <c r="GA90" s="417"/>
      <c r="GB90" s="417"/>
      <c r="GC90" s="417"/>
      <c r="GD90" s="417"/>
      <c r="GE90" s="417"/>
      <c r="GF90" s="417"/>
      <c r="GG90" s="417"/>
      <c r="GH90" s="417"/>
      <c r="GI90" s="417"/>
      <c r="GJ90" s="417"/>
      <c r="GK90" s="417"/>
      <c r="GL90" s="417"/>
      <c r="GM90" s="417"/>
      <c r="GN90" s="417"/>
      <c r="GO90" s="417"/>
      <c r="GP90" s="417"/>
      <c r="GQ90" s="417"/>
      <c r="GR90" s="417"/>
      <c r="GS90" s="417"/>
      <c r="GT90" s="417"/>
      <c r="GU90" s="417"/>
      <c r="GV90" s="417"/>
      <c r="GW90" s="417"/>
      <c r="GX90" s="417"/>
      <c r="GY90" s="417"/>
      <c r="GZ90" s="417"/>
      <c r="HA90" s="417"/>
      <c r="HB90" s="417"/>
      <c r="HC90" s="417"/>
      <c r="HD90" s="417"/>
      <c r="HE90" s="417"/>
      <c r="HF90" s="417"/>
      <c r="HG90" s="417"/>
      <c r="HH90" s="417"/>
      <c r="HI90" s="417"/>
      <c r="HJ90" s="417"/>
      <c r="HK90" s="417"/>
      <c r="HL90" s="417"/>
      <c r="HM90" s="417"/>
      <c r="HN90" s="417"/>
      <c r="HO90" s="417"/>
      <c r="HP90" s="417"/>
      <c r="HQ90" s="417"/>
      <c r="HR90" s="417"/>
      <c r="HS90" s="417"/>
      <c r="HT90" s="417"/>
      <c r="HU90" s="417"/>
      <c r="HV90" s="417"/>
      <c r="HW90" s="417"/>
      <c r="HX90" s="417"/>
      <c r="HY90" s="417"/>
      <c r="HZ90" s="417"/>
      <c r="IA90" s="417"/>
      <c r="IB90" s="417"/>
      <c r="IC90" s="417"/>
      <c r="ID90" s="417"/>
      <c r="IE90" s="417"/>
      <c r="IF90" s="417"/>
      <c r="IG90" s="417"/>
      <c r="IH90" s="417"/>
      <c r="II90" s="417"/>
      <c r="IJ90" s="417"/>
      <c r="IK90" s="417"/>
      <c r="IL90" s="417"/>
      <c r="IM90" s="417"/>
      <c r="IN90" s="417"/>
      <c r="IO90" s="417"/>
      <c r="IP90" s="417"/>
      <c r="IQ90" s="417"/>
      <c r="IR90" s="417"/>
      <c r="IS90" s="417"/>
      <c r="IT90" s="417"/>
      <c r="IU90" s="417"/>
    </row>
    <row r="91" spans="1:255" ht="39.950000000000003" customHeight="1">
      <c r="A91" s="412">
        <v>11</v>
      </c>
      <c r="B91" s="413"/>
      <c r="C91" s="413" t="s">
        <v>263</v>
      </c>
      <c r="D91" s="414" t="s">
        <v>585</v>
      </c>
      <c r="E91" s="412" t="s">
        <v>586</v>
      </c>
      <c r="F91" s="415">
        <v>440000</v>
      </c>
      <c r="G91" s="423">
        <v>0</v>
      </c>
      <c r="H91" s="415">
        <f t="shared" si="2"/>
        <v>440000</v>
      </c>
      <c r="I91" s="415">
        <v>440000</v>
      </c>
      <c r="J91" s="415">
        <v>0</v>
      </c>
      <c r="K91" s="414" t="s">
        <v>569</v>
      </c>
      <c r="L91" s="417"/>
      <c r="M91" s="417"/>
      <c r="N91" s="417"/>
      <c r="O91" s="417"/>
      <c r="P91" s="417"/>
      <c r="Q91" s="417"/>
      <c r="R91" s="417"/>
      <c r="S91" s="417"/>
      <c r="T91" s="417"/>
      <c r="U91" s="417"/>
      <c r="V91" s="417"/>
      <c r="W91" s="417"/>
      <c r="X91" s="417"/>
      <c r="Y91" s="417"/>
      <c r="Z91" s="417"/>
      <c r="AA91" s="417"/>
      <c r="AB91" s="417"/>
      <c r="AC91" s="417"/>
      <c r="AD91" s="417"/>
      <c r="AE91" s="417"/>
      <c r="AF91" s="417"/>
      <c r="AG91" s="417"/>
      <c r="AH91" s="417"/>
      <c r="AI91" s="417"/>
      <c r="AJ91" s="417"/>
      <c r="AK91" s="417"/>
      <c r="AL91" s="417"/>
      <c r="AM91" s="417"/>
      <c r="AN91" s="417"/>
      <c r="AO91" s="417"/>
      <c r="AP91" s="417"/>
      <c r="AQ91" s="417"/>
      <c r="AR91" s="417"/>
      <c r="AS91" s="417"/>
      <c r="AT91" s="417"/>
      <c r="AU91" s="417"/>
      <c r="AV91" s="417"/>
      <c r="AW91" s="417"/>
      <c r="AX91" s="417"/>
      <c r="AY91" s="417"/>
      <c r="AZ91" s="417"/>
      <c r="BA91" s="417"/>
      <c r="BB91" s="417"/>
      <c r="BC91" s="417"/>
      <c r="BD91" s="417"/>
      <c r="BE91" s="417"/>
      <c r="BF91" s="417"/>
      <c r="BG91" s="417"/>
      <c r="BH91" s="417"/>
      <c r="BI91" s="417"/>
      <c r="BJ91" s="417"/>
      <c r="BK91" s="417"/>
      <c r="BL91" s="417"/>
      <c r="BM91" s="417"/>
      <c r="BN91" s="417"/>
      <c r="BO91" s="417"/>
      <c r="BP91" s="417"/>
      <c r="BQ91" s="417"/>
      <c r="BR91" s="417"/>
      <c r="BS91" s="417"/>
      <c r="BT91" s="417"/>
      <c r="BU91" s="417"/>
      <c r="BV91" s="417"/>
      <c r="BW91" s="417"/>
      <c r="BX91" s="417"/>
      <c r="BY91" s="417"/>
      <c r="BZ91" s="417"/>
      <c r="CA91" s="417"/>
      <c r="CB91" s="417"/>
      <c r="CC91" s="417"/>
      <c r="CD91" s="417"/>
      <c r="CE91" s="417"/>
      <c r="CF91" s="417"/>
      <c r="CG91" s="417"/>
      <c r="CH91" s="417"/>
      <c r="CI91" s="417"/>
      <c r="CJ91" s="417"/>
      <c r="CK91" s="417"/>
      <c r="CL91" s="417"/>
      <c r="CM91" s="417"/>
      <c r="CN91" s="417"/>
      <c r="CO91" s="417"/>
      <c r="CP91" s="417"/>
      <c r="CQ91" s="417"/>
      <c r="CR91" s="417"/>
      <c r="CS91" s="417"/>
      <c r="CT91" s="417"/>
      <c r="CU91" s="417"/>
      <c r="CV91" s="417"/>
      <c r="CW91" s="417"/>
      <c r="CX91" s="417"/>
      <c r="CY91" s="417"/>
      <c r="CZ91" s="417"/>
      <c r="DA91" s="417"/>
      <c r="DB91" s="417"/>
      <c r="DC91" s="417"/>
      <c r="DD91" s="417"/>
      <c r="DE91" s="417"/>
      <c r="DF91" s="417"/>
      <c r="DG91" s="417"/>
      <c r="DH91" s="417"/>
      <c r="DI91" s="417"/>
      <c r="DJ91" s="417"/>
      <c r="DK91" s="417"/>
      <c r="DL91" s="417"/>
      <c r="DM91" s="417"/>
      <c r="DN91" s="417"/>
      <c r="DO91" s="417"/>
      <c r="DP91" s="417"/>
      <c r="DQ91" s="417"/>
      <c r="DR91" s="417"/>
      <c r="DS91" s="417"/>
      <c r="DT91" s="417"/>
      <c r="DU91" s="417"/>
      <c r="DV91" s="417"/>
      <c r="DW91" s="417"/>
      <c r="DX91" s="417"/>
      <c r="DY91" s="417"/>
      <c r="DZ91" s="417"/>
      <c r="EA91" s="417"/>
      <c r="EB91" s="417"/>
      <c r="EC91" s="417"/>
      <c r="ED91" s="417"/>
      <c r="EE91" s="417"/>
      <c r="EF91" s="417"/>
      <c r="EG91" s="417"/>
      <c r="EH91" s="417"/>
      <c r="EI91" s="417"/>
      <c r="EJ91" s="417"/>
      <c r="EK91" s="417"/>
      <c r="EL91" s="417"/>
      <c r="EM91" s="417"/>
      <c r="EN91" s="417"/>
      <c r="EO91" s="417"/>
      <c r="EP91" s="417"/>
      <c r="EQ91" s="417"/>
      <c r="ER91" s="417"/>
      <c r="ES91" s="417"/>
      <c r="ET91" s="417"/>
      <c r="EU91" s="417"/>
      <c r="EV91" s="417"/>
      <c r="EW91" s="417"/>
      <c r="EX91" s="417"/>
      <c r="EY91" s="417"/>
      <c r="EZ91" s="417"/>
      <c r="FA91" s="417"/>
      <c r="FB91" s="417"/>
      <c r="FC91" s="417"/>
      <c r="FD91" s="417"/>
      <c r="FE91" s="417"/>
      <c r="FF91" s="417"/>
      <c r="FG91" s="417"/>
      <c r="FH91" s="417"/>
      <c r="FI91" s="417"/>
      <c r="FJ91" s="417"/>
      <c r="FK91" s="417"/>
      <c r="FL91" s="417"/>
      <c r="FM91" s="417"/>
      <c r="FN91" s="417"/>
      <c r="FO91" s="417"/>
      <c r="FP91" s="417"/>
      <c r="FQ91" s="417"/>
      <c r="FR91" s="417"/>
      <c r="FS91" s="417"/>
      <c r="FT91" s="417"/>
      <c r="FU91" s="417"/>
      <c r="FV91" s="417"/>
      <c r="FW91" s="417"/>
      <c r="FX91" s="417"/>
      <c r="FY91" s="417"/>
      <c r="FZ91" s="417"/>
      <c r="GA91" s="417"/>
      <c r="GB91" s="417"/>
      <c r="GC91" s="417"/>
      <c r="GD91" s="417"/>
      <c r="GE91" s="417"/>
      <c r="GF91" s="417"/>
      <c r="GG91" s="417"/>
      <c r="GH91" s="417"/>
      <c r="GI91" s="417"/>
      <c r="GJ91" s="417"/>
      <c r="GK91" s="417"/>
      <c r="GL91" s="417"/>
      <c r="GM91" s="417"/>
      <c r="GN91" s="417"/>
      <c r="GO91" s="417"/>
      <c r="GP91" s="417"/>
      <c r="GQ91" s="417"/>
      <c r="GR91" s="417"/>
      <c r="GS91" s="417"/>
      <c r="GT91" s="417"/>
      <c r="GU91" s="417"/>
      <c r="GV91" s="417"/>
      <c r="GW91" s="417"/>
      <c r="GX91" s="417"/>
      <c r="GY91" s="417"/>
      <c r="GZ91" s="417"/>
      <c r="HA91" s="417"/>
      <c r="HB91" s="417"/>
      <c r="HC91" s="417"/>
      <c r="HD91" s="417"/>
      <c r="HE91" s="417"/>
      <c r="HF91" s="417"/>
      <c r="HG91" s="417"/>
      <c r="HH91" s="417"/>
      <c r="HI91" s="417"/>
      <c r="HJ91" s="417"/>
      <c r="HK91" s="417"/>
      <c r="HL91" s="417"/>
      <c r="HM91" s="417"/>
      <c r="HN91" s="417"/>
      <c r="HO91" s="417"/>
      <c r="HP91" s="417"/>
      <c r="HQ91" s="417"/>
      <c r="HR91" s="417"/>
      <c r="HS91" s="417"/>
      <c r="HT91" s="417"/>
      <c r="HU91" s="417"/>
      <c r="HV91" s="417"/>
      <c r="HW91" s="417"/>
      <c r="HX91" s="417"/>
      <c r="HY91" s="417"/>
      <c r="HZ91" s="417"/>
      <c r="IA91" s="417"/>
      <c r="IB91" s="417"/>
      <c r="IC91" s="417"/>
      <c r="ID91" s="417"/>
      <c r="IE91" s="417"/>
      <c r="IF91" s="417"/>
      <c r="IG91" s="417"/>
      <c r="IH91" s="417"/>
      <c r="II91" s="417"/>
      <c r="IJ91" s="417"/>
      <c r="IK91" s="417"/>
      <c r="IL91" s="417"/>
      <c r="IM91" s="417"/>
      <c r="IN91" s="417"/>
      <c r="IO91" s="417"/>
      <c r="IP91" s="417"/>
      <c r="IQ91" s="417"/>
      <c r="IR91" s="417"/>
      <c r="IS91" s="417"/>
      <c r="IT91" s="417"/>
      <c r="IU91" s="417"/>
    </row>
    <row r="92" spans="1:255" ht="27" customHeight="1">
      <c r="A92" s="412">
        <v>12</v>
      </c>
      <c r="B92" s="413"/>
      <c r="C92" s="413" t="s">
        <v>263</v>
      </c>
      <c r="D92" s="414" t="s">
        <v>587</v>
      </c>
      <c r="E92" s="412" t="s">
        <v>582</v>
      </c>
      <c r="F92" s="415">
        <v>2110000</v>
      </c>
      <c r="G92" s="423">
        <v>2010000</v>
      </c>
      <c r="H92" s="415">
        <f t="shared" si="2"/>
        <v>100000</v>
      </c>
      <c r="I92" s="415">
        <v>100000</v>
      </c>
      <c r="J92" s="415">
        <v>0</v>
      </c>
      <c r="K92" s="414" t="s">
        <v>569</v>
      </c>
      <c r="L92" s="417"/>
      <c r="M92" s="417"/>
      <c r="N92" s="417"/>
      <c r="O92" s="417"/>
      <c r="P92" s="417"/>
      <c r="Q92" s="417"/>
      <c r="R92" s="417"/>
      <c r="S92" s="417"/>
      <c r="T92" s="417"/>
      <c r="U92" s="417"/>
      <c r="V92" s="417"/>
      <c r="W92" s="417"/>
      <c r="X92" s="417"/>
      <c r="Y92" s="417"/>
      <c r="Z92" s="417"/>
      <c r="AA92" s="417"/>
      <c r="AB92" s="417"/>
      <c r="AC92" s="417"/>
      <c r="AD92" s="417"/>
      <c r="AE92" s="417"/>
      <c r="AF92" s="417"/>
      <c r="AG92" s="417"/>
      <c r="AH92" s="417"/>
      <c r="AI92" s="417"/>
      <c r="AJ92" s="417"/>
      <c r="AK92" s="417"/>
      <c r="AL92" s="417"/>
      <c r="AM92" s="417"/>
      <c r="AN92" s="417"/>
      <c r="AO92" s="417"/>
      <c r="AP92" s="417"/>
      <c r="AQ92" s="417"/>
      <c r="AR92" s="417"/>
      <c r="AS92" s="417"/>
      <c r="AT92" s="417"/>
      <c r="AU92" s="417"/>
      <c r="AV92" s="417"/>
      <c r="AW92" s="417"/>
      <c r="AX92" s="417"/>
      <c r="AY92" s="417"/>
      <c r="AZ92" s="417"/>
      <c r="BA92" s="417"/>
      <c r="BB92" s="417"/>
      <c r="BC92" s="417"/>
      <c r="BD92" s="417"/>
      <c r="BE92" s="417"/>
      <c r="BF92" s="417"/>
      <c r="BG92" s="417"/>
      <c r="BH92" s="417"/>
      <c r="BI92" s="417"/>
      <c r="BJ92" s="417"/>
      <c r="BK92" s="417"/>
      <c r="BL92" s="417"/>
      <c r="BM92" s="417"/>
      <c r="BN92" s="417"/>
      <c r="BO92" s="417"/>
      <c r="BP92" s="417"/>
      <c r="BQ92" s="417"/>
      <c r="BR92" s="417"/>
      <c r="BS92" s="417"/>
      <c r="BT92" s="417"/>
      <c r="BU92" s="417"/>
      <c r="BV92" s="417"/>
      <c r="BW92" s="417"/>
      <c r="BX92" s="417"/>
      <c r="BY92" s="417"/>
      <c r="BZ92" s="417"/>
      <c r="CA92" s="417"/>
      <c r="CB92" s="417"/>
      <c r="CC92" s="417"/>
      <c r="CD92" s="417"/>
      <c r="CE92" s="417"/>
      <c r="CF92" s="417"/>
      <c r="CG92" s="417"/>
      <c r="CH92" s="417"/>
      <c r="CI92" s="417"/>
      <c r="CJ92" s="417"/>
      <c r="CK92" s="417"/>
      <c r="CL92" s="417"/>
      <c r="CM92" s="417"/>
      <c r="CN92" s="417"/>
      <c r="CO92" s="417"/>
      <c r="CP92" s="417"/>
      <c r="CQ92" s="417"/>
      <c r="CR92" s="417"/>
      <c r="CS92" s="417"/>
      <c r="CT92" s="417"/>
      <c r="CU92" s="417"/>
      <c r="CV92" s="417"/>
      <c r="CW92" s="417"/>
      <c r="CX92" s="417"/>
      <c r="CY92" s="417"/>
      <c r="CZ92" s="417"/>
      <c r="DA92" s="417"/>
      <c r="DB92" s="417"/>
      <c r="DC92" s="417"/>
      <c r="DD92" s="417"/>
      <c r="DE92" s="417"/>
      <c r="DF92" s="417"/>
      <c r="DG92" s="417"/>
      <c r="DH92" s="417"/>
      <c r="DI92" s="417"/>
      <c r="DJ92" s="417"/>
      <c r="DK92" s="417"/>
      <c r="DL92" s="417"/>
      <c r="DM92" s="417"/>
      <c r="DN92" s="417"/>
      <c r="DO92" s="417"/>
      <c r="DP92" s="417"/>
      <c r="DQ92" s="417"/>
      <c r="DR92" s="417"/>
      <c r="DS92" s="417"/>
      <c r="DT92" s="417"/>
      <c r="DU92" s="417"/>
      <c r="DV92" s="417"/>
      <c r="DW92" s="417"/>
      <c r="DX92" s="417"/>
      <c r="DY92" s="417"/>
      <c r="DZ92" s="417"/>
      <c r="EA92" s="417"/>
      <c r="EB92" s="417"/>
      <c r="EC92" s="417"/>
      <c r="ED92" s="417"/>
      <c r="EE92" s="417"/>
      <c r="EF92" s="417"/>
      <c r="EG92" s="417"/>
      <c r="EH92" s="417"/>
      <c r="EI92" s="417"/>
      <c r="EJ92" s="417"/>
      <c r="EK92" s="417"/>
      <c r="EL92" s="417"/>
      <c r="EM92" s="417"/>
      <c r="EN92" s="417"/>
      <c r="EO92" s="417"/>
      <c r="EP92" s="417"/>
      <c r="EQ92" s="417"/>
      <c r="ER92" s="417"/>
      <c r="ES92" s="417"/>
      <c r="ET92" s="417"/>
      <c r="EU92" s="417"/>
      <c r="EV92" s="417"/>
      <c r="EW92" s="417"/>
      <c r="EX92" s="417"/>
      <c r="EY92" s="417"/>
      <c r="EZ92" s="417"/>
      <c r="FA92" s="417"/>
      <c r="FB92" s="417"/>
      <c r="FC92" s="417"/>
      <c r="FD92" s="417"/>
      <c r="FE92" s="417"/>
      <c r="FF92" s="417"/>
      <c r="FG92" s="417"/>
      <c r="FH92" s="417"/>
      <c r="FI92" s="417"/>
      <c r="FJ92" s="417"/>
      <c r="FK92" s="417"/>
      <c r="FL92" s="417"/>
      <c r="FM92" s="417"/>
      <c r="FN92" s="417"/>
      <c r="FO92" s="417"/>
      <c r="FP92" s="417"/>
      <c r="FQ92" s="417"/>
      <c r="FR92" s="417"/>
      <c r="FS92" s="417"/>
      <c r="FT92" s="417"/>
      <c r="FU92" s="417"/>
      <c r="FV92" s="417"/>
      <c r="FW92" s="417"/>
      <c r="FX92" s="417"/>
      <c r="FY92" s="417"/>
      <c r="FZ92" s="417"/>
      <c r="GA92" s="417"/>
      <c r="GB92" s="417"/>
      <c r="GC92" s="417"/>
      <c r="GD92" s="417"/>
      <c r="GE92" s="417"/>
      <c r="GF92" s="417"/>
      <c r="GG92" s="417"/>
      <c r="GH92" s="417"/>
      <c r="GI92" s="417"/>
      <c r="GJ92" s="417"/>
      <c r="GK92" s="417"/>
      <c r="GL92" s="417"/>
      <c r="GM92" s="417"/>
      <c r="GN92" s="417"/>
      <c r="GO92" s="417"/>
      <c r="GP92" s="417"/>
      <c r="GQ92" s="417"/>
      <c r="GR92" s="417"/>
      <c r="GS92" s="417"/>
      <c r="GT92" s="417"/>
      <c r="GU92" s="417"/>
      <c r="GV92" s="417"/>
      <c r="GW92" s="417"/>
      <c r="GX92" s="417"/>
      <c r="GY92" s="417"/>
      <c r="GZ92" s="417"/>
      <c r="HA92" s="417"/>
      <c r="HB92" s="417"/>
      <c r="HC92" s="417"/>
      <c r="HD92" s="417"/>
      <c r="HE92" s="417"/>
      <c r="HF92" s="417"/>
      <c r="HG92" s="417"/>
      <c r="HH92" s="417"/>
      <c r="HI92" s="417"/>
      <c r="HJ92" s="417"/>
      <c r="HK92" s="417"/>
      <c r="HL92" s="417"/>
      <c r="HM92" s="417"/>
      <c r="HN92" s="417"/>
      <c r="HO92" s="417"/>
      <c r="HP92" s="417"/>
      <c r="HQ92" s="417"/>
      <c r="HR92" s="417"/>
      <c r="HS92" s="417"/>
      <c r="HT92" s="417"/>
      <c r="HU92" s="417"/>
      <c r="HV92" s="417"/>
      <c r="HW92" s="417"/>
      <c r="HX92" s="417"/>
      <c r="HY92" s="417"/>
      <c r="HZ92" s="417"/>
      <c r="IA92" s="417"/>
      <c r="IB92" s="417"/>
      <c r="IC92" s="417"/>
      <c r="ID92" s="417"/>
      <c r="IE92" s="417"/>
      <c r="IF92" s="417"/>
      <c r="IG92" s="417"/>
      <c r="IH92" s="417"/>
      <c r="II92" s="417"/>
      <c r="IJ92" s="417"/>
      <c r="IK92" s="417"/>
      <c r="IL92" s="417"/>
      <c r="IM92" s="417"/>
      <c r="IN92" s="417"/>
      <c r="IO92" s="417"/>
      <c r="IP92" s="417"/>
      <c r="IQ92" s="417"/>
      <c r="IR92" s="417"/>
      <c r="IS92" s="417"/>
      <c r="IT92" s="417"/>
      <c r="IU92" s="417"/>
    </row>
    <row r="93" spans="1:255" ht="27" customHeight="1">
      <c r="A93" s="412">
        <v>13</v>
      </c>
      <c r="B93" s="413"/>
      <c r="C93" s="413" t="s">
        <v>263</v>
      </c>
      <c r="D93" s="414" t="s">
        <v>588</v>
      </c>
      <c r="E93" s="412" t="s">
        <v>589</v>
      </c>
      <c r="F93" s="415">
        <v>7200000</v>
      </c>
      <c r="G93" s="423">
        <v>0</v>
      </c>
      <c r="H93" s="415">
        <f t="shared" si="2"/>
        <v>1000000</v>
      </c>
      <c r="I93" s="415">
        <v>1000000</v>
      </c>
      <c r="J93" s="415">
        <v>0</v>
      </c>
      <c r="K93" s="414" t="s">
        <v>569</v>
      </c>
      <c r="L93" s="417"/>
      <c r="M93" s="417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  <c r="Y93" s="417"/>
      <c r="Z93" s="417"/>
      <c r="AA93" s="417"/>
      <c r="AB93" s="417"/>
      <c r="AC93" s="417"/>
      <c r="AD93" s="417"/>
      <c r="AE93" s="417"/>
      <c r="AF93" s="417"/>
      <c r="AG93" s="417"/>
      <c r="AH93" s="417"/>
      <c r="AI93" s="417"/>
      <c r="AJ93" s="417"/>
      <c r="AK93" s="417"/>
      <c r="AL93" s="417"/>
      <c r="AM93" s="417"/>
      <c r="AN93" s="417"/>
      <c r="AO93" s="417"/>
      <c r="AP93" s="417"/>
      <c r="AQ93" s="417"/>
      <c r="AR93" s="417"/>
      <c r="AS93" s="417"/>
      <c r="AT93" s="417"/>
      <c r="AU93" s="417"/>
      <c r="AV93" s="417"/>
      <c r="AW93" s="417"/>
      <c r="AX93" s="417"/>
      <c r="AY93" s="417"/>
      <c r="AZ93" s="417"/>
      <c r="BA93" s="417"/>
      <c r="BB93" s="417"/>
      <c r="BC93" s="417"/>
      <c r="BD93" s="417"/>
      <c r="BE93" s="417"/>
      <c r="BF93" s="417"/>
      <c r="BG93" s="417"/>
      <c r="BH93" s="417"/>
      <c r="BI93" s="417"/>
      <c r="BJ93" s="417"/>
      <c r="BK93" s="417"/>
      <c r="BL93" s="417"/>
      <c r="BM93" s="417"/>
      <c r="BN93" s="417"/>
      <c r="BO93" s="417"/>
      <c r="BP93" s="417"/>
      <c r="BQ93" s="417"/>
      <c r="BR93" s="417"/>
      <c r="BS93" s="417"/>
      <c r="BT93" s="417"/>
      <c r="BU93" s="417"/>
      <c r="BV93" s="417"/>
      <c r="BW93" s="417"/>
      <c r="BX93" s="417"/>
      <c r="BY93" s="417"/>
      <c r="BZ93" s="417"/>
      <c r="CA93" s="417"/>
      <c r="CB93" s="417"/>
      <c r="CC93" s="417"/>
      <c r="CD93" s="417"/>
      <c r="CE93" s="417"/>
      <c r="CF93" s="417"/>
      <c r="CG93" s="417"/>
      <c r="CH93" s="417"/>
      <c r="CI93" s="417"/>
      <c r="CJ93" s="417"/>
      <c r="CK93" s="417"/>
      <c r="CL93" s="417"/>
      <c r="CM93" s="417"/>
      <c r="CN93" s="417"/>
      <c r="CO93" s="417"/>
      <c r="CP93" s="417"/>
      <c r="CQ93" s="417"/>
      <c r="CR93" s="417"/>
      <c r="CS93" s="417"/>
      <c r="CT93" s="417"/>
      <c r="CU93" s="417"/>
      <c r="CV93" s="417"/>
      <c r="CW93" s="417"/>
      <c r="CX93" s="417"/>
      <c r="CY93" s="417"/>
      <c r="CZ93" s="417"/>
      <c r="DA93" s="417"/>
      <c r="DB93" s="417"/>
      <c r="DC93" s="417"/>
      <c r="DD93" s="417"/>
      <c r="DE93" s="417"/>
      <c r="DF93" s="417"/>
      <c r="DG93" s="417"/>
      <c r="DH93" s="417"/>
      <c r="DI93" s="417"/>
      <c r="DJ93" s="417"/>
      <c r="DK93" s="417"/>
      <c r="DL93" s="417"/>
      <c r="DM93" s="417"/>
      <c r="DN93" s="417"/>
      <c r="DO93" s="417"/>
      <c r="DP93" s="417"/>
      <c r="DQ93" s="417"/>
      <c r="DR93" s="417"/>
      <c r="DS93" s="417"/>
      <c r="DT93" s="417"/>
      <c r="DU93" s="417"/>
      <c r="DV93" s="417"/>
      <c r="DW93" s="417"/>
      <c r="DX93" s="417"/>
      <c r="DY93" s="417"/>
      <c r="DZ93" s="417"/>
      <c r="EA93" s="417"/>
      <c r="EB93" s="417"/>
      <c r="EC93" s="417"/>
      <c r="ED93" s="417"/>
      <c r="EE93" s="417"/>
      <c r="EF93" s="417"/>
      <c r="EG93" s="417"/>
      <c r="EH93" s="417"/>
      <c r="EI93" s="417"/>
      <c r="EJ93" s="417"/>
      <c r="EK93" s="417"/>
      <c r="EL93" s="417"/>
      <c r="EM93" s="417"/>
      <c r="EN93" s="417"/>
      <c r="EO93" s="417"/>
      <c r="EP93" s="417"/>
      <c r="EQ93" s="417"/>
      <c r="ER93" s="417"/>
      <c r="ES93" s="417"/>
      <c r="ET93" s="417"/>
      <c r="EU93" s="417"/>
      <c r="EV93" s="417"/>
      <c r="EW93" s="417"/>
      <c r="EX93" s="417"/>
      <c r="EY93" s="417"/>
      <c r="EZ93" s="417"/>
      <c r="FA93" s="417"/>
      <c r="FB93" s="417"/>
      <c r="FC93" s="417"/>
      <c r="FD93" s="417"/>
      <c r="FE93" s="417"/>
      <c r="FF93" s="417"/>
      <c r="FG93" s="417"/>
      <c r="FH93" s="417"/>
      <c r="FI93" s="417"/>
      <c r="FJ93" s="417"/>
      <c r="FK93" s="417"/>
      <c r="FL93" s="417"/>
      <c r="FM93" s="417"/>
      <c r="FN93" s="417"/>
      <c r="FO93" s="417"/>
      <c r="FP93" s="417"/>
      <c r="FQ93" s="417"/>
      <c r="FR93" s="417"/>
      <c r="FS93" s="417"/>
      <c r="FT93" s="417"/>
      <c r="FU93" s="417"/>
      <c r="FV93" s="417"/>
      <c r="FW93" s="417"/>
      <c r="FX93" s="417"/>
      <c r="FY93" s="417"/>
      <c r="FZ93" s="417"/>
      <c r="GA93" s="417"/>
      <c r="GB93" s="417"/>
      <c r="GC93" s="417"/>
      <c r="GD93" s="417"/>
      <c r="GE93" s="417"/>
      <c r="GF93" s="417"/>
      <c r="GG93" s="417"/>
      <c r="GH93" s="417"/>
      <c r="GI93" s="417"/>
      <c r="GJ93" s="417"/>
      <c r="GK93" s="417"/>
      <c r="GL93" s="417"/>
      <c r="GM93" s="417"/>
      <c r="GN93" s="417"/>
      <c r="GO93" s="417"/>
      <c r="GP93" s="417"/>
      <c r="GQ93" s="417"/>
      <c r="GR93" s="417"/>
      <c r="GS93" s="417"/>
      <c r="GT93" s="417"/>
      <c r="GU93" s="417"/>
      <c r="GV93" s="417"/>
      <c r="GW93" s="417"/>
      <c r="GX93" s="417"/>
      <c r="GY93" s="417"/>
      <c r="GZ93" s="417"/>
      <c r="HA93" s="417"/>
      <c r="HB93" s="417"/>
      <c r="HC93" s="417"/>
      <c r="HD93" s="417"/>
      <c r="HE93" s="417"/>
      <c r="HF93" s="417"/>
      <c r="HG93" s="417"/>
      <c r="HH93" s="417"/>
      <c r="HI93" s="417"/>
      <c r="HJ93" s="417"/>
      <c r="HK93" s="417"/>
      <c r="HL93" s="417"/>
      <c r="HM93" s="417"/>
      <c r="HN93" s="417"/>
      <c r="HO93" s="417"/>
      <c r="HP93" s="417"/>
      <c r="HQ93" s="417"/>
      <c r="HR93" s="417"/>
      <c r="HS93" s="417"/>
      <c r="HT93" s="417"/>
      <c r="HU93" s="417"/>
      <c r="HV93" s="417"/>
      <c r="HW93" s="417"/>
      <c r="HX93" s="417"/>
      <c r="HY93" s="417"/>
      <c r="HZ93" s="417"/>
      <c r="IA93" s="417"/>
      <c r="IB93" s="417"/>
      <c r="IC93" s="417"/>
      <c r="ID93" s="417"/>
      <c r="IE93" s="417"/>
      <c r="IF93" s="417"/>
      <c r="IG93" s="417"/>
      <c r="IH93" s="417"/>
      <c r="II93" s="417"/>
      <c r="IJ93" s="417"/>
      <c r="IK93" s="417"/>
      <c r="IL93" s="417"/>
      <c r="IM93" s="417"/>
      <c r="IN93" s="417"/>
      <c r="IO93" s="417"/>
      <c r="IP93" s="417"/>
      <c r="IQ93" s="417"/>
      <c r="IR93" s="417"/>
      <c r="IS93" s="417"/>
      <c r="IT93" s="417"/>
      <c r="IU93" s="417"/>
    </row>
    <row r="94" spans="1:255" ht="39.950000000000003" customHeight="1">
      <c r="A94" s="412">
        <v>14</v>
      </c>
      <c r="B94" s="413"/>
      <c r="C94" s="413" t="s">
        <v>263</v>
      </c>
      <c r="D94" s="414" t="s">
        <v>590</v>
      </c>
      <c r="E94" s="412" t="s">
        <v>586</v>
      </c>
      <c r="F94" s="415">
        <v>10500000</v>
      </c>
      <c r="G94" s="423">
        <v>0</v>
      </c>
      <c r="H94" s="415">
        <f t="shared" si="2"/>
        <v>10500000</v>
      </c>
      <c r="I94" s="415">
        <v>10500000</v>
      </c>
      <c r="J94" s="415">
        <v>0</v>
      </c>
      <c r="K94" s="414" t="s">
        <v>569</v>
      </c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  <c r="Z94" s="417"/>
      <c r="AA94" s="417"/>
      <c r="AB94" s="417"/>
      <c r="AC94" s="417"/>
      <c r="AD94" s="417"/>
      <c r="AE94" s="417"/>
      <c r="AF94" s="417"/>
      <c r="AG94" s="417"/>
      <c r="AH94" s="417"/>
      <c r="AI94" s="417"/>
      <c r="AJ94" s="417"/>
      <c r="AK94" s="417"/>
      <c r="AL94" s="417"/>
      <c r="AM94" s="417"/>
      <c r="AN94" s="417"/>
      <c r="AO94" s="417"/>
      <c r="AP94" s="417"/>
      <c r="AQ94" s="417"/>
      <c r="AR94" s="417"/>
      <c r="AS94" s="417"/>
      <c r="AT94" s="417"/>
      <c r="AU94" s="417"/>
      <c r="AV94" s="417"/>
      <c r="AW94" s="417"/>
      <c r="AX94" s="417"/>
      <c r="AY94" s="417"/>
      <c r="AZ94" s="417"/>
      <c r="BA94" s="417"/>
      <c r="BB94" s="417"/>
      <c r="BC94" s="417"/>
      <c r="BD94" s="417"/>
      <c r="BE94" s="417"/>
      <c r="BF94" s="417"/>
      <c r="BG94" s="417"/>
      <c r="BH94" s="417"/>
      <c r="BI94" s="417"/>
      <c r="BJ94" s="417"/>
      <c r="BK94" s="417"/>
      <c r="BL94" s="417"/>
      <c r="BM94" s="417"/>
      <c r="BN94" s="417"/>
      <c r="BO94" s="417"/>
      <c r="BP94" s="417"/>
      <c r="BQ94" s="417"/>
      <c r="BR94" s="417"/>
      <c r="BS94" s="417"/>
      <c r="BT94" s="417"/>
      <c r="BU94" s="417"/>
      <c r="BV94" s="417"/>
      <c r="BW94" s="417"/>
      <c r="BX94" s="417"/>
      <c r="BY94" s="417"/>
      <c r="BZ94" s="417"/>
      <c r="CA94" s="417"/>
      <c r="CB94" s="417"/>
      <c r="CC94" s="417"/>
      <c r="CD94" s="417"/>
      <c r="CE94" s="417"/>
      <c r="CF94" s="417"/>
      <c r="CG94" s="417"/>
      <c r="CH94" s="417"/>
      <c r="CI94" s="417"/>
      <c r="CJ94" s="417"/>
      <c r="CK94" s="417"/>
      <c r="CL94" s="417"/>
      <c r="CM94" s="417"/>
      <c r="CN94" s="417"/>
      <c r="CO94" s="417"/>
      <c r="CP94" s="417"/>
      <c r="CQ94" s="417"/>
      <c r="CR94" s="417"/>
      <c r="CS94" s="417"/>
      <c r="CT94" s="417"/>
      <c r="CU94" s="417"/>
      <c r="CV94" s="417"/>
      <c r="CW94" s="417"/>
      <c r="CX94" s="417"/>
      <c r="CY94" s="417"/>
      <c r="CZ94" s="417"/>
      <c r="DA94" s="417"/>
      <c r="DB94" s="417"/>
      <c r="DC94" s="417"/>
      <c r="DD94" s="417"/>
      <c r="DE94" s="417"/>
      <c r="DF94" s="417"/>
      <c r="DG94" s="417"/>
      <c r="DH94" s="417"/>
      <c r="DI94" s="417"/>
      <c r="DJ94" s="417"/>
      <c r="DK94" s="417"/>
      <c r="DL94" s="417"/>
      <c r="DM94" s="417"/>
      <c r="DN94" s="417"/>
      <c r="DO94" s="417"/>
      <c r="DP94" s="417"/>
      <c r="DQ94" s="417"/>
      <c r="DR94" s="417"/>
      <c r="DS94" s="417"/>
      <c r="DT94" s="417"/>
      <c r="DU94" s="417"/>
      <c r="DV94" s="417"/>
      <c r="DW94" s="417"/>
      <c r="DX94" s="417"/>
      <c r="DY94" s="417"/>
      <c r="DZ94" s="417"/>
      <c r="EA94" s="417"/>
      <c r="EB94" s="417"/>
      <c r="EC94" s="417"/>
      <c r="ED94" s="417"/>
      <c r="EE94" s="417"/>
      <c r="EF94" s="417"/>
      <c r="EG94" s="417"/>
      <c r="EH94" s="417"/>
      <c r="EI94" s="417"/>
      <c r="EJ94" s="417"/>
      <c r="EK94" s="417"/>
      <c r="EL94" s="417"/>
      <c r="EM94" s="417"/>
      <c r="EN94" s="417"/>
      <c r="EO94" s="417"/>
      <c r="EP94" s="417"/>
      <c r="EQ94" s="417"/>
      <c r="ER94" s="417"/>
      <c r="ES94" s="417"/>
      <c r="ET94" s="417"/>
      <c r="EU94" s="417"/>
      <c r="EV94" s="417"/>
      <c r="EW94" s="417"/>
      <c r="EX94" s="417"/>
      <c r="EY94" s="417"/>
      <c r="EZ94" s="417"/>
      <c r="FA94" s="417"/>
      <c r="FB94" s="417"/>
      <c r="FC94" s="417"/>
      <c r="FD94" s="417"/>
      <c r="FE94" s="417"/>
      <c r="FF94" s="417"/>
      <c r="FG94" s="417"/>
      <c r="FH94" s="417"/>
      <c r="FI94" s="417"/>
      <c r="FJ94" s="417"/>
      <c r="FK94" s="417"/>
      <c r="FL94" s="417"/>
      <c r="FM94" s="417"/>
      <c r="FN94" s="417"/>
      <c r="FO94" s="417"/>
      <c r="FP94" s="417"/>
      <c r="FQ94" s="417"/>
      <c r="FR94" s="417"/>
      <c r="FS94" s="417"/>
      <c r="FT94" s="417"/>
      <c r="FU94" s="417"/>
      <c r="FV94" s="417"/>
      <c r="FW94" s="417"/>
      <c r="FX94" s="417"/>
      <c r="FY94" s="417"/>
      <c r="FZ94" s="417"/>
      <c r="GA94" s="417"/>
      <c r="GB94" s="417"/>
      <c r="GC94" s="417"/>
      <c r="GD94" s="417"/>
      <c r="GE94" s="417"/>
      <c r="GF94" s="417"/>
      <c r="GG94" s="417"/>
      <c r="GH94" s="417"/>
      <c r="GI94" s="417"/>
      <c r="GJ94" s="417"/>
      <c r="GK94" s="417"/>
      <c r="GL94" s="417"/>
      <c r="GM94" s="417"/>
      <c r="GN94" s="417"/>
      <c r="GO94" s="417"/>
      <c r="GP94" s="417"/>
      <c r="GQ94" s="417"/>
      <c r="GR94" s="417"/>
      <c r="GS94" s="417"/>
      <c r="GT94" s="417"/>
      <c r="GU94" s="417"/>
      <c r="GV94" s="417"/>
      <c r="GW94" s="417"/>
      <c r="GX94" s="417"/>
      <c r="GY94" s="417"/>
      <c r="GZ94" s="417"/>
      <c r="HA94" s="417"/>
      <c r="HB94" s="417"/>
      <c r="HC94" s="417"/>
      <c r="HD94" s="417"/>
      <c r="HE94" s="417"/>
      <c r="HF94" s="417"/>
      <c r="HG94" s="417"/>
      <c r="HH94" s="417"/>
      <c r="HI94" s="417"/>
      <c r="HJ94" s="417"/>
      <c r="HK94" s="417"/>
      <c r="HL94" s="417"/>
      <c r="HM94" s="417"/>
      <c r="HN94" s="417"/>
      <c r="HO94" s="417"/>
      <c r="HP94" s="417"/>
      <c r="HQ94" s="417"/>
      <c r="HR94" s="417"/>
      <c r="HS94" s="417"/>
      <c r="HT94" s="417"/>
      <c r="HU94" s="417"/>
      <c r="HV94" s="417"/>
      <c r="HW94" s="417"/>
      <c r="HX94" s="417"/>
      <c r="HY94" s="417"/>
      <c r="HZ94" s="417"/>
      <c r="IA94" s="417"/>
      <c r="IB94" s="417"/>
      <c r="IC94" s="417"/>
      <c r="ID94" s="417"/>
      <c r="IE94" s="417"/>
      <c r="IF94" s="417"/>
      <c r="IG94" s="417"/>
      <c r="IH94" s="417"/>
      <c r="II94" s="417"/>
      <c r="IJ94" s="417"/>
      <c r="IK94" s="417"/>
      <c r="IL94" s="417"/>
      <c r="IM94" s="417"/>
      <c r="IN94" s="417"/>
      <c r="IO94" s="417"/>
      <c r="IP94" s="417"/>
      <c r="IQ94" s="417"/>
      <c r="IR94" s="417"/>
      <c r="IS94" s="417"/>
      <c r="IT94" s="417"/>
      <c r="IU94" s="417"/>
    </row>
    <row r="95" spans="1:255" ht="39.950000000000003" customHeight="1">
      <c r="A95" s="412">
        <v>15</v>
      </c>
      <c r="B95" s="413"/>
      <c r="C95" s="413" t="s">
        <v>263</v>
      </c>
      <c r="D95" s="414" t="s">
        <v>591</v>
      </c>
      <c r="E95" s="412" t="s">
        <v>586</v>
      </c>
      <c r="F95" s="415">
        <v>14000000</v>
      </c>
      <c r="G95" s="423">
        <v>1000000</v>
      </c>
      <c r="H95" s="415">
        <f t="shared" si="2"/>
        <v>13000000</v>
      </c>
      <c r="I95" s="415">
        <v>13000000</v>
      </c>
      <c r="J95" s="415">
        <v>0</v>
      </c>
      <c r="K95" s="414" t="s">
        <v>569</v>
      </c>
      <c r="L95" s="417"/>
      <c r="M95" s="417"/>
      <c r="N95" s="417"/>
      <c r="O95" s="417"/>
      <c r="P95" s="417"/>
      <c r="Q95" s="417"/>
      <c r="R95" s="417"/>
      <c r="S95" s="417"/>
      <c r="T95" s="417"/>
      <c r="U95" s="417"/>
      <c r="V95" s="417"/>
      <c r="W95" s="417"/>
      <c r="X95" s="417"/>
      <c r="Y95" s="417"/>
      <c r="Z95" s="417"/>
      <c r="AA95" s="417"/>
      <c r="AB95" s="417"/>
      <c r="AC95" s="417"/>
      <c r="AD95" s="417"/>
      <c r="AE95" s="417"/>
      <c r="AF95" s="417"/>
      <c r="AG95" s="417"/>
      <c r="AH95" s="417"/>
      <c r="AI95" s="417"/>
      <c r="AJ95" s="417"/>
      <c r="AK95" s="417"/>
      <c r="AL95" s="417"/>
      <c r="AM95" s="417"/>
      <c r="AN95" s="417"/>
      <c r="AO95" s="417"/>
      <c r="AP95" s="417"/>
      <c r="AQ95" s="417"/>
      <c r="AR95" s="417"/>
      <c r="AS95" s="417"/>
      <c r="AT95" s="417"/>
      <c r="AU95" s="417"/>
      <c r="AV95" s="417"/>
      <c r="AW95" s="417"/>
      <c r="AX95" s="417"/>
      <c r="AY95" s="417"/>
      <c r="AZ95" s="417"/>
      <c r="BA95" s="417"/>
      <c r="BB95" s="417"/>
      <c r="BC95" s="417"/>
      <c r="BD95" s="417"/>
      <c r="BE95" s="417"/>
      <c r="BF95" s="417"/>
      <c r="BG95" s="417"/>
      <c r="BH95" s="417"/>
      <c r="BI95" s="417"/>
      <c r="BJ95" s="417"/>
      <c r="BK95" s="417"/>
      <c r="BL95" s="417"/>
      <c r="BM95" s="417"/>
      <c r="BN95" s="417"/>
      <c r="BO95" s="417"/>
      <c r="BP95" s="417"/>
      <c r="BQ95" s="417"/>
      <c r="BR95" s="417"/>
      <c r="BS95" s="417"/>
      <c r="BT95" s="417"/>
      <c r="BU95" s="417"/>
      <c r="BV95" s="417"/>
      <c r="BW95" s="417"/>
      <c r="BX95" s="417"/>
      <c r="BY95" s="417"/>
      <c r="BZ95" s="417"/>
      <c r="CA95" s="417"/>
      <c r="CB95" s="417"/>
      <c r="CC95" s="417"/>
      <c r="CD95" s="417"/>
      <c r="CE95" s="417"/>
      <c r="CF95" s="417"/>
      <c r="CG95" s="417"/>
      <c r="CH95" s="417"/>
      <c r="CI95" s="417"/>
      <c r="CJ95" s="417"/>
      <c r="CK95" s="417"/>
      <c r="CL95" s="417"/>
      <c r="CM95" s="417"/>
      <c r="CN95" s="417"/>
      <c r="CO95" s="417"/>
      <c r="CP95" s="417"/>
      <c r="CQ95" s="417"/>
      <c r="CR95" s="417"/>
      <c r="CS95" s="417"/>
      <c r="CT95" s="417"/>
      <c r="CU95" s="417"/>
      <c r="CV95" s="417"/>
      <c r="CW95" s="417"/>
      <c r="CX95" s="417"/>
      <c r="CY95" s="417"/>
      <c r="CZ95" s="417"/>
      <c r="DA95" s="417"/>
      <c r="DB95" s="417"/>
      <c r="DC95" s="417"/>
      <c r="DD95" s="417"/>
      <c r="DE95" s="417"/>
      <c r="DF95" s="417"/>
      <c r="DG95" s="417"/>
      <c r="DH95" s="417"/>
      <c r="DI95" s="417"/>
      <c r="DJ95" s="417"/>
      <c r="DK95" s="417"/>
      <c r="DL95" s="417"/>
      <c r="DM95" s="417"/>
      <c r="DN95" s="417"/>
      <c r="DO95" s="417"/>
      <c r="DP95" s="417"/>
      <c r="DQ95" s="417"/>
      <c r="DR95" s="417"/>
      <c r="DS95" s="417"/>
      <c r="DT95" s="417"/>
      <c r="DU95" s="417"/>
      <c r="DV95" s="417"/>
      <c r="DW95" s="417"/>
      <c r="DX95" s="417"/>
      <c r="DY95" s="417"/>
      <c r="DZ95" s="417"/>
      <c r="EA95" s="417"/>
      <c r="EB95" s="417"/>
      <c r="EC95" s="417"/>
      <c r="ED95" s="417"/>
      <c r="EE95" s="417"/>
      <c r="EF95" s="417"/>
      <c r="EG95" s="417"/>
      <c r="EH95" s="417"/>
      <c r="EI95" s="417"/>
      <c r="EJ95" s="417"/>
      <c r="EK95" s="417"/>
      <c r="EL95" s="417"/>
      <c r="EM95" s="417"/>
      <c r="EN95" s="417"/>
      <c r="EO95" s="417"/>
      <c r="EP95" s="417"/>
      <c r="EQ95" s="417"/>
      <c r="ER95" s="417"/>
      <c r="ES95" s="417"/>
      <c r="ET95" s="417"/>
      <c r="EU95" s="417"/>
      <c r="EV95" s="417"/>
      <c r="EW95" s="417"/>
      <c r="EX95" s="417"/>
      <c r="EY95" s="417"/>
      <c r="EZ95" s="417"/>
      <c r="FA95" s="417"/>
      <c r="FB95" s="417"/>
      <c r="FC95" s="417"/>
      <c r="FD95" s="417"/>
      <c r="FE95" s="417"/>
      <c r="FF95" s="417"/>
      <c r="FG95" s="417"/>
      <c r="FH95" s="417"/>
      <c r="FI95" s="417"/>
      <c r="FJ95" s="417"/>
      <c r="FK95" s="417"/>
      <c r="FL95" s="417"/>
      <c r="FM95" s="417"/>
      <c r="FN95" s="417"/>
      <c r="FO95" s="417"/>
      <c r="FP95" s="417"/>
      <c r="FQ95" s="417"/>
      <c r="FR95" s="417"/>
      <c r="FS95" s="417"/>
      <c r="FT95" s="417"/>
      <c r="FU95" s="417"/>
      <c r="FV95" s="417"/>
      <c r="FW95" s="417"/>
      <c r="FX95" s="417"/>
      <c r="FY95" s="417"/>
      <c r="FZ95" s="417"/>
      <c r="GA95" s="417"/>
      <c r="GB95" s="417"/>
      <c r="GC95" s="417"/>
      <c r="GD95" s="417"/>
      <c r="GE95" s="417"/>
      <c r="GF95" s="417"/>
      <c r="GG95" s="417"/>
      <c r="GH95" s="417"/>
      <c r="GI95" s="417"/>
      <c r="GJ95" s="417"/>
      <c r="GK95" s="417"/>
      <c r="GL95" s="417"/>
      <c r="GM95" s="417"/>
      <c r="GN95" s="417"/>
      <c r="GO95" s="417"/>
      <c r="GP95" s="417"/>
      <c r="GQ95" s="417"/>
      <c r="GR95" s="417"/>
      <c r="GS95" s="417"/>
      <c r="GT95" s="417"/>
      <c r="GU95" s="417"/>
      <c r="GV95" s="417"/>
      <c r="GW95" s="417"/>
      <c r="GX95" s="417"/>
      <c r="GY95" s="417"/>
      <c r="GZ95" s="417"/>
      <c r="HA95" s="417"/>
      <c r="HB95" s="417"/>
      <c r="HC95" s="417"/>
      <c r="HD95" s="417"/>
      <c r="HE95" s="417"/>
      <c r="HF95" s="417"/>
      <c r="HG95" s="417"/>
      <c r="HH95" s="417"/>
      <c r="HI95" s="417"/>
      <c r="HJ95" s="417"/>
      <c r="HK95" s="417"/>
      <c r="HL95" s="417"/>
      <c r="HM95" s="417"/>
      <c r="HN95" s="417"/>
      <c r="HO95" s="417"/>
      <c r="HP95" s="417"/>
      <c r="HQ95" s="417"/>
      <c r="HR95" s="417"/>
      <c r="HS95" s="417"/>
      <c r="HT95" s="417"/>
      <c r="HU95" s="417"/>
      <c r="HV95" s="417"/>
      <c r="HW95" s="417"/>
      <c r="HX95" s="417"/>
      <c r="HY95" s="417"/>
      <c r="HZ95" s="417"/>
      <c r="IA95" s="417"/>
      <c r="IB95" s="417"/>
      <c r="IC95" s="417"/>
      <c r="ID95" s="417"/>
      <c r="IE95" s="417"/>
      <c r="IF95" s="417"/>
      <c r="IG95" s="417"/>
      <c r="IH95" s="417"/>
      <c r="II95" s="417"/>
      <c r="IJ95" s="417"/>
      <c r="IK95" s="417"/>
      <c r="IL95" s="417"/>
      <c r="IM95" s="417"/>
      <c r="IN95" s="417"/>
      <c r="IO95" s="417"/>
      <c r="IP95" s="417"/>
      <c r="IQ95" s="417"/>
      <c r="IR95" s="417"/>
      <c r="IS95" s="417"/>
      <c r="IT95" s="417"/>
      <c r="IU95" s="417"/>
    </row>
    <row r="96" spans="1:255" ht="53.1" customHeight="1">
      <c r="A96" s="412">
        <v>16</v>
      </c>
      <c r="B96" s="413"/>
      <c r="C96" s="413" t="s">
        <v>263</v>
      </c>
      <c r="D96" s="414" t="s">
        <v>592</v>
      </c>
      <c r="E96" s="412" t="s">
        <v>586</v>
      </c>
      <c r="F96" s="415">
        <v>2000000</v>
      </c>
      <c r="G96" s="423">
        <v>0</v>
      </c>
      <c r="H96" s="415">
        <f t="shared" si="2"/>
        <v>2000000</v>
      </c>
      <c r="I96" s="415">
        <v>2000000</v>
      </c>
      <c r="J96" s="415">
        <v>0</v>
      </c>
      <c r="K96" s="414" t="s">
        <v>569</v>
      </c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  <c r="Y96" s="417"/>
      <c r="Z96" s="417"/>
      <c r="AA96" s="417"/>
      <c r="AB96" s="417"/>
      <c r="AC96" s="417"/>
      <c r="AD96" s="417"/>
      <c r="AE96" s="417"/>
      <c r="AF96" s="417"/>
      <c r="AG96" s="417"/>
      <c r="AH96" s="417"/>
      <c r="AI96" s="417"/>
      <c r="AJ96" s="417"/>
      <c r="AK96" s="417"/>
      <c r="AL96" s="417"/>
      <c r="AM96" s="417"/>
      <c r="AN96" s="417"/>
      <c r="AO96" s="417"/>
      <c r="AP96" s="417"/>
      <c r="AQ96" s="417"/>
      <c r="AR96" s="417"/>
      <c r="AS96" s="417"/>
      <c r="AT96" s="417"/>
      <c r="AU96" s="417"/>
      <c r="AV96" s="417"/>
      <c r="AW96" s="417"/>
      <c r="AX96" s="417"/>
      <c r="AY96" s="417"/>
      <c r="AZ96" s="417"/>
      <c r="BA96" s="417"/>
      <c r="BB96" s="417"/>
      <c r="BC96" s="417"/>
      <c r="BD96" s="417"/>
      <c r="BE96" s="417"/>
      <c r="BF96" s="417"/>
      <c r="BG96" s="417"/>
      <c r="BH96" s="417"/>
      <c r="BI96" s="417"/>
      <c r="BJ96" s="417"/>
      <c r="BK96" s="417"/>
      <c r="BL96" s="417"/>
      <c r="BM96" s="417"/>
      <c r="BN96" s="417"/>
      <c r="BO96" s="417"/>
      <c r="BP96" s="417"/>
      <c r="BQ96" s="417"/>
      <c r="BR96" s="417"/>
      <c r="BS96" s="417"/>
      <c r="BT96" s="417"/>
      <c r="BU96" s="417"/>
      <c r="BV96" s="417"/>
      <c r="BW96" s="417"/>
      <c r="BX96" s="417"/>
      <c r="BY96" s="417"/>
      <c r="BZ96" s="417"/>
      <c r="CA96" s="417"/>
      <c r="CB96" s="417"/>
      <c r="CC96" s="417"/>
      <c r="CD96" s="417"/>
      <c r="CE96" s="417"/>
      <c r="CF96" s="417"/>
      <c r="CG96" s="417"/>
      <c r="CH96" s="417"/>
      <c r="CI96" s="417"/>
      <c r="CJ96" s="417"/>
      <c r="CK96" s="417"/>
      <c r="CL96" s="417"/>
      <c r="CM96" s="417"/>
      <c r="CN96" s="417"/>
      <c r="CO96" s="417"/>
      <c r="CP96" s="417"/>
      <c r="CQ96" s="417"/>
      <c r="CR96" s="417"/>
      <c r="CS96" s="417"/>
      <c r="CT96" s="417"/>
      <c r="CU96" s="417"/>
      <c r="CV96" s="417"/>
      <c r="CW96" s="417"/>
      <c r="CX96" s="417"/>
      <c r="CY96" s="417"/>
      <c r="CZ96" s="417"/>
      <c r="DA96" s="417"/>
      <c r="DB96" s="417"/>
      <c r="DC96" s="417"/>
      <c r="DD96" s="417"/>
      <c r="DE96" s="417"/>
      <c r="DF96" s="417"/>
      <c r="DG96" s="417"/>
      <c r="DH96" s="417"/>
      <c r="DI96" s="417"/>
      <c r="DJ96" s="417"/>
      <c r="DK96" s="417"/>
      <c r="DL96" s="417"/>
      <c r="DM96" s="417"/>
      <c r="DN96" s="417"/>
      <c r="DO96" s="417"/>
      <c r="DP96" s="417"/>
      <c r="DQ96" s="417"/>
      <c r="DR96" s="417"/>
      <c r="DS96" s="417"/>
      <c r="DT96" s="417"/>
      <c r="DU96" s="417"/>
      <c r="DV96" s="417"/>
      <c r="DW96" s="417"/>
      <c r="DX96" s="417"/>
      <c r="DY96" s="417"/>
      <c r="DZ96" s="417"/>
      <c r="EA96" s="417"/>
      <c r="EB96" s="417"/>
      <c r="EC96" s="417"/>
      <c r="ED96" s="417"/>
      <c r="EE96" s="417"/>
      <c r="EF96" s="417"/>
      <c r="EG96" s="417"/>
      <c r="EH96" s="417"/>
      <c r="EI96" s="417"/>
      <c r="EJ96" s="417"/>
      <c r="EK96" s="417"/>
      <c r="EL96" s="417"/>
      <c r="EM96" s="417"/>
      <c r="EN96" s="417"/>
      <c r="EO96" s="417"/>
      <c r="EP96" s="417"/>
      <c r="EQ96" s="417"/>
      <c r="ER96" s="417"/>
      <c r="ES96" s="417"/>
      <c r="ET96" s="417"/>
      <c r="EU96" s="417"/>
      <c r="EV96" s="417"/>
      <c r="EW96" s="417"/>
      <c r="EX96" s="417"/>
      <c r="EY96" s="417"/>
      <c r="EZ96" s="417"/>
      <c r="FA96" s="417"/>
      <c r="FB96" s="417"/>
      <c r="FC96" s="417"/>
      <c r="FD96" s="417"/>
      <c r="FE96" s="417"/>
      <c r="FF96" s="417"/>
      <c r="FG96" s="417"/>
      <c r="FH96" s="417"/>
      <c r="FI96" s="417"/>
      <c r="FJ96" s="417"/>
      <c r="FK96" s="417"/>
      <c r="FL96" s="417"/>
      <c r="FM96" s="417"/>
      <c r="FN96" s="417"/>
      <c r="FO96" s="417"/>
      <c r="FP96" s="417"/>
      <c r="FQ96" s="417"/>
      <c r="FR96" s="417"/>
      <c r="FS96" s="417"/>
      <c r="FT96" s="417"/>
      <c r="FU96" s="417"/>
      <c r="FV96" s="417"/>
      <c r="FW96" s="417"/>
      <c r="FX96" s="417"/>
      <c r="FY96" s="417"/>
      <c r="FZ96" s="417"/>
      <c r="GA96" s="417"/>
      <c r="GB96" s="417"/>
      <c r="GC96" s="417"/>
      <c r="GD96" s="417"/>
      <c r="GE96" s="417"/>
      <c r="GF96" s="417"/>
      <c r="GG96" s="417"/>
      <c r="GH96" s="417"/>
      <c r="GI96" s="417"/>
      <c r="GJ96" s="417"/>
      <c r="GK96" s="417"/>
      <c r="GL96" s="417"/>
      <c r="GM96" s="417"/>
      <c r="GN96" s="417"/>
      <c r="GO96" s="417"/>
      <c r="GP96" s="417"/>
      <c r="GQ96" s="417"/>
      <c r="GR96" s="417"/>
      <c r="GS96" s="417"/>
      <c r="GT96" s="417"/>
      <c r="GU96" s="417"/>
      <c r="GV96" s="417"/>
      <c r="GW96" s="417"/>
      <c r="GX96" s="417"/>
      <c r="GY96" s="417"/>
      <c r="GZ96" s="417"/>
      <c r="HA96" s="417"/>
      <c r="HB96" s="417"/>
      <c r="HC96" s="417"/>
      <c r="HD96" s="417"/>
      <c r="HE96" s="417"/>
      <c r="HF96" s="417"/>
      <c r="HG96" s="417"/>
      <c r="HH96" s="417"/>
      <c r="HI96" s="417"/>
      <c r="HJ96" s="417"/>
      <c r="HK96" s="417"/>
      <c r="HL96" s="417"/>
      <c r="HM96" s="417"/>
      <c r="HN96" s="417"/>
      <c r="HO96" s="417"/>
      <c r="HP96" s="417"/>
      <c r="HQ96" s="417"/>
      <c r="HR96" s="417"/>
      <c r="HS96" s="417"/>
      <c r="HT96" s="417"/>
      <c r="HU96" s="417"/>
      <c r="HV96" s="417"/>
      <c r="HW96" s="417"/>
      <c r="HX96" s="417"/>
      <c r="HY96" s="417"/>
      <c r="HZ96" s="417"/>
      <c r="IA96" s="417"/>
      <c r="IB96" s="417"/>
      <c r="IC96" s="417"/>
      <c r="ID96" s="417"/>
      <c r="IE96" s="417"/>
      <c r="IF96" s="417"/>
      <c r="IG96" s="417"/>
      <c r="IH96" s="417"/>
      <c r="II96" s="417"/>
      <c r="IJ96" s="417"/>
      <c r="IK96" s="417"/>
      <c r="IL96" s="417"/>
      <c r="IM96" s="417"/>
      <c r="IN96" s="417"/>
      <c r="IO96" s="417"/>
      <c r="IP96" s="417"/>
      <c r="IQ96" s="417"/>
      <c r="IR96" s="417"/>
      <c r="IS96" s="417"/>
      <c r="IT96" s="417"/>
      <c r="IU96" s="417"/>
    </row>
    <row r="97" spans="1:255" ht="27" customHeight="1">
      <c r="A97" s="412">
        <v>17</v>
      </c>
      <c r="B97" s="413"/>
      <c r="C97" s="413" t="s">
        <v>263</v>
      </c>
      <c r="D97" s="414" t="s">
        <v>593</v>
      </c>
      <c r="E97" s="412" t="s">
        <v>594</v>
      </c>
      <c r="F97" s="415">
        <v>2610704</v>
      </c>
      <c r="G97" s="423">
        <v>0</v>
      </c>
      <c r="H97" s="415">
        <f t="shared" si="2"/>
        <v>1160704</v>
      </c>
      <c r="I97" s="415">
        <v>1160704</v>
      </c>
      <c r="J97" s="415">
        <v>0</v>
      </c>
      <c r="K97" s="414" t="s">
        <v>569</v>
      </c>
      <c r="L97" s="417"/>
      <c r="M97" s="417"/>
      <c r="N97" s="417"/>
      <c r="O97" s="417"/>
      <c r="P97" s="417"/>
      <c r="Q97" s="417"/>
      <c r="R97" s="417"/>
      <c r="S97" s="417"/>
      <c r="T97" s="417"/>
      <c r="U97" s="417"/>
      <c r="V97" s="417"/>
      <c r="W97" s="417"/>
      <c r="X97" s="417"/>
      <c r="Y97" s="417"/>
      <c r="Z97" s="417"/>
      <c r="AA97" s="417"/>
      <c r="AB97" s="417"/>
      <c r="AC97" s="417"/>
      <c r="AD97" s="417"/>
      <c r="AE97" s="417"/>
      <c r="AF97" s="417"/>
      <c r="AG97" s="417"/>
      <c r="AH97" s="417"/>
      <c r="AI97" s="417"/>
      <c r="AJ97" s="417"/>
      <c r="AK97" s="417"/>
      <c r="AL97" s="417"/>
      <c r="AM97" s="417"/>
      <c r="AN97" s="417"/>
      <c r="AO97" s="417"/>
      <c r="AP97" s="417"/>
      <c r="AQ97" s="417"/>
      <c r="AR97" s="417"/>
      <c r="AS97" s="417"/>
      <c r="AT97" s="417"/>
      <c r="AU97" s="417"/>
      <c r="AV97" s="417"/>
      <c r="AW97" s="417"/>
      <c r="AX97" s="417"/>
      <c r="AY97" s="417"/>
      <c r="AZ97" s="417"/>
      <c r="BA97" s="417"/>
      <c r="BB97" s="417"/>
      <c r="BC97" s="417"/>
      <c r="BD97" s="417"/>
      <c r="BE97" s="417"/>
      <c r="BF97" s="417"/>
      <c r="BG97" s="417"/>
      <c r="BH97" s="417"/>
      <c r="BI97" s="417"/>
      <c r="BJ97" s="417"/>
      <c r="BK97" s="417"/>
      <c r="BL97" s="417"/>
      <c r="BM97" s="417"/>
      <c r="BN97" s="417"/>
      <c r="BO97" s="417"/>
      <c r="BP97" s="417"/>
      <c r="BQ97" s="417"/>
      <c r="BR97" s="417"/>
      <c r="BS97" s="417"/>
      <c r="BT97" s="417"/>
      <c r="BU97" s="417"/>
      <c r="BV97" s="417"/>
      <c r="BW97" s="417"/>
      <c r="BX97" s="417"/>
      <c r="BY97" s="417"/>
      <c r="BZ97" s="417"/>
      <c r="CA97" s="417"/>
      <c r="CB97" s="417"/>
      <c r="CC97" s="417"/>
      <c r="CD97" s="417"/>
      <c r="CE97" s="417"/>
      <c r="CF97" s="417"/>
      <c r="CG97" s="417"/>
      <c r="CH97" s="417"/>
      <c r="CI97" s="417"/>
      <c r="CJ97" s="417"/>
      <c r="CK97" s="417"/>
      <c r="CL97" s="417"/>
      <c r="CM97" s="417"/>
      <c r="CN97" s="417"/>
      <c r="CO97" s="417"/>
      <c r="CP97" s="417"/>
      <c r="CQ97" s="417"/>
      <c r="CR97" s="417"/>
      <c r="CS97" s="417"/>
      <c r="CT97" s="417"/>
      <c r="CU97" s="417"/>
      <c r="CV97" s="417"/>
      <c r="CW97" s="417"/>
      <c r="CX97" s="417"/>
      <c r="CY97" s="417"/>
      <c r="CZ97" s="417"/>
      <c r="DA97" s="417"/>
      <c r="DB97" s="417"/>
      <c r="DC97" s="417"/>
      <c r="DD97" s="417"/>
      <c r="DE97" s="417"/>
      <c r="DF97" s="417"/>
      <c r="DG97" s="417"/>
      <c r="DH97" s="417"/>
      <c r="DI97" s="417"/>
      <c r="DJ97" s="417"/>
      <c r="DK97" s="417"/>
      <c r="DL97" s="417"/>
      <c r="DM97" s="417"/>
      <c r="DN97" s="417"/>
      <c r="DO97" s="417"/>
      <c r="DP97" s="417"/>
      <c r="DQ97" s="417"/>
      <c r="DR97" s="417"/>
      <c r="DS97" s="417"/>
      <c r="DT97" s="417"/>
      <c r="DU97" s="417"/>
      <c r="DV97" s="417"/>
      <c r="DW97" s="417"/>
      <c r="DX97" s="417"/>
      <c r="DY97" s="417"/>
      <c r="DZ97" s="417"/>
      <c r="EA97" s="417"/>
      <c r="EB97" s="417"/>
      <c r="EC97" s="417"/>
      <c r="ED97" s="417"/>
      <c r="EE97" s="417"/>
      <c r="EF97" s="417"/>
      <c r="EG97" s="417"/>
      <c r="EH97" s="417"/>
      <c r="EI97" s="417"/>
      <c r="EJ97" s="417"/>
      <c r="EK97" s="417"/>
      <c r="EL97" s="417"/>
      <c r="EM97" s="417"/>
      <c r="EN97" s="417"/>
      <c r="EO97" s="417"/>
      <c r="EP97" s="417"/>
      <c r="EQ97" s="417"/>
      <c r="ER97" s="417"/>
      <c r="ES97" s="417"/>
      <c r="ET97" s="417"/>
      <c r="EU97" s="417"/>
      <c r="EV97" s="417"/>
      <c r="EW97" s="417"/>
      <c r="EX97" s="417"/>
      <c r="EY97" s="417"/>
      <c r="EZ97" s="417"/>
      <c r="FA97" s="417"/>
      <c r="FB97" s="417"/>
      <c r="FC97" s="417"/>
      <c r="FD97" s="417"/>
      <c r="FE97" s="417"/>
      <c r="FF97" s="417"/>
      <c r="FG97" s="417"/>
      <c r="FH97" s="417"/>
      <c r="FI97" s="417"/>
      <c r="FJ97" s="417"/>
      <c r="FK97" s="417"/>
      <c r="FL97" s="417"/>
      <c r="FM97" s="417"/>
      <c r="FN97" s="417"/>
      <c r="FO97" s="417"/>
      <c r="FP97" s="417"/>
      <c r="FQ97" s="417"/>
      <c r="FR97" s="417"/>
      <c r="FS97" s="417"/>
      <c r="FT97" s="417"/>
      <c r="FU97" s="417"/>
      <c r="FV97" s="417"/>
      <c r="FW97" s="417"/>
      <c r="FX97" s="417"/>
      <c r="FY97" s="417"/>
      <c r="FZ97" s="417"/>
      <c r="GA97" s="417"/>
      <c r="GB97" s="417"/>
      <c r="GC97" s="417"/>
      <c r="GD97" s="417"/>
      <c r="GE97" s="417"/>
      <c r="GF97" s="417"/>
      <c r="GG97" s="417"/>
      <c r="GH97" s="417"/>
      <c r="GI97" s="417"/>
      <c r="GJ97" s="417"/>
      <c r="GK97" s="417"/>
      <c r="GL97" s="417"/>
      <c r="GM97" s="417"/>
      <c r="GN97" s="417"/>
      <c r="GO97" s="417"/>
      <c r="GP97" s="417"/>
      <c r="GQ97" s="417"/>
      <c r="GR97" s="417"/>
      <c r="GS97" s="417"/>
      <c r="GT97" s="417"/>
      <c r="GU97" s="417"/>
      <c r="GV97" s="417"/>
      <c r="GW97" s="417"/>
      <c r="GX97" s="417"/>
      <c r="GY97" s="417"/>
      <c r="GZ97" s="417"/>
      <c r="HA97" s="417"/>
      <c r="HB97" s="417"/>
      <c r="HC97" s="417"/>
      <c r="HD97" s="417"/>
      <c r="HE97" s="417"/>
      <c r="HF97" s="417"/>
      <c r="HG97" s="417"/>
      <c r="HH97" s="417"/>
      <c r="HI97" s="417"/>
      <c r="HJ97" s="417"/>
      <c r="HK97" s="417"/>
      <c r="HL97" s="417"/>
      <c r="HM97" s="417"/>
      <c r="HN97" s="417"/>
      <c r="HO97" s="417"/>
      <c r="HP97" s="417"/>
      <c r="HQ97" s="417"/>
      <c r="HR97" s="417"/>
      <c r="HS97" s="417"/>
      <c r="HT97" s="417"/>
      <c r="HU97" s="417"/>
      <c r="HV97" s="417"/>
      <c r="HW97" s="417"/>
      <c r="HX97" s="417"/>
      <c r="HY97" s="417"/>
      <c r="HZ97" s="417"/>
      <c r="IA97" s="417"/>
      <c r="IB97" s="417"/>
      <c r="IC97" s="417"/>
      <c r="ID97" s="417"/>
      <c r="IE97" s="417"/>
      <c r="IF97" s="417"/>
      <c r="IG97" s="417"/>
      <c r="IH97" s="417"/>
      <c r="II97" s="417"/>
      <c r="IJ97" s="417"/>
      <c r="IK97" s="417"/>
      <c r="IL97" s="417"/>
      <c r="IM97" s="417"/>
      <c r="IN97" s="417"/>
      <c r="IO97" s="417"/>
      <c r="IP97" s="417"/>
      <c r="IQ97" s="417"/>
      <c r="IR97" s="417"/>
      <c r="IS97" s="417"/>
      <c r="IT97" s="417"/>
      <c r="IU97" s="417"/>
    </row>
    <row r="98" spans="1:255" ht="39.950000000000003" customHeight="1">
      <c r="A98" s="412">
        <v>18</v>
      </c>
      <c r="B98" s="413"/>
      <c r="C98" s="413" t="s">
        <v>263</v>
      </c>
      <c r="D98" s="414" t="s">
        <v>595</v>
      </c>
      <c r="E98" s="412" t="s">
        <v>596</v>
      </c>
      <c r="F98" s="415">
        <v>7320952</v>
      </c>
      <c r="G98" s="423">
        <v>200000</v>
      </c>
      <c r="H98" s="415">
        <f t="shared" si="2"/>
        <v>740952</v>
      </c>
      <c r="I98" s="415">
        <v>185238</v>
      </c>
      <c r="J98" s="415">
        <v>555714</v>
      </c>
      <c r="K98" s="414" t="s">
        <v>569</v>
      </c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7"/>
      <c r="Z98" s="417"/>
      <c r="AA98" s="417"/>
      <c r="AB98" s="417"/>
      <c r="AC98" s="417"/>
      <c r="AD98" s="417"/>
      <c r="AE98" s="417"/>
      <c r="AF98" s="417"/>
      <c r="AG98" s="417"/>
      <c r="AH98" s="417"/>
      <c r="AI98" s="417"/>
      <c r="AJ98" s="417"/>
      <c r="AK98" s="417"/>
      <c r="AL98" s="417"/>
      <c r="AM98" s="417"/>
      <c r="AN98" s="417"/>
      <c r="AO98" s="417"/>
      <c r="AP98" s="417"/>
      <c r="AQ98" s="417"/>
      <c r="AR98" s="417"/>
      <c r="AS98" s="417"/>
      <c r="AT98" s="417"/>
      <c r="AU98" s="417"/>
      <c r="AV98" s="417"/>
      <c r="AW98" s="417"/>
      <c r="AX98" s="417"/>
      <c r="AY98" s="417"/>
      <c r="AZ98" s="417"/>
      <c r="BA98" s="417"/>
      <c r="BB98" s="417"/>
      <c r="BC98" s="417"/>
      <c r="BD98" s="417"/>
      <c r="BE98" s="417"/>
      <c r="BF98" s="417"/>
      <c r="BG98" s="417"/>
      <c r="BH98" s="417"/>
      <c r="BI98" s="417"/>
      <c r="BJ98" s="417"/>
      <c r="BK98" s="417"/>
      <c r="BL98" s="417"/>
      <c r="BM98" s="417"/>
      <c r="BN98" s="417"/>
      <c r="BO98" s="417"/>
      <c r="BP98" s="417"/>
      <c r="BQ98" s="417"/>
      <c r="BR98" s="417"/>
      <c r="BS98" s="417"/>
      <c r="BT98" s="417"/>
      <c r="BU98" s="417"/>
      <c r="BV98" s="417"/>
      <c r="BW98" s="417"/>
      <c r="BX98" s="417"/>
      <c r="BY98" s="417"/>
      <c r="BZ98" s="417"/>
      <c r="CA98" s="417"/>
      <c r="CB98" s="417"/>
      <c r="CC98" s="417"/>
      <c r="CD98" s="417"/>
      <c r="CE98" s="417"/>
      <c r="CF98" s="417"/>
      <c r="CG98" s="417"/>
      <c r="CH98" s="417"/>
      <c r="CI98" s="417"/>
      <c r="CJ98" s="417"/>
      <c r="CK98" s="417"/>
      <c r="CL98" s="417"/>
      <c r="CM98" s="417"/>
      <c r="CN98" s="417"/>
      <c r="CO98" s="417"/>
      <c r="CP98" s="417"/>
      <c r="CQ98" s="417"/>
      <c r="CR98" s="417"/>
      <c r="CS98" s="417"/>
      <c r="CT98" s="417"/>
      <c r="CU98" s="417"/>
      <c r="CV98" s="417"/>
      <c r="CW98" s="417"/>
      <c r="CX98" s="417"/>
      <c r="CY98" s="417"/>
      <c r="CZ98" s="417"/>
      <c r="DA98" s="417"/>
      <c r="DB98" s="417"/>
      <c r="DC98" s="417"/>
      <c r="DD98" s="417"/>
      <c r="DE98" s="417"/>
      <c r="DF98" s="417"/>
      <c r="DG98" s="417"/>
      <c r="DH98" s="417"/>
      <c r="DI98" s="417"/>
      <c r="DJ98" s="417"/>
      <c r="DK98" s="417"/>
      <c r="DL98" s="417"/>
      <c r="DM98" s="417"/>
      <c r="DN98" s="417"/>
      <c r="DO98" s="417"/>
      <c r="DP98" s="417"/>
      <c r="DQ98" s="417"/>
      <c r="DR98" s="417"/>
      <c r="DS98" s="417"/>
      <c r="DT98" s="417"/>
      <c r="DU98" s="417"/>
      <c r="DV98" s="417"/>
      <c r="DW98" s="417"/>
      <c r="DX98" s="417"/>
      <c r="DY98" s="417"/>
      <c r="DZ98" s="417"/>
      <c r="EA98" s="417"/>
      <c r="EB98" s="417"/>
      <c r="EC98" s="417"/>
      <c r="ED98" s="417"/>
      <c r="EE98" s="417"/>
      <c r="EF98" s="417"/>
      <c r="EG98" s="417"/>
      <c r="EH98" s="417"/>
      <c r="EI98" s="417"/>
      <c r="EJ98" s="417"/>
      <c r="EK98" s="417"/>
      <c r="EL98" s="417"/>
      <c r="EM98" s="417"/>
      <c r="EN98" s="417"/>
      <c r="EO98" s="417"/>
      <c r="EP98" s="417"/>
      <c r="EQ98" s="417"/>
      <c r="ER98" s="417"/>
      <c r="ES98" s="417"/>
      <c r="ET98" s="417"/>
      <c r="EU98" s="417"/>
      <c r="EV98" s="417"/>
      <c r="EW98" s="417"/>
      <c r="EX98" s="417"/>
      <c r="EY98" s="417"/>
      <c r="EZ98" s="417"/>
      <c r="FA98" s="417"/>
      <c r="FB98" s="417"/>
      <c r="FC98" s="417"/>
      <c r="FD98" s="417"/>
      <c r="FE98" s="417"/>
      <c r="FF98" s="417"/>
      <c r="FG98" s="417"/>
      <c r="FH98" s="417"/>
      <c r="FI98" s="417"/>
      <c r="FJ98" s="417"/>
      <c r="FK98" s="417"/>
      <c r="FL98" s="417"/>
      <c r="FM98" s="417"/>
      <c r="FN98" s="417"/>
      <c r="FO98" s="417"/>
      <c r="FP98" s="417"/>
      <c r="FQ98" s="417"/>
      <c r="FR98" s="417"/>
      <c r="FS98" s="417"/>
      <c r="FT98" s="417"/>
      <c r="FU98" s="417"/>
      <c r="FV98" s="417"/>
      <c r="FW98" s="417"/>
      <c r="FX98" s="417"/>
      <c r="FY98" s="417"/>
      <c r="FZ98" s="417"/>
      <c r="GA98" s="417"/>
      <c r="GB98" s="417"/>
      <c r="GC98" s="417"/>
      <c r="GD98" s="417"/>
      <c r="GE98" s="417"/>
      <c r="GF98" s="417"/>
      <c r="GG98" s="417"/>
      <c r="GH98" s="417"/>
      <c r="GI98" s="417"/>
      <c r="GJ98" s="417"/>
      <c r="GK98" s="417"/>
      <c r="GL98" s="417"/>
      <c r="GM98" s="417"/>
      <c r="GN98" s="417"/>
      <c r="GO98" s="417"/>
      <c r="GP98" s="417"/>
      <c r="GQ98" s="417"/>
      <c r="GR98" s="417"/>
      <c r="GS98" s="417"/>
      <c r="GT98" s="417"/>
      <c r="GU98" s="417"/>
      <c r="GV98" s="417"/>
      <c r="GW98" s="417"/>
      <c r="GX98" s="417"/>
      <c r="GY98" s="417"/>
      <c r="GZ98" s="417"/>
      <c r="HA98" s="417"/>
      <c r="HB98" s="417"/>
      <c r="HC98" s="417"/>
      <c r="HD98" s="417"/>
      <c r="HE98" s="417"/>
      <c r="HF98" s="417"/>
      <c r="HG98" s="417"/>
      <c r="HH98" s="417"/>
      <c r="HI98" s="417"/>
      <c r="HJ98" s="417"/>
      <c r="HK98" s="417"/>
      <c r="HL98" s="417"/>
      <c r="HM98" s="417"/>
      <c r="HN98" s="417"/>
      <c r="HO98" s="417"/>
      <c r="HP98" s="417"/>
      <c r="HQ98" s="417"/>
      <c r="HR98" s="417"/>
      <c r="HS98" s="417"/>
      <c r="HT98" s="417"/>
      <c r="HU98" s="417"/>
      <c r="HV98" s="417"/>
      <c r="HW98" s="417"/>
      <c r="HX98" s="417"/>
      <c r="HY98" s="417"/>
      <c r="HZ98" s="417"/>
      <c r="IA98" s="417"/>
      <c r="IB98" s="417"/>
      <c r="IC98" s="417"/>
      <c r="ID98" s="417"/>
      <c r="IE98" s="417"/>
      <c r="IF98" s="417"/>
      <c r="IG98" s="417"/>
      <c r="IH98" s="417"/>
      <c r="II98" s="417"/>
      <c r="IJ98" s="417"/>
      <c r="IK98" s="417"/>
      <c r="IL98" s="417"/>
      <c r="IM98" s="417"/>
      <c r="IN98" s="417"/>
      <c r="IO98" s="417"/>
      <c r="IP98" s="417"/>
      <c r="IQ98" s="417"/>
      <c r="IR98" s="417"/>
      <c r="IS98" s="417"/>
      <c r="IT98" s="417"/>
      <c r="IU98" s="417"/>
    </row>
    <row r="99" spans="1:255" ht="53.1" customHeight="1">
      <c r="A99" s="412">
        <v>19</v>
      </c>
      <c r="B99" s="413"/>
      <c r="C99" s="413" t="s">
        <v>263</v>
      </c>
      <c r="D99" s="414" t="s">
        <v>597</v>
      </c>
      <c r="E99" s="412" t="s">
        <v>598</v>
      </c>
      <c r="F99" s="415">
        <v>100710940</v>
      </c>
      <c r="G99" s="423">
        <v>0</v>
      </c>
      <c r="H99" s="415">
        <f t="shared" si="2"/>
        <v>284376</v>
      </c>
      <c r="I99" s="415">
        <v>71094</v>
      </c>
      <c r="J99" s="415">
        <v>213282</v>
      </c>
      <c r="K99" s="414" t="s">
        <v>569</v>
      </c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  <c r="Z99" s="417"/>
      <c r="AA99" s="417"/>
      <c r="AB99" s="417"/>
      <c r="AC99" s="417"/>
      <c r="AD99" s="417"/>
      <c r="AE99" s="417"/>
      <c r="AF99" s="417"/>
      <c r="AG99" s="417"/>
      <c r="AH99" s="417"/>
      <c r="AI99" s="417"/>
      <c r="AJ99" s="417"/>
      <c r="AK99" s="417"/>
      <c r="AL99" s="417"/>
      <c r="AM99" s="417"/>
      <c r="AN99" s="417"/>
      <c r="AO99" s="417"/>
      <c r="AP99" s="417"/>
      <c r="AQ99" s="417"/>
      <c r="AR99" s="417"/>
      <c r="AS99" s="417"/>
      <c r="AT99" s="417"/>
      <c r="AU99" s="417"/>
      <c r="AV99" s="417"/>
      <c r="AW99" s="417"/>
      <c r="AX99" s="417"/>
      <c r="AY99" s="417"/>
      <c r="AZ99" s="417"/>
      <c r="BA99" s="417"/>
      <c r="BB99" s="417"/>
      <c r="BC99" s="417"/>
      <c r="BD99" s="417"/>
      <c r="BE99" s="417"/>
      <c r="BF99" s="417"/>
      <c r="BG99" s="417"/>
      <c r="BH99" s="417"/>
      <c r="BI99" s="417"/>
      <c r="BJ99" s="417"/>
      <c r="BK99" s="417"/>
      <c r="BL99" s="417"/>
      <c r="BM99" s="417"/>
      <c r="BN99" s="417"/>
      <c r="BO99" s="417"/>
      <c r="BP99" s="417"/>
      <c r="BQ99" s="417"/>
      <c r="BR99" s="417"/>
      <c r="BS99" s="417"/>
      <c r="BT99" s="417"/>
      <c r="BU99" s="417"/>
      <c r="BV99" s="417"/>
      <c r="BW99" s="417"/>
      <c r="BX99" s="417"/>
      <c r="BY99" s="417"/>
      <c r="BZ99" s="417"/>
      <c r="CA99" s="417"/>
      <c r="CB99" s="417"/>
      <c r="CC99" s="417"/>
      <c r="CD99" s="417"/>
      <c r="CE99" s="417"/>
      <c r="CF99" s="417"/>
      <c r="CG99" s="417"/>
      <c r="CH99" s="417"/>
      <c r="CI99" s="417"/>
      <c r="CJ99" s="417"/>
      <c r="CK99" s="417"/>
      <c r="CL99" s="417"/>
      <c r="CM99" s="417"/>
      <c r="CN99" s="417"/>
      <c r="CO99" s="417"/>
      <c r="CP99" s="417"/>
      <c r="CQ99" s="417"/>
      <c r="CR99" s="417"/>
      <c r="CS99" s="417"/>
      <c r="CT99" s="417"/>
      <c r="CU99" s="417"/>
      <c r="CV99" s="417"/>
      <c r="CW99" s="417"/>
      <c r="CX99" s="417"/>
      <c r="CY99" s="417"/>
      <c r="CZ99" s="417"/>
      <c r="DA99" s="417"/>
      <c r="DB99" s="417"/>
      <c r="DC99" s="417"/>
      <c r="DD99" s="417"/>
      <c r="DE99" s="417"/>
      <c r="DF99" s="417"/>
      <c r="DG99" s="417"/>
      <c r="DH99" s="417"/>
      <c r="DI99" s="417"/>
      <c r="DJ99" s="417"/>
      <c r="DK99" s="417"/>
      <c r="DL99" s="417"/>
      <c r="DM99" s="417"/>
      <c r="DN99" s="417"/>
      <c r="DO99" s="417"/>
      <c r="DP99" s="417"/>
      <c r="DQ99" s="417"/>
      <c r="DR99" s="417"/>
      <c r="DS99" s="417"/>
      <c r="DT99" s="417"/>
      <c r="DU99" s="417"/>
      <c r="DV99" s="417"/>
      <c r="DW99" s="417"/>
      <c r="DX99" s="417"/>
      <c r="DY99" s="417"/>
      <c r="DZ99" s="417"/>
      <c r="EA99" s="417"/>
      <c r="EB99" s="417"/>
      <c r="EC99" s="417"/>
      <c r="ED99" s="417"/>
      <c r="EE99" s="417"/>
      <c r="EF99" s="417"/>
      <c r="EG99" s="417"/>
      <c r="EH99" s="417"/>
      <c r="EI99" s="417"/>
      <c r="EJ99" s="417"/>
      <c r="EK99" s="417"/>
      <c r="EL99" s="417"/>
      <c r="EM99" s="417"/>
      <c r="EN99" s="417"/>
      <c r="EO99" s="417"/>
      <c r="EP99" s="417"/>
      <c r="EQ99" s="417"/>
      <c r="ER99" s="417"/>
      <c r="ES99" s="417"/>
      <c r="ET99" s="417"/>
      <c r="EU99" s="417"/>
      <c r="EV99" s="417"/>
      <c r="EW99" s="417"/>
      <c r="EX99" s="417"/>
      <c r="EY99" s="417"/>
      <c r="EZ99" s="417"/>
      <c r="FA99" s="417"/>
      <c r="FB99" s="417"/>
      <c r="FC99" s="417"/>
      <c r="FD99" s="417"/>
      <c r="FE99" s="417"/>
      <c r="FF99" s="417"/>
      <c r="FG99" s="417"/>
      <c r="FH99" s="417"/>
      <c r="FI99" s="417"/>
      <c r="FJ99" s="417"/>
      <c r="FK99" s="417"/>
      <c r="FL99" s="417"/>
      <c r="FM99" s="417"/>
      <c r="FN99" s="417"/>
      <c r="FO99" s="417"/>
      <c r="FP99" s="417"/>
      <c r="FQ99" s="417"/>
      <c r="FR99" s="417"/>
      <c r="FS99" s="417"/>
      <c r="FT99" s="417"/>
      <c r="FU99" s="417"/>
      <c r="FV99" s="417"/>
      <c r="FW99" s="417"/>
      <c r="FX99" s="417"/>
      <c r="FY99" s="417"/>
      <c r="FZ99" s="417"/>
      <c r="GA99" s="417"/>
      <c r="GB99" s="417"/>
      <c r="GC99" s="417"/>
      <c r="GD99" s="417"/>
      <c r="GE99" s="417"/>
      <c r="GF99" s="417"/>
      <c r="GG99" s="417"/>
      <c r="GH99" s="417"/>
      <c r="GI99" s="417"/>
      <c r="GJ99" s="417"/>
      <c r="GK99" s="417"/>
      <c r="GL99" s="417"/>
      <c r="GM99" s="417"/>
      <c r="GN99" s="417"/>
      <c r="GO99" s="417"/>
      <c r="GP99" s="417"/>
      <c r="GQ99" s="417"/>
      <c r="GR99" s="417"/>
      <c r="GS99" s="417"/>
      <c r="GT99" s="417"/>
      <c r="GU99" s="417"/>
      <c r="GV99" s="417"/>
      <c r="GW99" s="417"/>
      <c r="GX99" s="417"/>
      <c r="GY99" s="417"/>
      <c r="GZ99" s="417"/>
      <c r="HA99" s="417"/>
      <c r="HB99" s="417"/>
      <c r="HC99" s="417"/>
      <c r="HD99" s="417"/>
      <c r="HE99" s="417"/>
      <c r="HF99" s="417"/>
      <c r="HG99" s="417"/>
      <c r="HH99" s="417"/>
      <c r="HI99" s="417"/>
      <c r="HJ99" s="417"/>
      <c r="HK99" s="417"/>
      <c r="HL99" s="417"/>
      <c r="HM99" s="417"/>
      <c r="HN99" s="417"/>
      <c r="HO99" s="417"/>
      <c r="HP99" s="417"/>
      <c r="HQ99" s="417"/>
      <c r="HR99" s="417"/>
      <c r="HS99" s="417"/>
      <c r="HT99" s="417"/>
      <c r="HU99" s="417"/>
      <c r="HV99" s="417"/>
      <c r="HW99" s="417"/>
      <c r="HX99" s="417"/>
      <c r="HY99" s="417"/>
      <c r="HZ99" s="417"/>
      <c r="IA99" s="417"/>
      <c r="IB99" s="417"/>
      <c r="IC99" s="417"/>
      <c r="ID99" s="417"/>
      <c r="IE99" s="417"/>
      <c r="IF99" s="417"/>
      <c r="IG99" s="417"/>
      <c r="IH99" s="417"/>
      <c r="II99" s="417"/>
      <c r="IJ99" s="417"/>
      <c r="IK99" s="417"/>
      <c r="IL99" s="417"/>
      <c r="IM99" s="417"/>
      <c r="IN99" s="417"/>
      <c r="IO99" s="417"/>
      <c r="IP99" s="417"/>
      <c r="IQ99" s="417"/>
      <c r="IR99" s="417"/>
      <c r="IS99" s="417"/>
      <c r="IT99" s="417"/>
      <c r="IU99" s="417"/>
    </row>
    <row r="100" spans="1:255">
      <c r="A100" s="412">
        <v>20</v>
      </c>
      <c r="B100" s="413"/>
      <c r="C100" s="413" t="s">
        <v>263</v>
      </c>
      <c r="D100" s="414" t="s">
        <v>599</v>
      </c>
      <c r="E100" s="412" t="s">
        <v>600</v>
      </c>
      <c r="F100" s="415">
        <v>3500000</v>
      </c>
      <c r="G100" s="423">
        <v>0</v>
      </c>
      <c r="H100" s="415">
        <f t="shared" si="2"/>
        <v>1750000</v>
      </c>
      <c r="I100" s="415">
        <v>1750000</v>
      </c>
      <c r="J100" s="415">
        <v>0</v>
      </c>
      <c r="K100" s="414" t="s">
        <v>569</v>
      </c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  <c r="Z100" s="417"/>
      <c r="AA100" s="417"/>
      <c r="AB100" s="417"/>
      <c r="AC100" s="417"/>
      <c r="AD100" s="417"/>
      <c r="AE100" s="417"/>
      <c r="AF100" s="417"/>
      <c r="AG100" s="417"/>
      <c r="AH100" s="417"/>
      <c r="AI100" s="417"/>
      <c r="AJ100" s="417"/>
      <c r="AK100" s="417"/>
      <c r="AL100" s="417"/>
      <c r="AM100" s="417"/>
      <c r="AN100" s="417"/>
      <c r="AO100" s="417"/>
      <c r="AP100" s="417"/>
      <c r="AQ100" s="417"/>
      <c r="AR100" s="417"/>
      <c r="AS100" s="417"/>
      <c r="AT100" s="417"/>
      <c r="AU100" s="417"/>
      <c r="AV100" s="417"/>
      <c r="AW100" s="417"/>
      <c r="AX100" s="417"/>
      <c r="AY100" s="417"/>
      <c r="AZ100" s="417"/>
      <c r="BA100" s="417"/>
      <c r="BB100" s="417"/>
      <c r="BC100" s="417"/>
      <c r="BD100" s="417"/>
      <c r="BE100" s="417"/>
      <c r="BF100" s="417"/>
      <c r="BG100" s="417"/>
      <c r="BH100" s="417"/>
      <c r="BI100" s="417"/>
      <c r="BJ100" s="417"/>
      <c r="BK100" s="417"/>
      <c r="BL100" s="417"/>
      <c r="BM100" s="417"/>
      <c r="BN100" s="417"/>
      <c r="BO100" s="417"/>
      <c r="BP100" s="417"/>
      <c r="BQ100" s="417"/>
      <c r="BR100" s="417"/>
      <c r="BS100" s="417"/>
      <c r="BT100" s="417"/>
      <c r="BU100" s="417"/>
      <c r="BV100" s="417"/>
      <c r="BW100" s="417"/>
      <c r="BX100" s="417"/>
      <c r="BY100" s="417"/>
      <c r="BZ100" s="417"/>
      <c r="CA100" s="417"/>
      <c r="CB100" s="417"/>
      <c r="CC100" s="417"/>
      <c r="CD100" s="417"/>
      <c r="CE100" s="417"/>
      <c r="CF100" s="417"/>
      <c r="CG100" s="417"/>
      <c r="CH100" s="417"/>
      <c r="CI100" s="417"/>
      <c r="CJ100" s="417"/>
      <c r="CK100" s="417"/>
      <c r="CL100" s="417"/>
      <c r="CM100" s="417"/>
      <c r="CN100" s="417"/>
      <c r="CO100" s="417"/>
      <c r="CP100" s="417"/>
      <c r="CQ100" s="417"/>
      <c r="CR100" s="417"/>
      <c r="CS100" s="417"/>
      <c r="CT100" s="417"/>
      <c r="CU100" s="417"/>
      <c r="CV100" s="417"/>
      <c r="CW100" s="417"/>
      <c r="CX100" s="417"/>
      <c r="CY100" s="417"/>
      <c r="CZ100" s="417"/>
      <c r="DA100" s="417"/>
      <c r="DB100" s="417"/>
      <c r="DC100" s="417"/>
      <c r="DD100" s="417"/>
      <c r="DE100" s="417"/>
      <c r="DF100" s="417"/>
      <c r="DG100" s="417"/>
      <c r="DH100" s="417"/>
      <c r="DI100" s="417"/>
      <c r="DJ100" s="417"/>
      <c r="DK100" s="417"/>
      <c r="DL100" s="417"/>
      <c r="DM100" s="417"/>
      <c r="DN100" s="417"/>
      <c r="DO100" s="417"/>
      <c r="DP100" s="417"/>
      <c r="DQ100" s="417"/>
      <c r="DR100" s="417"/>
      <c r="DS100" s="417"/>
      <c r="DT100" s="417"/>
      <c r="DU100" s="417"/>
      <c r="DV100" s="417"/>
      <c r="DW100" s="417"/>
      <c r="DX100" s="417"/>
      <c r="DY100" s="417"/>
      <c r="DZ100" s="417"/>
      <c r="EA100" s="417"/>
      <c r="EB100" s="417"/>
      <c r="EC100" s="417"/>
      <c r="ED100" s="417"/>
      <c r="EE100" s="417"/>
      <c r="EF100" s="417"/>
      <c r="EG100" s="417"/>
      <c r="EH100" s="417"/>
      <c r="EI100" s="417"/>
      <c r="EJ100" s="417"/>
      <c r="EK100" s="417"/>
      <c r="EL100" s="417"/>
      <c r="EM100" s="417"/>
      <c r="EN100" s="417"/>
      <c r="EO100" s="417"/>
      <c r="EP100" s="417"/>
      <c r="EQ100" s="417"/>
      <c r="ER100" s="417"/>
      <c r="ES100" s="417"/>
      <c r="ET100" s="417"/>
      <c r="EU100" s="417"/>
      <c r="EV100" s="417"/>
      <c r="EW100" s="417"/>
      <c r="EX100" s="417"/>
      <c r="EY100" s="417"/>
      <c r="EZ100" s="417"/>
      <c r="FA100" s="417"/>
      <c r="FB100" s="417"/>
      <c r="FC100" s="417"/>
      <c r="FD100" s="417"/>
      <c r="FE100" s="417"/>
      <c r="FF100" s="417"/>
      <c r="FG100" s="417"/>
      <c r="FH100" s="417"/>
      <c r="FI100" s="417"/>
      <c r="FJ100" s="417"/>
      <c r="FK100" s="417"/>
      <c r="FL100" s="417"/>
      <c r="FM100" s="417"/>
      <c r="FN100" s="417"/>
      <c r="FO100" s="417"/>
      <c r="FP100" s="417"/>
      <c r="FQ100" s="417"/>
      <c r="FR100" s="417"/>
      <c r="FS100" s="417"/>
      <c r="FT100" s="417"/>
      <c r="FU100" s="417"/>
      <c r="FV100" s="417"/>
      <c r="FW100" s="417"/>
      <c r="FX100" s="417"/>
      <c r="FY100" s="417"/>
      <c r="FZ100" s="417"/>
      <c r="GA100" s="417"/>
      <c r="GB100" s="417"/>
      <c r="GC100" s="417"/>
      <c r="GD100" s="417"/>
      <c r="GE100" s="417"/>
      <c r="GF100" s="417"/>
      <c r="GG100" s="417"/>
      <c r="GH100" s="417"/>
      <c r="GI100" s="417"/>
      <c r="GJ100" s="417"/>
      <c r="GK100" s="417"/>
      <c r="GL100" s="417"/>
      <c r="GM100" s="417"/>
      <c r="GN100" s="417"/>
      <c r="GO100" s="417"/>
      <c r="GP100" s="417"/>
      <c r="GQ100" s="417"/>
      <c r="GR100" s="417"/>
      <c r="GS100" s="417"/>
      <c r="GT100" s="417"/>
      <c r="GU100" s="417"/>
      <c r="GV100" s="417"/>
      <c r="GW100" s="417"/>
      <c r="GX100" s="417"/>
      <c r="GY100" s="417"/>
      <c r="GZ100" s="417"/>
      <c r="HA100" s="417"/>
      <c r="HB100" s="417"/>
      <c r="HC100" s="417"/>
      <c r="HD100" s="417"/>
      <c r="HE100" s="417"/>
      <c r="HF100" s="417"/>
      <c r="HG100" s="417"/>
      <c r="HH100" s="417"/>
      <c r="HI100" s="417"/>
      <c r="HJ100" s="417"/>
      <c r="HK100" s="417"/>
      <c r="HL100" s="417"/>
      <c r="HM100" s="417"/>
      <c r="HN100" s="417"/>
      <c r="HO100" s="417"/>
      <c r="HP100" s="417"/>
      <c r="HQ100" s="417"/>
      <c r="HR100" s="417"/>
      <c r="HS100" s="417"/>
      <c r="HT100" s="417"/>
      <c r="HU100" s="417"/>
      <c r="HV100" s="417"/>
      <c r="HW100" s="417"/>
      <c r="HX100" s="417"/>
      <c r="HY100" s="417"/>
      <c r="HZ100" s="417"/>
      <c r="IA100" s="417"/>
      <c r="IB100" s="417"/>
      <c r="IC100" s="417"/>
      <c r="ID100" s="417"/>
      <c r="IE100" s="417"/>
      <c r="IF100" s="417"/>
      <c r="IG100" s="417"/>
      <c r="IH100" s="417"/>
      <c r="II100" s="417"/>
      <c r="IJ100" s="417"/>
      <c r="IK100" s="417"/>
      <c r="IL100" s="417"/>
      <c r="IM100" s="417"/>
      <c r="IN100" s="417"/>
      <c r="IO100" s="417"/>
      <c r="IP100" s="417"/>
      <c r="IQ100" s="417"/>
      <c r="IR100" s="417"/>
      <c r="IS100" s="417"/>
      <c r="IT100" s="417"/>
      <c r="IU100" s="417"/>
    </row>
    <row r="101" spans="1:255">
      <c r="A101" s="412">
        <v>21</v>
      </c>
      <c r="B101" s="413"/>
      <c r="C101" s="413" t="s">
        <v>263</v>
      </c>
      <c r="D101" s="414" t="s">
        <v>601</v>
      </c>
      <c r="E101" s="412" t="s">
        <v>600</v>
      </c>
      <c r="F101" s="415">
        <v>4112500</v>
      </c>
      <c r="G101" s="423">
        <v>0</v>
      </c>
      <c r="H101" s="415">
        <f t="shared" si="2"/>
        <v>2000000</v>
      </c>
      <c r="I101" s="415">
        <v>2000000</v>
      </c>
      <c r="J101" s="415">
        <v>0</v>
      </c>
      <c r="K101" s="414" t="s">
        <v>569</v>
      </c>
      <c r="L101" s="417"/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  <c r="Z101" s="417"/>
      <c r="AA101" s="417"/>
      <c r="AB101" s="417"/>
      <c r="AC101" s="417"/>
      <c r="AD101" s="417"/>
      <c r="AE101" s="417"/>
      <c r="AF101" s="417"/>
      <c r="AG101" s="417"/>
      <c r="AH101" s="417"/>
      <c r="AI101" s="417"/>
      <c r="AJ101" s="417"/>
      <c r="AK101" s="417"/>
      <c r="AL101" s="417"/>
      <c r="AM101" s="417"/>
      <c r="AN101" s="417"/>
      <c r="AO101" s="417"/>
      <c r="AP101" s="417"/>
      <c r="AQ101" s="417"/>
      <c r="AR101" s="417"/>
      <c r="AS101" s="417"/>
      <c r="AT101" s="417"/>
      <c r="AU101" s="417"/>
      <c r="AV101" s="417"/>
      <c r="AW101" s="417"/>
      <c r="AX101" s="417"/>
      <c r="AY101" s="417"/>
      <c r="AZ101" s="417"/>
      <c r="BA101" s="417"/>
      <c r="BB101" s="417"/>
      <c r="BC101" s="417"/>
      <c r="BD101" s="417"/>
      <c r="BE101" s="417"/>
      <c r="BF101" s="417"/>
      <c r="BG101" s="417"/>
      <c r="BH101" s="417"/>
      <c r="BI101" s="417"/>
      <c r="BJ101" s="417"/>
      <c r="BK101" s="417"/>
      <c r="BL101" s="417"/>
      <c r="BM101" s="417"/>
      <c r="BN101" s="417"/>
      <c r="BO101" s="417"/>
      <c r="BP101" s="417"/>
      <c r="BQ101" s="417"/>
      <c r="BR101" s="417"/>
      <c r="BS101" s="417"/>
      <c r="BT101" s="417"/>
      <c r="BU101" s="417"/>
      <c r="BV101" s="417"/>
      <c r="BW101" s="417"/>
      <c r="BX101" s="417"/>
      <c r="BY101" s="417"/>
      <c r="BZ101" s="417"/>
      <c r="CA101" s="417"/>
      <c r="CB101" s="417"/>
      <c r="CC101" s="417"/>
      <c r="CD101" s="417"/>
      <c r="CE101" s="417"/>
      <c r="CF101" s="417"/>
      <c r="CG101" s="417"/>
      <c r="CH101" s="417"/>
      <c r="CI101" s="417"/>
      <c r="CJ101" s="417"/>
      <c r="CK101" s="417"/>
      <c r="CL101" s="417"/>
      <c r="CM101" s="417"/>
      <c r="CN101" s="417"/>
      <c r="CO101" s="417"/>
      <c r="CP101" s="417"/>
      <c r="CQ101" s="417"/>
      <c r="CR101" s="417"/>
      <c r="CS101" s="417"/>
      <c r="CT101" s="417"/>
      <c r="CU101" s="417"/>
      <c r="CV101" s="417"/>
      <c r="CW101" s="417"/>
      <c r="CX101" s="417"/>
      <c r="CY101" s="417"/>
      <c r="CZ101" s="417"/>
      <c r="DA101" s="417"/>
      <c r="DB101" s="417"/>
      <c r="DC101" s="417"/>
      <c r="DD101" s="417"/>
      <c r="DE101" s="417"/>
      <c r="DF101" s="417"/>
      <c r="DG101" s="417"/>
      <c r="DH101" s="417"/>
      <c r="DI101" s="417"/>
      <c r="DJ101" s="417"/>
      <c r="DK101" s="417"/>
      <c r="DL101" s="417"/>
      <c r="DM101" s="417"/>
      <c r="DN101" s="417"/>
      <c r="DO101" s="417"/>
      <c r="DP101" s="417"/>
      <c r="DQ101" s="417"/>
      <c r="DR101" s="417"/>
      <c r="DS101" s="417"/>
      <c r="DT101" s="417"/>
      <c r="DU101" s="417"/>
      <c r="DV101" s="417"/>
      <c r="DW101" s="417"/>
      <c r="DX101" s="417"/>
      <c r="DY101" s="417"/>
      <c r="DZ101" s="417"/>
      <c r="EA101" s="417"/>
      <c r="EB101" s="417"/>
      <c r="EC101" s="417"/>
      <c r="ED101" s="417"/>
      <c r="EE101" s="417"/>
      <c r="EF101" s="417"/>
      <c r="EG101" s="417"/>
      <c r="EH101" s="417"/>
      <c r="EI101" s="417"/>
      <c r="EJ101" s="417"/>
      <c r="EK101" s="417"/>
      <c r="EL101" s="417"/>
      <c r="EM101" s="417"/>
      <c r="EN101" s="417"/>
      <c r="EO101" s="417"/>
      <c r="EP101" s="417"/>
      <c r="EQ101" s="417"/>
      <c r="ER101" s="417"/>
      <c r="ES101" s="417"/>
      <c r="ET101" s="417"/>
      <c r="EU101" s="417"/>
      <c r="EV101" s="417"/>
      <c r="EW101" s="417"/>
      <c r="EX101" s="417"/>
      <c r="EY101" s="417"/>
      <c r="EZ101" s="417"/>
      <c r="FA101" s="417"/>
      <c r="FB101" s="417"/>
      <c r="FC101" s="417"/>
      <c r="FD101" s="417"/>
      <c r="FE101" s="417"/>
      <c r="FF101" s="417"/>
      <c r="FG101" s="417"/>
      <c r="FH101" s="417"/>
      <c r="FI101" s="417"/>
      <c r="FJ101" s="417"/>
      <c r="FK101" s="417"/>
      <c r="FL101" s="417"/>
      <c r="FM101" s="417"/>
      <c r="FN101" s="417"/>
      <c r="FO101" s="417"/>
      <c r="FP101" s="417"/>
      <c r="FQ101" s="417"/>
      <c r="FR101" s="417"/>
      <c r="FS101" s="417"/>
      <c r="FT101" s="417"/>
      <c r="FU101" s="417"/>
      <c r="FV101" s="417"/>
      <c r="FW101" s="417"/>
      <c r="FX101" s="417"/>
      <c r="FY101" s="417"/>
      <c r="FZ101" s="417"/>
      <c r="GA101" s="417"/>
      <c r="GB101" s="417"/>
      <c r="GC101" s="417"/>
      <c r="GD101" s="417"/>
      <c r="GE101" s="417"/>
      <c r="GF101" s="417"/>
      <c r="GG101" s="417"/>
      <c r="GH101" s="417"/>
      <c r="GI101" s="417"/>
      <c r="GJ101" s="417"/>
      <c r="GK101" s="417"/>
      <c r="GL101" s="417"/>
      <c r="GM101" s="417"/>
      <c r="GN101" s="417"/>
      <c r="GO101" s="417"/>
      <c r="GP101" s="417"/>
      <c r="GQ101" s="417"/>
      <c r="GR101" s="417"/>
      <c r="GS101" s="417"/>
      <c r="GT101" s="417"/>
      <c r="GU101" s="417"/>
      <c r="GV101" s="417"/>
      <c r="GW101" s="417"/>
      <c r="GX101" s="417"/>
      <c r="GY101" s="417"/>
      <c r="GZ101" s="417"/>
      <c r="HA101" s="417"/>
      <c r="HB101" s="417"/>
      <c r="HC101" s="417"/>
      <c r="HD101" s="417"/>
      <c r="HE101" s="417"/>
      <c r="HF101" s="417"/>
      <c r="HG101" s="417"/>
      <c r="HH101" s="417"/>
      <c r="HI101" s="417"/>
      <c r="HJ101" s="417"/>
      <c r="HK101" s="417"/>
      <c r="HL101" s="417"/>
      <c r="HM101" s="417"/>
      <c r="HN101" s="417"/>
      <c r="HO101" s="417"/>
      <c r="HP101" s="417"/>
      <c r="HQ101" s="417"/>
      <c r="HR101" s="417"/>
      <c r="HS101" s="417"/>
      <c r="HT101" s="417"/>
      <c r="HU101" s="417"/>
      <c r="HV101" s="417"/>
      <c r="HW101" s="417"/>
      <c r="HX101" s="417"/>
      <c r="HY101" s="417"/>
      <c r="HZ101" s="417"/>
      <c r="IA101" s="417"/>
      <c r="IB101" s="417"/>
      <c r="IC101" s="417"/>
      <c r="ID101" s="417"/>
      <c r="IE101" s="417"/>
      <c r="IF101" s="417"/>
      <c r="IG101" s="417"/>
      <c r="IH101" s="417"/>
      <c r="II101" s="417"/>
      <c r="IJ101" s="417"/>
      <c r="IK101" s="417"/>
      <c r="IL101" s="417"/>
      <c r="IM101" s="417"/>
      <c r="IN101" s="417"/>
      <c r="IO101" s="417"/>
      <c r="IP101" s="417"/>
      <c r="IQ101" s="417"/>
      <c r="IR101" s="417"/>
      <c r="IS101" s="417"/>
      <c r="IT101" s="417"/>
      <c r="IU101" s="417"/>
    </row>
    <row r="102" spans="1:255">
      <c r="A102" s="412">
        <v>22</v>
      </c>
      <c r="B102" s="413"/>
      <c r="C102" s="413" t="s">
        <v>263</v>
      </c>
      <c r="D102" s="414" t="s">
        <v>277</v>
      </c>
      <c r="E102" s="412" t="s">
        <v>602</v>
      </c>
      <c r="F102" s="415">
        <v>126000000</v>
      </c>
      <c r="G102" s="423">
        <v>0</v>
      </c>
      <c r="H102" s="415">
        <f t="shared" si="2"/>
        <v>880589</v>
      </c>
      <c r="I102" s="415">
        <v>352236</v>
      </c>
      <c r="J102" s="415">
        <v>528353</v>
      </c>
      <c r="K102" s="414" t="s">
        <v>569</v>
      </c>
      <c r="L102" s="417"/>
      <c r="M102" s="417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417"/>
      <c r="Z102" s="417"/>
      <c r="AA102" s="417"/>
      <c r="AB102" s="417"/>
      <c r="AC102" s="417"/>
      <c r="AD102" s="417"/>
      <c r="AE102" s="417"/>
      <c r="AF102" s="417"/>
      <c r="AG102" s="417"/>
      <c r="AH102" s="417"/>
      <c r="AI102" s="417"/>
      <c r="AJ102" s="417"/>
      <c r="AK102" s="417"/>
      <c r="AL102" s="417"/>
      <c r="AM102" s="417"/>
      <c r="AN102" s="417"/>
      <c r="AO102" s="417"/>
      <c r="AP102" s="417"/>
      <c r="AQ102" s="417"/>
      <c r="AR102" s="417"/>
      <c r="AS102" s="417"/>
      <c r="AT102" s="417"/>
      <c r="AU102" s="417"/>
      <c r="AV102" s="417"/>
      <c r="AW102" s="417"/>
      <c r="AX102" s="417"/>
      <c r="AY102" s="417"/>
      <c r="AZ102" s="417"/>
      <c r="BA102" s="417"/>
      <c r="BB102" s="417"/>
      <c r="BC102" s="417"/>
      <c r="BD102" s="417"/>
      <c r="BE102" s="417"/>
      <c r="BF102" s="417"/>
      <c r="BG102" s="417"/>
      <c r="BH102" s="417"/>
      <c r="BI102" s="417"/>
      <c r="BJ102" s="417"/>
      <c r="BK102" s="417"/>
      <c r="BL102" s="417"/>
      <c r="BM102" s="417"/>
      <c r="BN102" s="417"/>
      <c r="BO102" s="417"/>
      <c r="BP102" s="417"/>
      <c r="BQ102" s="417"/>
      <c r="BR102" s="417"/>
      <c r="BS102" s="417"/>
      <c r="BT102" s="417"/>
      <c r="BU102" s="417"/>
      <c r="BV102" s="417"/>
      <c r="BW102" s="417"/>
      <c r="BX102" s="417"/>
      <c r="BY102" s="417"/>
      <c r="BZ102" s="417"/>
      <c r="CA102" s="417"/>
      <c r="CB102" s="417"/>
      <c r="CC102" s="417"/>
      <c r="CD102" s="417"/>
      <c r="CE102" s="417"/>
      <c r="CF102" s="417"/>
      <c r="CG102" s="417"/>
      <c r="CH102" s="417"/>
      <c r="CI102" s="417"/>
      <c r="CJ102" s="417"/>
      <c r="CK102" s="417"/>
      <c r="CL102" s="417"/>
      <c r="CM102" s="417"/>
      <c r="CN102" s="417"/>
      <c r="CO102" s="417"/>
      <c r="CP102" s="417"/>
      <c r="CQ102" s="417"/>
      <c r="CR102" s="417"/>
      <c r="CS102" s="417"/>
      <c r="CT102" s="417"/>
      <c r="CU102" s="417"/>
      <c r="CV102" s="417"/>
      <c r="CW102" s="417"/>
      <c r="CX102" s="417"/>
      <c r="CY102" s="417"/>
      <c r="CZ102" s="417"/>
      <c r="DA102" s="417"/>
      <c r="DB102" s="417"/>
      <c r="DC102" s="417"/>
      <c r="DD102" s="417"/>
      <c r="DE102" s="417"/>
      <c r="DF102" s="417"/>
      <c r="DG102" s="417"/>
      <c r="DH102" s="417"/>
      <c r="DI102" s="417"/>
      <c r="DJ102" s="417"/>
      <c r="DK102" s="417"/>
      <c r="DL102" s="417"/>
      <c r="DM102" s="417"/>
      <c r="DN102" s="417"/>
      <c r="DO102" s="417"/>
      <c r="DP102" s="417"/>
      <c r="DQ102" s="417"/>
      <c r="DR102" s="417"/>
      <c r="DS102" s="417"/>
      <c r="DT102" s="417"/>
      <c r="DU102" s="417"/>
      <c r="DV102" s="417"/>
      <c r="DW102" s="417"/>
      <c r="DX102" s="417"/>
      <c r="DY102" s="417"/>
      <c r="DZ102" s="417"/>
      <c r="EA102" s="417"/>
      <c r="EB102" s="417"/>
      <c r="EC102" s="417"/>
      <c r="ED102" s="417"/>
      <c r="EE102" s="417"/>
      <c r="EF102" s="417"/>
      <c r="EG102" s="417"/>
      <c r="EH102" s="417"/>
      <c r="EI102" s="417"/>
      <c r="EJ102" s="417"/>
      <c r="EK102" s="417"/>
      <c r="EL102" s="417"/>
      <c r="EM102" s="417"/>
      <c r="EN102" s="417"/>
      <c r="EO102" s="417"/>
      <c r="EP102" s="417"/>
      <c r="EQ102" s="417"/>
      <c r="ER102" s="417"/>
      <c r="ES102" s="417"/>
      <c r="ET102" s="417"/>
      <c r="EU102" s="417"/>
      <c r="EV102" s="417"/>
      <c r="EW102" s="417"/>
      <c r="EX102" s="417"/>
      <c r="EY102" s="417"/>
      <c r="EZ102" s="417"/>
      <c r="FA102" s="417"/>
      <c r="FB102" s="417"/>
      <c r="FC102" s="417"/>
      <c r="FD102" s="417"/>
      <c r="FE102" s="417"/>
      <c r="FF102" s="417"/>
      <c r="FG102" s="417"/>
      <c r="FH102" s="417"/>
      <c r="FI102" s="417"/>
      <c r="FJ102" s="417"/>
      <c r="FK102" s="417"/>
      <c r="FL102" s="417"/>
      <c r="FM102" s="417"/>
      <c r="FN102" s="417"/>
      <c r="FO102" s="417"/>
      <c r="FP102" s="417"/>
      <c r="FQ102" s="417"/>
      <c r="FR102" s="417"/>
      <c r="FS102" s="417"/>
      <c r="FT102" s="417"/>
      <c r="FU102" s="417"/>
      <c r="FV102" s="417"/>
      <c r="FW102" s="417"/>
      <c r="FX102" s="417"/>
      <c r="FY102" s="417"/>
      <c r="FZ102" s="417"/>
      <c r="GA102" s="417"/>
      <c r="GB102" s="417"/>
      <c r="GC102" s="417"/>
      <c r="GD102" s="417"/>
      <c r="GE102" s="417"/>
      <c r="GF102" s="417"/>
      <c r="GG102" s="417"/>
      <c r="GH102" s="417"/>
      <c r="GI102" s="417"/>
      <c r="GJ102" s="417"/>
      <c r="GK102" s="417"/>
      <c r="GL102" s="417"/>
      <c r="GM102" s="417"/>
      <c r="GN102" s="417"/>
      <c r="GO102" s="417"/>
      <c r="GP102" s="417"/>
      <c r="GQ102" s="417"/>
      <c r="GR102" s="417"/>
      <c r="GS102" s="417"/>
      <c r="GT102" s="417"/>
      <c r="GU102" s="417"/>
      <c r="GV102" s="417"/>
      <c r="GW102" s="417"/>
      <c r="GX102" s="417"/>
      <c r="GY102" s="417"/>
      <c r="GZ102" s="417"/>
      <c r="HA102" s="417"/>
      <c r="HB102" s="417"/>
      <c r="HC102" s="417"/>
      <c r="HD102" s="417"/>
      <c r="HE102" s="417"/>
      <c r="HF102" s="417"/>
      <c r="HG102" s="417"/>
      <c r="HH102" s="417"/>
      <c r="HI102" s="417"/>
      <c r="HJ102" s="417"/>
      <c r="HK102" s="417"/>
      <c r="HL102" s="417"/>
      <c r="HM102" s="417"/>
      <c r="HN102" s="417"/>
      <c r="HO102" s="417"/>
      <c r="HP102" s="417"/>
      <c r="HQ102" s="417"/>
      <c r="HR102" s="417"/>
      <c r="HS102" s="417"/>
      <c r="HT102" s="417"/>
      <c r="HU102" s="417"/>
      <c r="HV102" s="417"/>
      <c r="HW102" s="417"/>
      <c r="HX102" s="417"/>
      <c r="HY102" s="417"/>
      <c r="HZ102" s="417"/>
      <c r="IA102" s="417"/>
      <c r="IB102" s="417"/>
      <c r="IC102" s="417"/>
      <c r="ID102" s="417"/>
      <c r="IE102" s="417"/>
      <c r="IF102" s="417"/>
      <c r="IG102" s="417"/>
      <c r="IH102" s="417"/>
      <c r="II102" s="417"/>
      <c r="IJ102" s="417"/>
      <c r="IK102" s="417"/>
      <c r="IL102" s="417"/>
      <c r="IM102" s="417"/>
      <c r="IN102" s="417"/>
      <c r="IO102" s="417"/>
      <c r="IP102" s="417"/>
      <c r="IQ102" s="417"/>
      <c r="IR102" s="417"/>
      <c r="IS102" s="417"/>
      <c r="IT102" s="417"/>
      <c r="IU102" s="417"/>
    </row>
    <row r="103" spans="1:255" ht="25.5">
      <c r="A103" s="412">
        <v>23</v>
      </c>
      <c r="B103" s="413"/>
      <c r="C103" s="413" t="s">
        <v>263</v>
      </c>
      <c r="D103" s="414" t="s">
        <v>603</v>
      </c>
      <c r="E103" s="412" t="s">
        <v>586</v>
      </c>
      <c r="F103" s="415">
        <v>616231</v>
      </c>
      <c r="G103" s="423">
        <v>0</v>
      </c>
      <c r="H103" s="415">
        <f>I103+J103</f>
        <v>616231</v>
      </c>
      <c r="I103" s="415">
        <v>154058</v>
      </c>
      <c r="J103" s="415">
        <v>462173</v>
      </c>
      <c r="K103" s="414" t="s">
        <v>569</v>
      </c>
      <c r="L103" s="417"/>
      <c r="M103" s="417"/>
      <c r="N103" s="417"/>
      <c r="O103" s="417"/>
      <c r="P103" s="417"/>
      <c r="Q103" s="417"/>
      <c r="R103" s="417"/>
      <c r="S103" s="417"/>
      <c r="T103" s="417"/>
      <c r="U103" s="417"/>
      <c r="V103" s="417"/>
      <c r="W103" s="417"/>
      <c r="X103" s="417"/>
      <c r="Y103" s="417"/>
      <c r="Z103" s="417"/>
      <c r="AA103" s="417"/>
      <c r="AB103" s="417"/>
      <c r="AC103" s="417"/>
      <c r="AD103" s="417"/>
      <c r="AE103" s="417"/>
      <c r="AF103" s="417"/>
      <c r="AG103" s="417"/>
      <c r="AH103" s="417"/>
      <c r="AI103" s="417"/>
      <c r="AJ103" s="417"/>
      <c r="AK103" s="417"/>
      <c r="AL103" s="417"/>
      <c r="AM103" s="417"/>
      <c r="AN103" s="417"/>
      <c r="AO103" s="417"/>
      <c r="AP103" s="417"/>
      <c r="AQ103" s="417"/>
      <c r="AR103" s="417"/>
      <c r="AS103" s="417"/>
      <c r="AT103" s="417"/>
      <c r="AU103" s="417"/>
      <c r="AV103" s="417"/>
      <c r="AW103" s="417"/>
      <c r="AX103" s="417"/>
      <c r="AY103" s="417"/>
      <c r="AZ103" s="417"/>
      <c r="BA103" s="417"/>
      <c r="BB103" s="417"/>
      <c r="BC103" s="417"/>
      <c r="BD103" s="417"/>
      <c r="BE103" s="417"/>
      <c r="BF103" s="417"/>
      <c r="BG103" s="417"/>
      <c r="BH103" s="417"/>
      <c r="BI103" s="417"/>
      <c r="BJ103" s="417"/>
      <c r="BK103" s="417"/>
      <c r="BL103" s="417"/>
      <c r="BM103" s="417"/>
      <c r="BN103" s="417"/>
      <c r="BO103" s="417"/>
      <c r="BP103" s="417"/>
      <c r="BQ103" s="417"/>
      <c r="BR103" s="417"/>
      <c r="BS103" s="417"/>
      <c r="BT103" s="417"/>
      <c r="BU103" s="417"/>
      <c r="BV103" s="417"/>
      <c r="BW103" s="417"/>
      <c r="BX103" s="417"/>
      <c r="BY103" s="417"/>
      <c r="BZ103" s="417"/>
      <c r="CA103" s="417"/>
      <c r="CB103" s="417"/>
      <c r="CC103" s="417"/>
      <c r="CD103" s="417"/>
      <c r="CE103" s="417"/>
      <c r="CF103" s="417"/>
      <c r="CG103" s="417"/>
      <c r="CH103" s="417"/>
      <c r="CI103" s="417"/>
      <c r="CJ103" s="417"/>
      <c r="CK103" s="417"/>
      <c r="CL103" s="417"/>
      <c r="CM103" s="417"/>
      <c r="CN103" s="417"/>
      <c r="CO103" s="417"/>
      <c r="CP103" s="417"/>
      <c r="CQ103" s="417"/>
      <c r="CR103" s="417"/>
      <c r="CS103" s="417"/>
      <c r="CT103" s="417"/>
      <c r="CU103" s="417"/>
      <c r="CV103" s="417"/>
      <c r="CW103" s="417"/>
      <c r="CX103" s="417"/>
      <c r="CY103" s="417"/>
      <c r="CZ103" s="417"/>
      <c r="DA103" s="417"/>
      <c r="DB103" s="417"/>
      <c r="DC103" s="417"/>
      <c r="DD103" s="417"/>
      <c r="DE103" s="417"/>
      <c r="DF103" s="417"/>
      <c r="DG103" s="417"/>
      <c r="DH103" s="417"/>
      <c r="DI103" s="417"/>
      <c r="DJ103" s="417"/>
      <c r="DK103" s="417"/>
      <c r="DL103" s="417"/>
      <c r="DM103" s="417"/>
      <c r="DN103" s="417"/>
      <c r="DO103" s="417"/>
      <c r="DP103" s="417"/>
      <c r="DQ103" s="417"/>
      <c r="DR103" s="417"/>
      <c r="DS103" s="417"/>
      <c r="DT103" s="417"/>
      <c r="DU103" s="417"/>
      <c r="DV103" s="417"/>
      <c r="DW103" s="417"/>
      <c r="DX103" s="417"/>
      <c r="DY103" s="417"/>
      <c r="DZ103" s="417"/>
      <c r="EA103" s="417"/>
      <c r="EB103" s="417"/>
      <c r="EC103" s="417"/>
      <c r="ED103" s="417"/>
      <c r="EE103" s="417"/>
      <c r="EF103" s="417"/>
      <c r="EG103" s="417"/>
      <c r="EH103" s="417"/>
      <c r="EI103" s="417"/>
      <c r="EJ103" s="417"/>
      <c r="EK103" s="417"/>
      <c r="EL103" s="417"/>
      <c r="EM103" s="417"/>
      <c r="EN103" s="417"/>
      <c r="EO103" s="417"/>
      <c r="EP103" s="417"/>
      <c r="EQ103" s="417"/>
      <c r="ER103" s="417"/>
      <c r="ES103" s="417"/>
      <c r="ET103" s="417"/>
      <c r="EU103" s="417"/>
      <c r="EV103" s="417"/>
      <c r="EW103" s="417"/>
      <c r="EX103" s="417"/>
      <c r="EY103" s="417"/>
      <c r="EZ103" s="417"/>
      <c r="FA103" s="417"/>
      <c r="FB103" s="417"/>
      <c r="FC103" s="417"/>
      <c r="FD103" s="417"/>
      <c r="FE103" s="417"/>
      <c r="FF103" s="417"/>
      <c r="FG103" s="417"/>
      <c r="FH103" s="417"/>
      <c r="FI103" s="417"/>
      <c r="FJ103" s="417"/>
      <c r="FK103" s="417"/>
      <c r="FL103" s="417"/>
      <c r="FM103" s="417"/>
      <c r="FN103" s="417"/>
      <c r="FO103" s="417"/>
      <c r="FP103" s="417"/>
      <c r="FQ103" s="417"/>
      <c r="FR103" s="417"/>
      <c r="FS103" s="417"/>
      <c r="FT103" s="417"/>
      <c r="FU103" s="417"/>
      <c r="FV103" s="417"/>
      <c r="FW103" s="417"/>
      <c r="FX103" s="417"/>
      <c r="FY103" s="417"/>
      <c r="FZ103" s="417"/>
      <c r="GA103" s="417"/>
      <c r="GB103" s="417"/>
      <c r="GC103" s="417"/>
      <c r="GD103" s="417"/>
      <c r="GE103" s="417"/>
      <c r="GF103" s="417"/>
      <c r="GG103" s="417"/>
      <c r="GH103" s="417"/>
      <c r="GI103" s="417"/>
      <c r="GJ103" s="417"/>
      <c r="GK103" s="417"/>
      <c r="GL103" s="417"/>
      <c r="GM103" s="417"/>
      <c r="GN103" s="417"/>
      <c r="GO103" s="417"/>
      <c r="GP103" s="417"/>
      <c r="GQ103" s="417"/>
      <c r="GR103" s="417"/>
      <c r="GS103" s="417"/>
      <c r="GT103" s="417"/>
      <c r="GU103" s="417"/>
      <c r="GV103" s="417"/>
      <c r="GW103" s="417"/>
      <c r="GX103" s="417"/>
      <c r="GY103" s="417"/>
      <c r="GZ103" s="417"/>
      <c r="HA103" s="417"/>
      <c r="HB103" s="417"/>
      <c r="HC103" s="417"/>
      <c r="HD103" s="417"/>
      <c r="HE103" s="417"/>
      <c r="HF103" s="417"/>
      <c r="HG103" s="417"/>
      <c r="HH103" s="417"/>
      <c r="HI103" s="417"/>
      <c r="HJ103" s="417"/>
      <c r="HK103" s="417"/>
      <c r="HL103" s="417"/>
      <c r="HM103" s="417"/>
      <c r="HN103" s="417"/>
      <c r="HO103" s="417"/>
      <c r="HP103" s="417"/>
      <c r="HQ103" s="417"/>
      <c r="HR103" s="417"/>
      <c r="HS103" s="417"/>
      <c r="HT103" s="417"/>
      <c r="HU103" s="417"/>
      <c r="HV103" s="417"/>
      <c r="HW103" s="417"/>
      <c r="HX103" s="417"/>
      <c r="HY103" s="417"/>
      <c r="HZ103" s="417"/>
      <c r="IA103" s="417"/>
      <c r="IB103" s="417"/>
      <c r="IC103" s="417"/>
      <c r="ID103" s="417"/>
      <c r="IE103" s="417"/>
      <c r="IF103" s="417"/>
      <c r="IG103" s="417"/>
      <c r="IH103" s="417"/>
      <c r="II103" s="417"/>
      <c r="IJ103" s="417"/>
      <c r="IK103" s="417"/>
      <c r="IL103" s="417"/>
      <c r="IM103" s="417"/>
      <c r="IN103" s="417"/>
      <c r="IO103" s="417"/>
      <c r="IP103" s="417"/>
      <c r="IQ103" s="417"/>
      <c r="IR103" s="417"/>
      <c r="IS103" s="417"/>
      <c r="IT103" s="417"/>
      <c r="IU103" s="417"/>
    </row>
    <row r="104" spans="1:255" ht="39.950000000000003" customHeight="1">
      <c r="A104" s="412">
        <v>24</v>
      </c>
      <c r="B104" s="413"/>
      <c r="C104" s="413" t="s">
        <v>263</v>
      </c>
      <c r="D104" s="414" t="s">
        <v>604</v>
      </c>
      <c r="E104" s="412" t="s">
        <v>586</v>
      </c>
      <c r="F104" s="415">
        <v>112238</v>
      </c>
      <c r="G104" s="423">
        <v>50000</v>
      </c>
      <c r="H104" s="415">
        <f t="shared" si="2"/>
        <v>62238</v>
      </c>
      <c r="I104" s="415">
        <v>20750</v>
      </c>
      <c r="J104" s="415">
        <v>41488</v>
      </c>
      <c r="K104" s="414" t="s">
        <v>569</v>
      </c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  <c r="Z104" s="417"/>
      <c r="AA104" s="417"/>
      <c r="AB104" s="417"/>
      <c r="AC104" s="417"/>
      <c r="AD104" s="417"/>
      <c r="AE104" s="417"/>
      <c r="AF104" s="417"/>
      <c r="AG104" s="417"/>
      <c r="AH104" s="417"/>
      <c r="AI104" s="417"/>
      <c r="AJ104" s="417"/>
      <c r="AK104" s="417"/>
      <c r="AL104" s="417"/>
      <c r="AM104" s="417"/>
      <c r="AN104" s="417"/>
      <c r="AO104" s="417"/>
      <c r="AP104" s="417"/>
      <c r="AQ104" s="417"/>
      <c r="AR104" s="417"/>
      <c r="AS104" s="417"/>
      <c r="AT104" s="417"/>
      <c r="AU104" s="417"/>
      <c r="AV104" s="417"/>
      <c r="AW104" s="417"/>
      <c r="AX104" s="417"/>
      <c r="AY104" s="417"/>
      <c r="AZ104" s="417"/>
      <c r="BA104" s="417"/>
      <c r="BB104" s="417"/>
      <c r="BC104" s="417"/>
      <c r="BD104" s="417"/>
      <c r="BE104" s="417"/>
      <c r="BF104" s="417"/>
      <c r="BG104" s="417"/>
      <c r="BH104" s="417"/>
      <c r="BI104" s="417"/>
      <c r="BJ104" s="417"/>
      <c r="BK104" s="417"/>
      <c r="BL104" s="417"/>
      <c r="BM104" s="417"/>
      <c r="BN104" s="417"/>
      <c r="BO104" s="417"/>
      <c r="BP104" s="417"/>
      <c r="BQ104" s="417"/>
      <c r="BR104" s="417"/>
      <c r="BS104" s="417"/>
      <c r="BT104" s="417"/>
      <c r="BU104" s="417"/>
      <c r="BV104" s="417"/>
      <c r="BW104" s="417"/>
      <c r="BX104" s="417"/>
      <c r="BY104" s="417"/>
      <c r="BZ104" s="417"/>
      <c r="CA104" s="417"/>
      <c r="CB104" s="417"/>
      <c r="CC104" s="417"/>
      <c r="CD104" s="417"/>
      <c r="CE104" s="417"/>
      <c r="CF104" s="417"/>
      <c r="CG104" s="417"/>
      <c r="CH104" s="417"/>
      <c r="CI104" s="417"/>
      <c r="CJ104" s="417"/>
      <c r="CK104" s="417"/>
      <c r="CL104" s="417"/>
      <c r="CM104" s="417"/>
      <c r="CN104" s="417"/>
      <c r="CO104" s="417"/>
      <c r="CP104" s="417"/>
      <c r="CQ104" s="417"/>
      <c r="CR104" s="417"/>
      <c r="CS104" s="417"/>
      <c r="CT104" s="417"/>
      <c r="CU104" s="417"/>
      <c r="CV104" s="417"/>
      <c r="CW104" s="417"/>
      <c r="CX104" s="417"/>
      <c r="CY104" s="417"/>
      <c r="CZ104" s="417"/>
      <c r="DA104" s="417"/>
      <c r="DB104" s="417"/>
      <c r="DC104" s="417"/>
      <c r="DD104" s="417"/>
      <c r="DE104" s="417"/>
      <c r="DF104" s="417"/>
      <c r="DG104" s="417"/>
      <c r="DH104" s="417"/>
      <c r="DI104" s="417"/>
      <c r="DJ104" s="417"/>
      <c r="DK104" s="417"/>
      <c r="DL104" s="417"/>
      <c r="DM104" s="417"/>
      <c r="DN104" s="417"/>
      <c r="DO104" s="417"/>
      <c r="DP104" s="417"/>
      <c r="DQ104" s="417"/>
      <c r="DR104" s="417"/>
      <c r="DS104" s="417"/>
      <c r="DT104" s="417"/>
      <c r="DU104" s="417"/>
      <c r="DV104" s="417"/>
      <c r="DW104" s="417"/>
      <c r="DX104" s="417"/>
      <c r="DY104" s="417"/>
      <c r="DZ104" s="417"/>
      <c r="EA104" s="417"/>
      <c r="EB104" s="417"/>
      <c r="EC104" s="417"/>
      <c r="ED104" s="417"/>
      <c r="EE104" s="417"/>
      <c r="EF104" s="417"/>
      <c r="EG104" s="417"/>
      <c r="EH104" s="417"/>
      <c r="EI104" s="417"/>
      <c r="EJ104" s="417"/>
      <c r="EK104" s="417"/>
      <c r="EL104" s="417"/>
      <c r="EM104" s="417"/>
      <c r="EN104" s="417"/>
      <c r="EO104" s="417"/>
      <c r="EP104" s="417"/>
      <c r="EQ104" s="417"/>
      <c r="ER104" s="417"/>
      <c r="ES104" s="417"/>
      <c r="ET104" s="417"/>
      <c r="EU104" s="417"/>
      <c r="EV104" s="417"/>
      <c r="EW104" s="417"/>
      <c r="EX104" s="417"/>
      <c r="EY104" s="417"/>
      <c r="EZ104" s="417"/>
      <c r="FA104" s="417"/>
      <c r="FB104" s="417"/>
      <c r="FC104" s="417"/>
      <c r="FD104" s="417"/>
      <c r="FE104" s="417"/>
      <c r="FF104" s="417"/>
      <c r="FG104" s="417"/>
      <c r="FH104" s="417"/>
      <c r="FI104" s="417"/>
      <c r="FJ104" s="417"/>
      <c r="FK104" s="417"/>
      <c r="FL104" s="417"/>
      <c r="FM104" s="417"/>
      <c r="FN104" s="417"/>
      <c r="FO104" s="417"/>
      <c r="FP104" s="417"/>
      <c r="FQ104" s="417"/>
      <c r="FR104" s="417"/>
      <c r="FS104" s="417"/>
      <c r="FT104" s="417"/>
      <c r="FU104" s="417"/>
      <c r="FV104" s="417"/>
      <c r="FW104" s="417"/>
      <c r="FX104" s="417"/>
      <c r="FY104" s="417"/>
      <c r="FZ104" s="417"/>
      <c r="GA104" s="417"/>
      <c r="GB104" s="417"/>
      <c r="GC104" s="417"/>
      <c r="GD104" s="417"/>
      <c r="GE104" s="417"/>
      <c r="GF104" s="417"/>
      <c r="GG104" s="417"/>
      <c r="GH104" s="417"/>
      <c r="GI104" s="417"/>
      <c r="GJ104" s="417"/>
      <c r="GK104" s="417"/>
      <c r="GL104" s="417"/>
      <c r="GM104" s="417"/>
      <c r="GN104" s="417"/>
      <c r="GO104" s="417"/>
      <c r="GP104" s="417"/>
      <c r="GQ104" s="417"/>
      <c r="GR104" s="417"/>
      <c r="GS104" s="417"/>
      <c r="GT104" s="417"/>
      <c r="GU104" s="417"/>
      <c r="GV104" s="417"/>
      <c r="GW104" s="417"/>
      <c r="GX104" s="417"/>
      <c r="GY104" s="417"/>
      <c r="GZ104" s="417"/>
      <c r="HA104" s="417"/>
      <c r="HB104" s="417"/>
      <c r="HC104" s="417"/>
      <c r="HD104" s="417"/>
      <c r="HE104" s="417"/>
      <c r="HF104" s="417"/>
      <c r="HG104" s="417"/>
      <c r="HH104" s="417"/>
      <c r="HI104" s="417"/>
      <c r="HJ104" s="417"/>
      <c r="HK104" s="417"/>
      <c r="HL104" s="417"/>
      <c r="HM104" s="417"/>
      <c r="HN104" s="417"/>
      <c r="HO104" s="417"/>
      <c r="HP104" s="417"/>
      <c r="HQ104" s="417"/>
      <c r="HR104" s="417"/>
      <c r="HS104" s="417"/>
      <c r="HT104" s="417"/>
      <c r="HU104" s="417"/>
      <c r="HV104" s="417"/>
      <c r="HW104" s="417"/>
      <c r="HX104" s="417"/>
      <c r="HY104" s="417"/>
      <c r="HZ104" s="417"/>
      <c r="IA104" s="417"/>
      <c r="IB104" s="417"/>
      <c r="IC104" s="417"/>
      <c r="ID104" s="417"/>
      <c r="IE104" s="417"/>
      <c r="IF104" s="417"/>
      <c r="IG104" s="417"/>
      <c r="IH104" s="417"/>
      <c r="II104" s="417"/>
      <c r="IJ104" s="417"/>
      <c r="IK104" s="417"/>
      <c r="IL104" s="417"/>
      <c r="IM104" s="417"/>
      <c r="IN104" s="417"/>
      <c r="IO104" s="417"/>
      <c r="IP104" s="417"/>
      <c r="IQ104" s="417"/>
      <c r="IR104" s="417"/>
      <c r="IS104" s="417"/>
      <c r="IT104" s="417"/>
      <c r="IU104" s="417"/>
    </row>
    <row r="105" spans="1:255" ht="53.1" customHeight="1">
      <c r="A105" s="412">
        <v>25</v>
      </c>
      <c r="B105" s="413"/>
      <c r="C105" s="413" t="s">
        <v>263</v>
      </c>
      <c r="D105" s="414" t="s">
        <v>605</v>
      </c>
      <c r="E105" s="412" t="s">
        <v>582</v>
      </c>
      <c r="F105" s="415">
        <v>62339</v>
      </c>
      <c r="G105" s="423">
        <v>25110</v>
      </c>
      <c r="H105" s="415">
        <f t="shared" si="2"/>
        <v>37229</v>
      </c>
      <c r="I105" s="415">
        <v>37229</v>
      </c>
      <c r="J105" s="415">
        <v>0</v>
      </c>
      <c r="K105" s="414" t="s">
        <v>492</v>
      </c>
      <c r="L105" s="417"/>
      <c r="M105" s="417"/>
      <c r="N105" s="417"/>
      <c r="O105" s="417"/>
      <c r="P105" s="417"/>
      <c r="Q105" s="417"/>
      <c r="R105" s="417"/>
      <c r="S105" s="417"/>
      <c r="T105" s="417"/>
      <c r="U105" s="417"/>
      <c r="V105" s="417"/>
      <c r="W105" s="417"/>
      <c r="X105" s="417"/>
      <c r="Y105" s="417"/>
      <c r="Z105" s="417"/>
      <c r="AA105" s="417"/>
      <c r="AB105" s="417"/>
      <c r="AC105" s="417"/>
      <c r="AD105" s="417"/>
      <c r="AE105" s="417"/>
      <c r="AF105" s="417"/>
      <c r="AG105" s="417"/>
      <c r="AH105" s="417"/>
      <c r="AI105" s="417"/>
      <c r="AJ105" s="417"/>
      <c r="AK105" s="417"/>
      <c r="AL105" s="417"/>
      <c r="AM105" s="417"/>
      <c r="AN105" s="417"/>
      <c r="AO105" s="417"/>
      <c r="AP105" s="417"/>
      <c r="AQ105" s="417"/>
      <c r="AR105" s="417"/>
      <c r="AS105" s="417"/>
      <c r="AT105" s="417"/>
      <c r="AU105" s="417"/>
      <c r="AV105" s="417"/>
      <c r="AW105" s="417"/>
      <c r="AX105" s="417"/>
      <c r="AY105" s="417"/>
      <c r="AZ105" s="417"/>
      <c r="BA105" s="417"/>
      <c r="BB105" s="417"/>
      <c r="BC105" s="417"/>
      <c r="BD105" s="417"/>
      <c r="BE105" s="417"/>
      <c r="BF105" s="417"/>
      <c r="BG105" s="417"/>
      <c r="BH105" s="417"/>
      <c r="BI105" s="417"/>
      <c r="BJ105" s="417"/>
      <c r="BK105" s="417"/>
      <c r="BL105" s="417"/>
      <c r="BM105" s="417"/>
      <c r="BN105" s="417"/>
      <c r="BO105" s="417"/>
      <c r="BP105" s="417"/>
      <c r="BQ105" s="417"/>
      <c r="BR105" s="417"/>
      <c r="BS105" s="417"/>
      <c r="BT105" s="417"/>
      <c r="BU105" s="417"/>
      <c r="BV105" s="417"/>
      <c r="BW105" s="417"/>
      <c r="BX105" s="417"/>
      <c r="BY105" s="417"/>
      <c r="BZ105" s="417"/>
      <c r="CA105" s="417"/>
      <c r="CB105" s="417"/>
      <c r="CC105" s="417"/>
      <c r="CD105" s="417"/>
      <c r="CE105" s="417"/>
      <c r="CF105" s="417"/>
      <c r="CG105" s="417"/>
      <c r="CH105" s="417"/>
      <c r="CI105" s="417"/>
      <c r="CJ105" s="417"/>
      <c r="CK105" s="417"/>
      <c r="CL105" s="417"/>
      <c r="CM105" s="417"/>
      <c r="CN105" s="417"/>
      <c r="CO105" s="417"/>
      <c r="CP105" s="417"/>
      <c r="CQ105" s="417"/>
      <c r="CR105" s="417"/>
      <c r="CS105" s="417"/>
      <c r="CT105" s="417"/>
      <c r="CU105" s="417"/>
      <c r="CV105" s="417"/>
      <c r="CW105" s="417"/>
      <c r="CX105" s="417"/>
      <c r="CY105" s="417"/>
      <c r="CZ105" s="417"/>
      <c r="DA105" s="417"/>
      <c r="DB105" s="417"/>
      <c r="DC105" s="417"/>
      <c r="DD105" s="417"/>
      <c r="DE105" s="417"/>
      <c r="DF105" s="417"/>
      <c r="DG105" s="417"/>
      <c r="DH105" s="417"/>
      <c r="DI105" s="417"/>
      <c r="DJ105" s="417"/>
      <c r="DK105" s="417"/>
      <c r="DL105" s="417"/>
      <c r="DM105" s="417"/>
      <c r="DN105" s="417"/>
      <c r="DO105" s="417"/>
      <c r="DP105" s="417"/>
      <c r="DQ105" s="417"/>
      <c r="DR105" s="417"/>
      <c r="DS105" s="417"/>
      <c r="DT105" s="417"/>
      <c r="DU105" s="417"/>
      <c r="DV105" s="417"/>
      <c r="DW105" s="417"/>
      <c r="DX105" s="417"/>
      <c r="DY105" s="417"/>
      <c r="DZ105" s="417"/>
      <c r="EA105" s="417"/>
      <c r="EB105" s="417"/>
      <c r="EC105" s="417"/>
      <c r="ED105" s="417"/>
      <c r="EE105" s="417"/>
      <c r="EF105" s="417"/>
      <c r="EG105" s="417"/>
      <c r="EH105" s="417"/>
      <c r="EI105" s="417"/>
      <c r="EJ105" s="417"/>
      <c r="EK105" s="417"/>
      <c r="EL105" s="417"/>
      <c r="EM105" s="417"/>
      <c r="EN105" s="417"/>
      <c r="EO105" s="417"/>
      <c r="EP105" s="417"/>
      <c r="EQ105" s="417"/>
      <c r="ER105" s="417"/>
      <c r="ES105" s="417"/>
      <c r="ET105" s="417"/>
      <c r="EU105" s="417"/>
      <c r="EV105" s="417"/>
      <c r="EW105" s="417"/>
      <c r="EX105" s="417"/>
      <c r="EY105" s="417"/>
      <c r="EZ105" s="417"/>
      <c r="FA105" s="417"/>
      <c r="FB105" s="417"/>
      <c r="FC105" s="417"/>
      <c r="FD105" s="417"/>
      <c r="FE105" s="417"/>
      <c r="FF105" s="417"/>
      <c r="FG105" s="417"/>
      <c r="FH105" s="417"/>
      <c r="FI105" s="417"/>
      <c r="FJ105" s="417"/>
      <c r="FK105" s="417"/>
      <c r="FL105" s="417"/>
      <c r="FM105" s="417"/>
      <c r="FN105" s="417"/>
      <c r="FO105" s="417"/>
      <c r="FP105" s="417"/>
      <c r="FQ105" s="417"/>
      <c r="FR105" s="417"/>
      <c r="FS105" s="417"/>
      <c r="FT105" s="417"/>
      <c r="FU105" s="417"/>
      <c r="FV105" s="417"/>
      <c r="FW105" s="417"/>
      <c r="FX105" s="417"/>
      <c r="FY105" s="417"/>
      <c r="FZ105" s="417"/>
      <c r="GA105" s="417"/>
      <c r="GB105" s="417"/>
      <c r="GC105" s="417"/>
      <c r="GD105" s="417"/>
      <c r="GE105" s="417"/>
      <c r="GF105" s="417"/>
      <c r="GG105" s="417"/>
      <c r="GH105" s="417"/>
      <c r="GI105" s="417"/>
      <c r="GJ105" s="417"/>
      <c r="GK105" s="417"/>
      <c r="GL105" s="417"/>
      <c r="GM105" s="417"/>
      <c r="GN105" s="417"/>
      <c r="GO105" s="417"/>
      <c r="GP105" s="417"/>
      <c r="GQ105" s="417"/>
      <c r="GR105" s="417"/>
      <c r="GS105" s="417"/>
      <c r="GT105" s="417"/>
      <c r="GU105" s="417"/>
      <c r="GV105" s="417"/>
      <c r="GW105" s="417"/>
      <c r="GX105" s="417"/>
      <c r="GY105" s="417"/>
      <c r="GZ105" s="417"/>
      <c r="HA105" s="417"/>
      <c r="HB105" s="417"/>
      <c r="HC105" s="417"/>
      <c r="HD105" s="417"/>
      <c r="HE105" s="417"/>
      <c r="HF105" s="417"/>
      <c r="HG105" s="417"/>
      <c r="HH105" s="417"/>
      <c r="HI105" s="417"/>
      <c r="HJ105" s="417"/>
      <c r="HK105" s="417"/>
      <c r="HL105" s="417"/>
      <c r="HM105" s="417"/>
      <c r="HN105" s="417"/>
      <c r="HO105" s="417"/>
      <c r="HP105" s="417"/>
      <c r="HQ105" s="417"/>
      <c r="HR105" s="417"/>
      <c r="HS105" s="417"/>
      <c r="HT105" s="417"/>
      <c r="HU105" s="417"/>
      <c r="HV105" s="417"/>
      <c r="HW105" s="417"/>
      <c r="HX105" s="417"/>
      <c r="HY105" s="417"/>
      <c r="HZ105" s="417"/>
      <c r="IA105" s="417"/>
      <c r="IB105" s="417"/>
      <c r="IC105" s="417"/>
      <c r="ID105" s="417"/>
      <c r="IE105" s="417"/>
      <c r="IF105" s="417"/>
      <c r="IG105" s="417"/>
      <c r="IH105" s="417"/>
      <c r="II105" s="417"/>
      <c r="IJ105" s="417"/>
      <c r="IK105" s="417"/>
      <c r="IL105" s="417"/>
      <c r="IM105" s="417"/>
      <c r="IN105" s="417"/>
      <c r="IO105" s="417"/>
      <c r="IP105" s="417"/>
      <c r="IQ105" s="417"/>
      <c r="IR105" s="417"/>
      <c r="IS105" s="417"/>
      <c r="IT105" s="417"/>
      <c r="IU105" s="417"/>
    </row>
    <row r="106" spans="1:255" ht="110.1" customHeight="1">
      <c r="A106" s="412">
        <v>26</v>
      </c>
      <c r="B106" s="413"/>
      <c r="C106" s="413" t="s">
        <v>328</v>
      </c>
      <c r="D106" s="414" t="s">
        <v>606</v>
      </c>
      <c r="E106" s="412" t="s">
        <v>607</v>
      </c>
      <c r="F106" s="415">
        <v>20700000</v>
      </c>
      <c r="G106" s="423">
        <v>15977099</v>
      </c>
      <c r="H106" s="415">
        <f t="shared" si="2"/>
        <v>4722901</v>
      </c>
      <c r="I106" s="415">
        <v>4722901</v>
      </c>
      <c r="J106" s="415">
        <v>0</v>
      </c>
      <c r="K106" s="414" t="s">
        <v>492</v>
      </c>
      <c r="L106" s="417"/>
      <c r="M106" s="417"/>
      <c r="N106" s="417"/>
      <c r="O106" s="417"/>
      <c r="P106" s="417"/>
      <c r="Q106" s="417"/>
      <c r="R106" s="417"/>
      <c r="S106" s="417"/>
      <c r="T106" s="417"/>
      <c r="U106" s="417"/>
      <c r="V106" s="417"/>
      <c r="W106" s="417"/>
      <c r="X106" s="417"/>
      <c r="Y106" s="417"/>
      <c r="Z106" s="417"/>
      <c r="AA106" s="417"/>
      <c r="AB106" s="417"/>
      <c r="AC106" s="417"/>
      <c r="AD106" s="417"/>
      <c r="AE106" s="417"/>
      <c r="AF106" s="417"/>
      <c r="AG106" s="417"/>
      <c r="AH106" s="417"/>
      <c r="AI106" s="417"/>
      <c r="AJ106" s="417"/>
      <c r="AK106" s="417"/>
      <c r="AL106" s="417"/>
      <c r="AM106" s="417"/>
      <c r="AN106" s="417"/>
      <c r="AO106" s="417"/>
      <c r="AP106" s="417"/>
      <c r="AQ106" s="417"/>
      <c r="AR106" s="417"/>
      <c r="AS106" s="417"/>
      <c r="AT106" s="417"/>
      <c r="AU106" s="417"/>
      <c r="AV106" s="417"/>
      <c r="AW106" s="417"/>
      <c r="AX106" s="417"/>
      <c r="AY106" s="417"/>
      <c r="AZ106" s="417"/>
      <c r="BA106" s="417"/>
      <c r="BB106" s="417"/>
      <c r="BC106" s="417"/>
      <c r="BD106" s="417"/>
      <c r="BE106" s="417"/>
      <c r="BF106" s="417"/>
      <c r="BG106" s="417"/>
      <c r="BH106" s="417"/>
      <c r="BI106" s="417"/>
      <c r="BJ106" s="417"/>
      <c r="BK106" s="417"/>
      <c r="BL106" s="417"/>
      <c r="BM106" s="417"/>
      <c r="BN106" s="417"/>
      <c r="BO106" s="417"/>
      <c r="BP106" s="417"/>
      <c r="BQ106" s="417"/>
      <c r="BR106" s="417"/>
      <c r="BS106" s="417"/>
      <c r="BT106" s="417"/>
      <c r="BU106" s="417"/>
      <c r="BV106" s="417"/>
      <c r="BW106" s="417"/>
      <c r="BX106" s="417"/>
      <c r="BY106" s="417"/>
      <c r="BZ106" s="417"/>
      <c r="CA106" s="417"/>
      <c r="CB106" s="417"/>
      <c r="CC106" s="417"/>
      <c r="CD106" s="417"/>
      <c r="CE106" s="417"/>
      <c r="CF106" s="417"/>
      <c r="CG106" s="417"/>
      <c r="CH106" s="417"/>
      <c r="CI106" s="417"/>
      <c r="CJ106" s="417"/>
      <c r="CK106" s="417"/>
      <c r="CL106" s="417"/>
      <c r="CM106" s="417"/>
      <c r="CN106" s="417"/>
      <c r="CO106" s="417"/>
      <c r="CP106" s="417"/>
      <c r="CQ106" s="417"/>
      <c r="CR106" s="417"/>
      <c r="CS106" s="417"/>
      <c r="CT106" s="417"/>
      <c r="CU106" s="417"/>
      <c r="CV106" s="417"/>
      <c r="CW106" s="417"/>
      <c r="CX106" s="417"/>
      <c r="CY106" s="417"/>
      <c r="CZ106" s="417"/>
      <c r="DA106" s="417"/>
      <c r="DB106" s="417"/>
      <c r="DC106" s="417"/>
      <c r="DD106" s="417"/>
      <c r="DE106" s="417"/>
      <c r="DF106" s="417"/>
      <c r="DG106" s="417"/>
      <c r="DH106" s="417"/>
      <c r="DI106" s="417"/>
      <c r="DJ106" s="417"/>
      <c r="DK106" s="417"/>
      <c r="DL106" s="417"/>
      <c r="DM106" s="417"/>
      <c r="DN106" s="417"/>
      <c r="DO106" s="417"/>
      <c r="DP106" s="417"/>
      <c r="DQ106" s="417"/>
      <c r="DR106" s="417"/>
      <c r="DS106" s="417"/>
      <c r="DT106" s="417"/>
      <c r="DU106" s="417"/>
      <c r="DV106" s="417"/>
      <c r="DW106" s="417"/>
      <c r="DX106" s="417"/>
      <c r="DY106" s="417"/>
      <c r="DZ106" s="417"/>
      <c r="EA106" s="417"/>
      <c r="EB106" s="417"/>
      <c r="EC106" s="417"/>
      <c r="ED106" s="417"/>
      <c r="EE106" s="417"/>
      <c r="EF106" s="417"/>
      <c r="EG106" s="417"/>
      <c r="EH106" s="417"/>
      <c r="EI106" s="417"/>
      <c r="EJ106" s="417"/>
      <c r="EK106" s="417"/>
      <c r="EL106" s="417"/>
      <c r="EM106" s="417"/>
      <c r="EN106" s="417"/>
      <c r="EO106" s="417"/>
      <c r="EP106" s="417"/>
      <c r="EQ106" s="417"/>
      <c r="ER106" s="417"/>
      <c r="ES106" s="417"/>
      <c r="ET106" s="417"/>
      <c r="EU106" s="417"/>
      <c r="EV106" s="417"/>
      <c r="EW106" s="417"/>
      <c r="EX106" s="417"/>
      <c r="EY106" s="417"/>
      <c r="EZ106" s="417"/>
      <c r="FA106" s="417"/>
      <c r="FB106" s="417"/>
      <c r="FC106" s="417"/>
      <c r="FD106" s="417"/>
      <c r="FE106" s="417"/>
      <c r="FF106" s="417"/>
      <c r="FG106" s="417"/>
      <c r="FH106" s="417"/>
      <c r="FI106" s="417"/>
      <c r="FJ106" s="417"/>
      <c r="FK106" s="417"/>
      <c r="FL106" s="417"/>
      <c r="FM106" s="417"/>
      <c r="FN106" s="417"/>
      <c r="FO106" s="417"/>
      <c r="FP106" s="417"/>
      <c r="FQ106" s="417"/>
      <c r="FR106" s="417"/>
      <c r="FS106" s="417"/>
      <c r="FT106" s="417"/>
      <c r="FU106" s="417"/>
      <c r="FV106" s="417"/>
      <c r="FW106" s="417"/>
      <c r="FX106" s="417"/>
      <c r="FY106" s="417"/>
      <c r="FZ106" s="417"/>
      <c r="GA106" s="417"/>
      <c r="GB106" s="417"/>
      <c r="GC106" s="417"/>
      <c r="GD106" s="417"/>
      <c r="GE106" s="417"/>
      <c r="GF106" s="417"/>
      <c r="GG106" s="417"/>
      <c r="GH106" s="417"/>
      <c r="GI106" s="417"/>
      <c r="GJ106" s="417"/>
      <c r="GK106" s="417"/>
      <c r="GL106" s="417"/>
      <c r="GM106" s="417"/>
      <c r="GN106" s="417"/>
      <c r="GO106" s="417"/>
      <c r="GP106" s="417"/>
      <c r="GQ106" s="417"/>
      <c r="GR106" s="417"/>
      <c r="GS106" s="417"/>
      <c r="GT106" s="417"/>
      <c r="GU106" s="417"/>
      <c r="GV106" s="417"/>
      <c r="GW106" s="417"/>
      <c r="GX106" s="417"/>
      <c r="GY106" s="417"/>
      <c r="GZ106" s="417"/>
      <c r="HA106" s="417"/>
      <c r="HB106" s="417"/>
      <c r="HC106" s="417"/>
      <c r="HD106" s="417"/>
      <c r="HE106" s="417"/>
      <c r="HF106" s="417"/>
      <c r="HG106" s="417"/>
      <c r="HH106" s="417"/>
      <c r="HI106" s="417"/>
      <c r="HJ106" s="417"/>
      <c r="HK106" s="417"/>
      <c r="HL106" s="417"/>
      <c r="HM106" s="417"/>
      <c r="HN106" s="417"/>
      <c r="HO106" s="417"/>
      <c r="HP106" s="417"/>
      <c r="HQ106" s="417"/>
      <c r="HR106" s="417"/>
      <c r="HS106" s="417"/>
      <c r="HT106" s="417"/>
      <c r="HU106" s="417"/>
      <c r="HV106" s="417"/>
      <c r="HW106" s="417"/>
      <c r="HX106" s="417"/>
      <c r="HY106" s="417"/>
      <c r="HZ106" s="417"/>
      <c r="IA106" s="417"/>
      <c r="IB106" s="417"/>
      <c r="IC106" s="417"/>
      <c r="ID106" s="417"/>
      <c r="IE106" s="417"/>
      <c r="IF106" s="417"/>
      <c r="IG106" s="417"/>
      <c r="IH106" s="417"/>
      <c r="II106" s="417"/>
      <c r="IJ106" s="417"/>
      <c r="IK106" s="417"/>
      <c r="IL106" s="417"/>
      <c r="IM106" s="417"/>
      <c r="IN106" s="417"/>
      <c r="IO106" s="417"/>
      <c r="IP106" s="417"/>
      <c r="IQ106" s="417"/>
      <c r="IR106" s="417"/>
      <c r="IS106" s="417"/>
      <c r="IT106" s="417"/>
      <c r="IU106" s="417"/>
    </row>
    <row r="107" spans="1:255" ht="38.25">
      <c r="A107" s="412">
        <v>27</v>
      </c>
      <c r="B107" s="413"/>
      <c r="C107" s="413" t="s">
        <v>328</v>
      </c>
      <c r="D107" s="414" t="s">
        <v>608</v>
      </c>
      <c r="E107" s="412" t="s">
        <v>609</v>
      </c>
      <c r="F107" s="415">
        <v>3657000</v>
      </c>
      <c r="G107" s="423">
        <v>0</v>
      </c>
      <c r="H107" s="415">
        <f t="shared" si="2"/>
        <v>1219000</v>
      </c>
      <c r="I107" s="415">
        <v>1219000</v>
      </c>
      <c r="J107" s="415">
        <v>0</v>
      </c>
      <c r="K107" s="414" t="s">
        <v>492</v>
      </c>
      <c r="L107" s="417"/>
      <c r="M107" s="417"/>
      <c r="N107" s="417"/>
      <c r="O107" s="417"/>
      <c r="P107" s="417"/>
      <c r="Q107" s="417"/>
      <c r="R107" s="417"/>
      <c r="S107" s="417"/>
      <c r="T107" s="417"/>
      <c r="U107" s="417"/>
      <c r="V107" s="417"/>
      <c r="W107" s="417"/>
      <c r="X107" s="417"/>
      <c r="Y107" s="417"/>
      <c r="Z107" s="417"/>
      <c r="AA107" s="417"/>
      <c r="AB107" s="417"/>
      <c r="AC107" s="417"/>
      <c r="AD107" s="417"/>
      <c r="AE107" s="417"/>
      <c r="AF107" s="417"/>
      <c r="AG107" s="417"/>
      <c r="AH107" s="417"/>
      <c r="AI107" s="417"/>
      <c r="AJ107" s="417"/>
      <c r="AK107" s="417"/>
      <c r="AL107" s="417"/>
      <c r="AM107" s="417"/>
      <c r="AN107" s="417"/>
      <c r="AO107" s="417"/>
      <c r="AP107" s="417"/>
      <c r="AQ107" s="417"/>
      <c r="AR107" s="417"/>
      <c r="AS107" s="417"/>
      <c r="AT107" s="417"/>
      <c r="AU107" s="417"/>
      <c r="AV107" s="417"/>
      <c r="AW107" s="417"/>
      <c r="AX107" s="417"/>
      <c r="AY107" s="417"/>
      <c r="AZ107" s="417"/>
      <c r="BA107" s="417"/>
      <c r="BB107" s="417"/>
      <c r="BC107" s="417"/>
      <c r="BD107" s="417"/>
      <c r="BE107" s="417"/>
      <c r="BF107" s="417"/>
      <c r="BG107" s="417"/>
      <c r="BH107" s="417"/>
      <c r="BI107" s="417"/>
      <c r="BJ107" s="417"/>
      <c r="BK107" s="417"/>
      <c r="BL107" s="417"/>
      <c r="BM107" s="417"/>
      <c r="BN107" s="417"/>
      <c r="BO107" s="417"/>
      <c r="BP107" s="417"/>
      <c r="BQ107" s="417"/>
      <c r="BR107" s="417"/>
      <c r="BS107" s="417"/>
      <c r="BT107" s="417"/>
      <c r="BU107" s="417"/>
      <c r="BV107" s="417"/>
      <c r="BW107" s="417"/>
      <c r="BX107" s="417"/>
      <c r="BY107" s="417"/>
      <c r="BZ107" s="417"/>
      <c r="CA107" s="417"/>
      <c r="CB107" s="417"/>
      <c r="CC107" s="417"/>
      <c r="CD107" s="417"/>
      <c r="CE107" s="417"/>
      <c r="CF107" s="417"/>
      <c r="CG107" s="417"/>
      <c r="CH107" s="417"/>
      <c r="CI107" s="417"/>
      <c r="CJ107" s="417"/>
      <c r="CK107" s="417"/>
      <c r="CL107" s="417"/>
      <c r="CM107" s="417"/>
      <c r="CN107" s="417"/>
      <c r="CO107" s="417"/>
      <c r="CP107" s="417"/>
      <c r="CQ107" s="417"/>
      <c r="CR107" s="417"/>
      <c r="CS107" s="417"/>
      <c r="CT107" s="417"/>
      <c r="CU107" s="417"/>
      <c r="CV107" s="417"/>
      <c r="CW107" s="417"/>
      <c r="CX107" s="417"/>
      <c r="CY107" s="417"/>
      <c r="CZ107" s="417"/>
      <c r="DA107" s="417"/>
      <c r="DB107" s="417"/>
      <c r="DC107" s="417"/>
      <c r="DD107" s="417"/>
      <c r="DE107" s="417"/>
      <c r="DF107" s="417"/>
      <c r="DG107" s="417"/>
      <c r="DH107" s="417"/>
      <c r="DI107" s="417"/>
      <c r="DJ107" s="417"/>
      <c r="DK107" s="417"/>
      <c r="DL107" s="417"/>
      <c r="DM107" s="417"/>
      <c r="DN107" s="417"/>
      <c r="DO107" s="417"/>
      <c r="DP107" s="417"/>
      <c r="DQ107" s="417"/>
      <c r="DR107" s="417"/>
      <c r="DS107" s="417"/>
      <c r="DT107" s="417"/>
      <c r="DU107" s="417"/>
      <c r="DV107" s="417"/>
      <c r="DW107" s="417"/>
      <c r="DX107" s="417"/>
      <c r="DY107" s="417"/>
      <c r="DZ107" s="417"/>
      <c r="EA107" s="417"/>
      <c r="EB107" s="417"/>
      <c r="EC107" s="417"/>
      <c r="ED107" s="417"/>
      <c r="EE107" s="417"/>
      <c r="EF107" s="417"/>
      <c r="EG107" s="417"/>
      <c r="EH107" s="417"/>
      <c r="EI107" s="417"/>
      <c r="EJ107" s="417"/>
      <c r="EK107" s="417"/>
      <c r="EL107" s="417"/>
      <c r="EM107" s="417"/>
      <c r="EN107" s="417"/>
      <c r="EO107" s="417"/>
      <c r="EP107" s="417"/>
      <c r="EQ107" s="417"/>
      <c r="ER107" s="417"/>
      <c r="ES107" s="417"/>
      <c r="ET107" s="417"/>
      <c r="EU107" s="417"/>
      <c r="EV107" s="417"/>
      <c r="EW107" s="417"/>
      <c r="EX107" s="417"/>
      <c r="EY107" s="417"/>
      <c r="EZ107" s="417"/>
      <c r="FA107" s="417"/>
      <c r="FB107" s="417"/>
      <c r="FC107" s="417"/>
      <c r="FD107" s="417"/>
      <c r="FE107" s="417"/>
      <c r="FF107" s="417"/>
      <c r="FG107" s="417"/>
      <c r="FH107" s="417"/>
      <c r="FI107" s="417"/>
      <c r="FJ107" s="417"/>
      <c r="FK107" s="417"/>
      <c r="FL107" s="417"/>
      <c r="FM107" s="417"/>
      <c r="FN107" s="417"/>
      <c r="FO107" s="417"/>
      <c r="FP107" s="417"/>
      <c r="FQ107" s="417"/>
      <c r="FR107" s="417"/>
      <c r="FS107" s="417"/>
      <c r="FT107" s="417"/>
      <c r="FU107" s="417"/>
      <c r="FV107" s="417"/>
      <c r="FW107" s="417"/>
      <c r="FX107" s="417"/>
      <c r="FY107" s="417"/>
      <c r="FZ107" s="417"/>
      <c r="GA107" s="417"/>
      <c r="GB107" s="417"/>
      <c r="GC107" s="417"/>
      <c r="GD107" s="417"/>
      <c r="GE107" s="417"/>
      <c r="GF107" s="417"/>
      <c r="GG107" s="417"/>
      <c r="GH107" s="417"/>
      <c r="GI107" s="417"/>
      <c r="GJ107" s="417"/>
      <c r="GK107" s="417"/>
      <c r="GL107" s="417"/>
      <c r="GM107" s="417"/>
      <c r="GN107" s="417"/>
      <c r="GO107" s="417"/>
      <c r="GP107" s="417"/>
      <c r="GQ107" s="417"/>
      <c r="GR107" s="417"/>
      <c r="GS107" s="417"/>
      <c r="GT107" s="417"/>
      <c r="GU107" s="417"/>
      <c r="GV107" s="417"/>
      <c r="GW107" s="417"/>
      <c r="GX107" s="417"/>
      <c r="GY107" s="417"/>
      <c r="GZ107" s="417"/>
      <c r="HA107" s="417"/>
      <c r="HB107" s="417"/>
      <c r="HC107" s="417"/>
      <c r="HD107" s="417"/>
      <c r="HE107" s="417"/>
      <c r="HF107" s="417"/>
      <c r="HG107" s="417"/>
      <c r="HH107" s="417"/>
      <c r="HI107" s="417"/>
      <c r="HJ107" s="417"/>
      <c r="HK107" s="417"/>
      <c r="HL107" s="417"/>
      <c r="HM107" s="417"/>
      <c r="HN107" s="417"/>
      <c r="HO107" s="417"/>
      <c r="HP107" s="417"/>
      <c r="HQ107" s="417"/>
      <c r="HR107" s="417"/>
      <c r="HS107" s="417"/>
      <c r="HT107" s="417"/>
      <c r="HU107" s="417"/>
      <c r="HV107" s="417"/>
      <c r="HW107" s="417"/>
      <c r="HX107" s="417"/>
      <c r="HY107" s="417"/>
      <c r="HZ107" s="417"/>
      <c r="IA107" s="417"/>
      <c r="IB107" s="417"/>
      <c r="IC107" s="417"/>
      <c r="ID107" s="417"/>
      <c r="IE107" s="417"/>
      <c r="IF107" s="417"/>
      <c r="IG107" s="417"/>
      <c r="IH107" s="417"/>
      <c r="II107" s="417"/>
      <c r="IJ107" s="417"/>
      <c r="IK107" s="417"/>
      <c r="IL107" s="417"/>
      <c r="IM107" s="417"/>
      <c r="IN107" s="417"/>
      <c r="IO107" s="417"/>
      <c r="IP107" s="417"/>
      <c r="IQ107" s="417"/>
      <c r="IR107" s="417"/>
      <c r="IS107" s="417"/>
      <c r="IT107" s="417"/>
      <c r="IU107" s="417"/>
    </row>
    <row r="108" spans="1:255" ht="27" customHeight="1">
      <c r="A108" s="412">
        <v>28</v>
      </c>
      <c r="B108" s="413"/>
      <c r="C108" s="413" t="s">
        <v>328</v>
      </c>
      <c r="D108" s="414" t="s">
        <v>610</v>
      </c>
      <c r="E108" s="412" t="s">
        <v>609</v>
      </c>
      <c r="F108" s="415">
        <v>7935000</v>
      </c>
      <c r="G108" s="423">
        <v>0</v>
      </c>
      <c r="H108" s="415">
        <f t="shared" si="2"/>
        <v>2645000</v>
      </c>
      <c r="I108" s="415">
        <v>2645000</v>
      </c>
      <c r="J108" s="415">
        <v>0</v>
      </c>
      <c r="K108" s="414" t="s">
        <v>492</v>
      </c>
      <c r="L108" s="417"/>
      <c r="M108" s="417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417"/>
      <c r="Z108" s="417"/>
      <c r="AA108" s="417"/>
      <c r="AB108" s="417"/>
      <c r="AC108" s="417"/>
      <c r="AD108" s="417"/>
      <c r="AE108" s="417"/>
      <c r="AF108" s="417"/>
      <c r="AG108" s="417"/>
      <c r="AH108" s="417"/>
      <c r="AI108" s="417"/>
      <c r="AJ108" s="417"/>
      <c r="AK108" s="417"/>
      <c r="AL108" s="417"/>
      <c r="AM108" s="417"/>
      <c r="AN108" s="417"/>
      <c r="AO108" s="417"/>
      <c r="AP108" s="417"/>
      <c r="AQ108" s="417"/>
      <c r="AR108" s="417"/>
      <c r="AS108" s="417"/>
      <c r="AT108" s="417"/>
      <c r="AU108" s="417"/>
      <c r="AV108" s="417"/>
      <c r="AW108" s="417"/>
      <c r="AX108" s="417"/>
      <c r="AY108" s="417"/>
      <c r="AZ108" s="417"/>
      <c r="BA108" s="417"/>
      <c r="BB108" s="417"/>
      <c r="BC108" s="417"/>
      <c r="BD108" s="417"/>
      <c r="BE108" s="417"/>
      <c r="BF108" s="417"/>
      <c r="BG108" s="417"/>
      <c r="BH108" s="417"/>
      <c r="BI108" s="417"/>
      <c r="BJ108" s="417"/>
      <c r="BK108" s="417"/>
      <c r="BL108" s="417"/>
      <c r="BM108" s="417"/>
      <c r="BN108" s="417"/>
      <c r="BO108" s="417"/>
      <c r="BP108" s="417"/>
      <c r="BQ108" s="417"/>
      <c r="BR108" s="417"/>
      <c r="BS108" s="417"/>
      <c r="BT108" s="417"/>
      <c r="BU108" s="417"/>
      <c r="BV108" s="417"/>
      <c r="BW108" s="417"/>
      <c r="BX108" s="417"/>
      <c r="BY108" s="417"/>
      <c r="BZ108" s="417"/>
      <c r="CA108" s="417"/>
      <c r="CB108" s="417"/>
      <c r="CC108" s="417"/>
      <c r="CD108" s="417"/>
      <c r="CE108" s="417"/>
      <c r="CF108" s="417"/>
      <c r="CG108" s="417"/>
      <c r="CH108" s="417"/>
      <c r="CI108" s="417"/>
      <c r="CJ108" s="417"/>
      <c r="CK108" s="417"/>
      <c r="CL108" s="417"/>
      <c r="CM108" s="417"/>
      <c r="CN108" s="417"/>
      <c r="CO108" s="417"/>
      <c r="CP108" s="417"/>
      <c r="CQ108" s="417"/>
      <c r="CR108" s="417"/>
      <c r="CS108" s="417"/>
      <c r="CT108" s="417"/>
      <c r="CU108" s="417"/>
      <c r="CV108" s="417"/>
      <c r="CW108" s="417"/>
      <c r="CX108" s="417"/>
      <c r="CY108" s="417"/>
      <c r="CZ108" s="417"/>
      <c r="DA108" s="417"/>
      <c r="DB108" s="417"/>
      <c r="DC108" s="417"/>
      <c r="DD108" s="417"/>
      <c r="DE108" s="417"/>
      <c r="DF108" s="417"/>
      <c r="DG108" s="417"/>
      <c r="DH108" s="417"/>
      <c r="DI108" s="417"/>
      <c r="DJ108" s="417"/>
      <c r="DK108" s="417"/>
      <c r="DL108" s="417"/>
      <c r="DM108" s="417"/>
      <c r="DN108" s="417"/>
      <c r="DO108" s="417"/>
      <c r="DP108" s="417"/>
      <c r="DQ108" s="417"/>
      <c r="DR108" s="417"/>
      <c r="DS108" s="417"/>
      <c r="DT108" s="417"/>
      <c r="DU108" s="417"/>
      <c r="DV108" s="417"/>
      <c r="DW108" s="417"/>
      <c r="DX108" s="417"/>
      <c r="DY108" s="417"/>
      <c r="DZ108" s="417"/>
      <c r="EA108" s="417"/>
      <c r="EB108" s="417"/>
      <c r="EC108" s="417"/>
      <c r="ED108" s="417"/>
      <c r="EE108" s="417"/>
      <c r="EF108" s="417"/>
      <c r="EG108" s="417"/>
      <c r="EH108" s="417"/>
      <c r="EI108" s="417"/>
      <c r="EJ108" s="417"/>
      <c r="EK108" s="417"/>
      <c r="EL108" s="417"/>
      <c r="EM108" s="417"/>
      <c r="EN108" s="417"/>
      <c r="EO108" s="417"/>
      <c r="EP108" s="417"/>
      <c r="EQ108" s="417"/>
      <c r="ER108" s="417"/>
      <c r="ES108" s="417"/>
      <c r="ET108" s="417"/>
      <c r="EU108" s="417"/>
      <c r="EV108" s="417"/>
      <c r="EW108" s="417"/>
      <c r="EX108" s="417"/>
      <c r="EY108" s="417"/>
      <c r="EZ108" s="417"/>
      <c r="FA108" s="417"/>
      <c r="FB108" s="417"/>
      <c r="FC108" s="417"/>
      <c r="FD108" s="417"/>
      <c r="FE108" s="417"/>
      <c r="FF108" s="417"/>
      <c r="FG108" s="417"/>
      <c r="FH108" s="417"/>
      <c r="FI108" s="417"/>
      <c r="FJ108" s="417"/>
      <c r="FK108" s="417"/>
      <c r="FL108" s="417"/>
      <c r="FM108" s="417"/>
      <c r="FN108" s="417"/>
      <c r="FO108" s="417"/>
      <c r="FP108" s="417"/>
      <c r="FQ108" s="417"/>
      <c r="FR108" s="417"/>
      <c r="FS108" s="417"/>
      <c r="FT108" s="417"/>
      <c r="FU108" s="417"/>
      <c r="FV108" s="417"/>
      <c r="FW108" s="417"/>
      <c r="FX108" s="417"/>
      <c r="FY108" s="417"/>
      <c r="FZ108" s="417"/>
      <c r="GA108" s="417"/>
      <c r="GB108" s="417"/>
      <c r="GC108" s="417"/>
      <c r="GD108" s="417"/>
      <c r="GE108" s="417"/>
      <c r="GF108" s="417"/>
      <c r="GG108" s="417"/>
      <c r="GH108" s="417"/>
      <c r="GI108" s="417"/>
      <c r="GJ108" s="417"/>
      <c r="GK108" s="417"/>
      <c r="GL108" s="417"/>
      <c r="GM108" s="417"/>
      <c r="GN108" s="417"/>
      <c r="GO108" s="417"/>
      <c r="GP108" s="417"/>
      <c r="GQ108" s="417"/>
      <c r="GR108" s="417"/>
      <c r="GS108" s="417"/>
      <c r="GT108" s="417"/>
      <c r="GU108" s="417"/>
      <c r="GV108" s="417"/>
      <c r="GW108" s="417"/>
      <c r="GX108" s="417"/>
      <c r="GY108" s="417"/>
      <c r="GZ108" s="417"/>
      <c r="HA108" s="417"/>
      <c r="HB108" s="417"/>
      <c r="HC108" s="417"/>
      <c r="HD108" s="417"/>
      <c r="HE108" s="417"/>
      <c r="HF108" s="417"/>
      <c r="HG108" s="417"/>
      <c r="HH108" s="417"/>
      <c r="HI108" s="417"/>
      <c r="HJ108" s="417"/>
      <c r="HK108" s="417"/>
      <c r="HL108" s="417"/>
      <c r="HM108" s="417"/>
      <c r="HN108" s="417"/>
      <c r="HO108" s="417"/>
      <c r="HP108" s="417"/>
      <c r="HQ108" s="417"/>
      <c r="HR108" s="417"/>
      <c r="HS108" s="417"/>
      <c r="HT108" s="417"/>
      <c r="HU108" s="417"/>
      <c r="HV108" s="417"/>
      <c r="HW108" s="417"/>
      <c r="HX108" s="417"/>
      <c r="HY108" s="417"/>
      <c r="HZ108" s="417"/>
      <c r="IA108" s="417"/>
      <c r="IB108" s="417"/>
      <c r="IC108" s="417"/>
      <c r="ID108" s="417"/>
      <c r="IE108" s="417"/>
      <c r="IF108" s="417"/>
      <c r="IG108" s="417"/>
      <c r="IH108" s="417"/>
      <c r="II108" s="417"/>
      <c r="IJ108" s="417"/>
      <c r="IK108" s="417"/>
      <c r="IL108" s="417"/>
      <c r="IM108" s="417"/>
      <c r="IN108" s="417"/>
      <c r="IO108" s="417"/>
      <c r="IP108" s="417"/>
      <c r="IQ108" s="417"/>
      <c r="IR108" s="417"/>
      <c r="IS108" s="417"/>
      <c r="IT108" s="417"/>
      <c r="IU108" s="417"/>
    </row>
    <row r="109" spans="1:255" ht="66" customHeight="1">
      <c r="A109" s="412">
        <v>29</v>
      </c>
      <c r="B109" s="413"/>
      <c r="C109" s="413" t="s">
        <v>502</v>
      </c>
      <c r="D109" s="414" t="s">
        <v>611</v>
      </c>
      <c r="E109" s="412" t="s">
        <v>580</v>
      </c>
      <c r="F109" s="415">
        <v>150000</v>
      </c>
      <c r="G109" s="423">
        <v>0</v>
      </c>
      <c r="H109" s="415">
        <f t="shared" si="2"/>
        <v>150000</v>
      </c>
      <c r="I109" s="415">
        <v>150000</v>
      </c>
      <c r="J109" s="415">
        <v>0</v>
      </c>
      <c r="K109" s="414" t="s">
        <v>492</v>
      </c>
      <c r="L109" s="417"/>
      <c r="M109" s="417"/>
      <c r="N109" s="417"/>
      <c r="O109" s="417"/>
      <c r="P109" s="417"/>
      <c r="Q109" s="417"/>
      <c r="R109" s="417"/>
      <c r="S109" s="417"/>
      <c r="T109" s="417"/>
      <c r="U109" s="417"/>
      <c r="V109" s="417"/>
      <c r="W109" s="417"/>
      <c r="X109" s="417"/>
      <c r="Y109" s="417"/>
      <c r="Z109" s="417"/>
      <c r="AA109" s="417"/>
      <c r="AB109" s="417"/>
      <c r="AC109" s="417"/>
      <c r="AD109" s="417"/>
      <c r="AE109" s="417"/>
      <c r="AF109" s="417"/>
      <c r="AG109" s="417"/>
      <c r="AH109" s="417"/>
      <c r="AI109" s="417"/>
      <c r="AJ109" s="417"/>
      <c r="AK109" s="417"/>
      <c r="AL109" s="417"/>
      <c r="AM109" s="417"/>
      <c r="AN109" s="417"/>
      <c r="AO109" s="417"/>
      <c r="AP109" s="417"/>
      <c r="AQ109" s="417"/>
      <c r="AR109" s="417"/>
      <c r="AS109" s="417"/>
      <c r="AT109" s="417"/>
      <c r="AU109" s="417"/>
      <c r="AV109" s="417"/>
      <c r="AW109" s="417"/>
      <c r="AX109" s="417"/>
      <c r="AY109" s="417"/>
      <c r="AZ109" s="417"/>
      <c r="BA109" s="417"/>
      <c r="BB109" s="417"/>
      <c r="BC109" s="417"/>
      <c r="BD109" s="417"/>
      <c r="BE109" s="417"/>
      <c r="BF109" s="417"/>
      <c r="BG109" s="417"/>
      <c r="BH109" s="417"/>
      <c r="BI109" s="417"/>
      <c r="BJ109" s="417"/>
      <c r="BK109" s="417"/>
      <c r="BL109" s="417"/>
      <c r="BM109" s="417"/>
      <c r="BN109" s="417"/>
      <c r="BO109" s="417"/>
      <c r="BP109" s="417"/>
      <c r="BQ109" s="417"/>
      <c r="BR109" s="417"/>
      <c r="BS109" s="417"/>
      <c r="BT109" s="417"/>
      <c r="BU109" s="417"/>
      <c r="BV109" s="417"/>
      <c r="BW109" s="417"/>
      <c r="BX109" s="417"/>
      <c r="BY109" s="417"/>
      <c r="BZ109" s="417"/>
      <c r="CA109" s="417"/>
      <c r="CB109" s="417"/>
      <c r="CC109" s="417"/>
      <c r="CD109" s="417"/>
      <c r="CE109" s="417"/>
      <c r="CF109" s="417"/>
      <c r="CG109" s="417"/>
      <c r="CH109" s="417"/>
      <c r="CI109" s="417"/>
      <c r="CJ109" s="417"/>
      <c r="CK109" s="417"/>
      <c r="CL109" s="417"/>
      <c r="CM109" s="417"/>
      <c r="CN109" s="417"/>
      <c r="CO109" s="417"/>
      <c r="CP109" s="417"/>
      <c r="CQ109" s="417"/>
      <c r="CR109" s="417"/>
      <c r="CS109" s="417"/>
      <c r="CT109" s="417"/>
      <c r="CU109" s="417"/>
      <c r="CV109" s="417"/>
      <c r="CW109" s="417"/>
      <c r="CX109" s="417"/>
      <c r="CY109" s="417"/>
      <c r="CZ109" s="417"/>
      <c r="DA109" s="417"/>
      <c r="DB109" s="417"/>
      <c r="DC109" s="417"/>
      <c r="DD109" s="417"/>
      <c r="DE109" s="417"/>
      <c r="DF109" s="417"/>
      <c r="DG109" s="417"/>
      <c r="DH109" s="417"/>
      <c r="DI109" s="417"/>
      <c r="DJ109" s="417"/>
      <c r="DK109" s="417"/>
      <c r="DL109" s="417"/>
      <c r="DM109" s="417"/>
      <c r="DN109" s="417"/>
      <c r="DO109" s="417"/>
      <c r="DP109" s="417"/>
      <c r="DQ109" s="417"/>
      <c r="DR109" s="417"/>
      <c r="DS109" s="417"/>
      <c r="DT109" s="417"/>
      <c r="DU109" s="417"/>
      <c r="DV109" s="417"/>
      <c r="DW109" s="417"/>
      <c r="DX109" s="417"/>
      <c r="DY109" s="417"/>
      <c r="DZ109" s="417"/>
      <c r="EA109" s="417"/>
      <c r="EB109" s="417"/>
      <c r="EC109" s="417"/>
      <c r="ED109" s="417"/>
      <c r="EE109" s="417"/>
      <c r="EF109" s="417"/>
      <c r="EG109" s="417"/>
      <c r="EH109" s="417"/>
      <c r="EI109" s="417"/>
      <c r="EJ109" s="417"/>
      <c r="EK109" s="417"/>
      <c r="EL109" s="417"/>
      <c r="EM109" s="417"/>
      <c r="EN109" s="417"/>
      <c r="EO109" s="417"/>
      <c r="EP109" s="417"/>
      <c r="EQ109" s="417"/>
      <c r="ER109" s="417"/>
      <c r="ES109" s="417"/>
      <c r="ET109" s="417"/>
      <c r="EU109" s="417"/>
      <c r="EV109" s="417"/>
      <c r="EW109" s="417"/>
      <c r="EX109" s="417"/>
      <c r="EY109" s="417"/>
      <c r="EZ109" s="417"/>
      <c r="FA109" s="417"/>
      <c r="FB109" s="417"/>
      <c r="FC109" s="417"/>
      <c r="FD109" s="417"/>
      <c r="FE109" s="417"/>
      <c r="FF109" s="417"/>
      <c r="FG109" s="417"/>
      <c r="FH109" s="417"/>
      <c r="FI109" s="417"/>
      <c r="FJ109" s="417"/>
      <c r="FK109" s="417"/>
      <c r="FL109" s="417"/>
      <c r="FM109" s="417"/>
      <c r="FN109" s="417"/>
      <c r="FO109" s="417"/>
      <c r="FP109" s="417"/>
      <c r="FQ109" s="417"/>
      <c r="FR109" s="417"/>
      <c r="FS109" s="417"/>
      <c r="FT109" s="417"/>
      <c r="FU109" s="417"/>
      <c r="FV109" s="417"/>
      <c r="FW109" s="417"/>
      <c r="FX109" s="417"/>
      <c r="FY109" s="417"/>
      <c r="FZ109" s="417"/>
      <c r="GA109" s="417"/>
      <c r="GB109" s="417"/>
      <c r="GC109" s="417"/>
      <c r="GD109" s="417"/>
      <c r="GE109" s="417"/>
      <c r="GF109" s="417"/>
      <c r="GG109" s="417"/>
      <c r="GH109" s="417"/>
      <c r="GI109" s="417"/>
      <c r="GJ109" s="417"/>
      <c r="GK109" s="417"/>
      <c r="GL109" s="417"/>
      <c r="GM109" s="417"/>
      <c r="GN109" s="417"/>
      <c r="GO109" s="417"/>
      <c r="GP109" s="417"/>
      <c r="GQ109" s="417"/>
      <c r="GR109" s="417"/>
      <c r="GS109" s="417"/>
      <c r="GT109" s="417"/>
      <c r="GU109" s="417"/>
      <c r="GV109" s="417"/>
      <c r="GW109" s="417"/>
      <c r="GX109" s="417"/>
      <c r="GY109" s="417"/>
      <c r="GZ109" s="417"/>
      <c r="HA109" s="417"/>
      <c r="HB109" s="417"/>
      <c r="HC109" s="417"/>
      <c r="HD109" s="417"/>
      <c r="HE109" s="417"/>
      <c r="HF109" s="417"/>
      <c r="HG109" s="417"/>
      <c r="HH109" s="417"/>
      <c r="HI109" s="417"/>
      <c r="HJ109" s="417"/>
      <c r="HK109" s="417"/>
      <c r="HL109" s="417"/>
      <c r="HM109" s="417"/>
      <c r="HN109" s="417"/>
      <c r="HO109" s="417"/>
      <c r="HP109" s="417"/>
      <c r="HQ109" s="417"/>
      <c r="HR109" s="417"/>
      <c r="HS109" s="417"/>
      <c r="HT109" s="417"/>
      <c r="HU109" s="417"/>
      <c r="HV109" s="417"/>
      <c r="HW109" s="417"/>
      <c r="HX109" s="417"/>
      <c r="HY109" s="417"/>
      <c r="HZ109" s="417"/>
      <c r="IA109" s="417"/>
      <c r="IB109" s="417"/>
      <c r="IC109" s="417"/>
      <c r="ID109" s="417"/>
      <c r="IE109" s="417"/>
      <c r="IF109" s="417"/>
      <c r="IG109" s="417"/>
      <c r="IH109" s="417"/>
      <c r="II109" s="417"/>
      <c r="IJ109" s="417"/>
      <c r="IK109" s="417"/>
      <c r="IL109" s="417"/>
      <c r="IM109" s="417"/>
      <c r="IN109" s="417"/>
      <c r="IO109" s="417"/>
      <c r="IP109" s="417"/>
      <c r="IQ109" s="417"/>
      <c r="IR109" s="417"/>
      <c r="IS109" s="417"/>
      <c r="IT109" s="417"/>
      <c r="IU109" s="417"/>
    </row>
    <row r="110" spans="1:255">
      <c r="A110" s="412">
        <v>30</v>
      </c>
      <c r="B110" s="413"/>
      <c r="C110" s="413" t="s">
        <v>331</v>
      </c>
      <c r="D110" s="414" t="s">
        <v>612</v>
      </c>
      <c r="E110" s="412" t="s">
        <v>578</v>
      </c>
      <c r="F110" s="415">
        <v>32234476</v>
      </c>
      <c r="G110" s="423">
        <v>0</v>
      </c>
      <c r="H110" s="415">
        <f t="shared" si="2"/>
        <v>15518405</v>
      </c>
      <c r="I110" s="415">
        <v>15518405</v>
      </c>
      <c r="J110" s="415">
        <v>0</v>
      </c>
      <c r="K110" s="414" t="s">
        <v>542</v>
      </c>
      <c r="L110" s="417"/>
      <c r="M110" s="417"/>
      <c r="N110" s="417"/>
      <c r="O110" s="417"/>
      <c r="P110" s="417"/>
      <c r="Q110" s="417"/>
      <c r="R110" s="417"/>
      <c r="S110" s="417"/>
      <c r="T110" s="417"/>
      <c r="U110" s="417"/>
      <c r="V110" s="417"/>
      <c r="W110" s="417"/>
      <c r="X110" s="417"/>
      <c r="Y110" s="417"/>
      <c r="Z110" s="417"/>
      <c r="AA110" s="417"/>
      <c r="AB110" s="417"/>
      <c r="AC110" s="417"/>
      <c r="AD110" s="417"/>
      <c r="AE110" s="417"/>
      <c r="AF110" s="417"/>
      <c r="AG110" s="417"/>
      <c r="AH110" s="417"/>
      <c r="AI110" s="417"/>
      <c r="AJ110" s="417"/>
      <c r="AK110" s="417"/>
      <c r="AL110" s="417"/>
      <c r="AM110" s="417"/>
      <c r="AN110" s="417"/>
      <c r="AO110" s="417"/>
      <c r="AP110" s="417"/>
      <c r="AQ110" s="417"/>
      <c r="AR110" s="417"/>
      <c r="AS110" s="417"/>
      <c r="AT110" s="417"/>
      <c r="AU110" s="417"/>
      <c r="AV110" s="417"/>
      <c r="AW110" s="417"/>
      <c r="AX110" s="417"/>
      <c r="AY110" s="417"/>
      <c r="AZ110" s="417"/>
      <c r="BA110" s="417"/>
      <c r="BB110" s="417"/>
      <c r="BC110" s="417"/>
      <c r="BD110" s="417"/>
      <c r="BE110" s="417"/>
      <c r="BF110" s="417"/>
      <c r="BG110" s="417"/>
      <c r="BH110" s="417"/>
      <c r="BI110" s="417"/>
      <c r="BJ110" s="417"/>
      <c r="BK110" s="417"/>
      <c r="BL110" s="417"/>
      <c r="BM110" s="417"/>
      <c r="BN110" s="417"/>
      <c r="BO110" s="417"/>
      <c r="BP110" s="417"/>
      <c r="BQ110" s="417"/>
      <c r="BR110" s="417"/>
      <c r="BS110" s="417"/>
      <c r="BT110" s="417"/>
      <c r="BU110" s="417"/>
      <c r="BV110" s="417"/>
      <c r="BW110" s="417"/>
      <c r="BX110" s="417"/>
      <c r="BY110" s="417"/>
      <c r="BZ110" s="417"/>
      <c r="CA110" s="417"/>
      <c r="CB110" s="417"/>
      <c r="CC110" s="417"/>
      <c r="CD110" s="417"/>
      <c r="CE110" s="417"/>
      <c r="CF110" s="417"/>
      <c r="CG110" s="417"/>
      <c r="CH110" s="417"/>
      <c r="CI110" s="417"/>
      <c r="CJ110" s="417"/>
      <c r="CK110" s="417"/>
      <c r="CL110" s="417"/>
      <c r="CM110" s="417"/>
      <c r="CN110" s="417"/>
      <c r="CO110" s="417"/>
      <c r="CP110" s="417"/>
      <c r="CQ110" s="417"/>
      <c r="CR110" s="417"/>
      <c r="CS110" s="417"/>
      <c r="CT110" s="417"/>
      <c r="CU110" s="417"/>
      <c r="CV110" s="417"/>
      <c r="CW110" s="417"/>
      <c r="CX110" s="417"/>
      <c r="CY110" s="417"/>
      <c r="CZ110" s="417"/>
      <c r="DA110" s="417"/>
      <c r="DB110" s="417"/>
      <c r="DC110" s="417"/>
      <c r="DD110" s="417"/>
      <c r="DE110" s="417"/>
      <c r="DF110" s="417"/>
      <c r="DG110" s="417"/>
      <c r="DH110" s="417"/>
      <c r="DI110" s="417"/>
      <c r="DJ110" s="417"/>
      <c r="DK110" s="417"/>
      <c r="DL110" s="417"/>
      <c r="DM110" s="417"/>
      <c r="DN110" s="417"/>
      <c r="DO110" s="417"/>
      <c r="DP110" s="417"/>
      <c r="DQ110" s="417"/>
      <c r="DR110" s="417"/>
      <c r="DS110" s="417"/>
      <c r="DT110" s="417"/>
      <c r="DU110" s="417"/>
      <c r="DV110" s="417"/>
      <c r="DW110" s="417"/>
      <c r="DX110" s="417"/>
      <c r="DY110" s="417"/>
      <c r="DZ110" s="417"/>
      <c r="EA110" s="417"/>
      <c r="EB110" s="417"/>
      <c r="EC110" s="417"/>
      <c r="ED110" s="417"/>
      <c r="EE110" s="417"/>
      <c r="EF110" s="417"/>
      <c r="EG110" s="417"/>
      <c r="EH110" s="417"/>
      <c r="EI110" s="417"/>
      <c r="EJ110" s="417"/>
      <c r="EK110" s="417"/>
      <c r="EL110" s="417"/>
      <c r="EM110" s="417"/>
      <c r="EN110" s="417"/>
      <c r="EO110" s="417"/>
      <c r="EP110" s="417"/>
      <c r="EQ110" s="417"/>
      <c r="ER110" s="417"/>
      <c r="ES110" s="417"/>
      <c r="ET110" s="417"/>
      <c r="EU110" s="417"/>
      <c r="EV110" s="417"/>
      <c r="EW110" s="417"/>
      <c r="EX110" s="417"/>
      <c r="EY110" s="417"/>
      <c r="EZ110" s="417"/>
      <c r="FA110" s="417"/>
      <c r="FB110" s="417"/>
      <c r="FC110" s="417"/>
      <c r="FD110" s="417"/>
      <c r="FE110" s="417"/>
      <c r="FF110" s="417"/>
      <c r="FG110" s="417"/>
      <c r="FH110" s="417"/>
      <c r="FI110" s="417"/>
      <c r="FJ110" s="417"/>
      <c r="FK110" s="417"/>
      <c r="FL110" s="417"/>
      <c r="FM110" s="417"/>
      <c r="FN110" s="417"/>
      <c r="FO110" s="417"/>
      <c r="FP110" s="417"/>
      <c r="FQ110" s="417"/>
      <c r="FR110" s="417"/>
      <c r="FS110" s="417"/>
      <c r="FT110" s="417"/>
      <c r="FU110" s="417"/>
      <c r="FV110" s="417"/>
      <c r="FW110" s="417"/>
      <c r="FX110" s="417"/>
      <c r="FY110" s="417"/>
      <c r="FZ110" s="417"/>
      <c r="GA110" s="417"/>
      <c r="GB110" s="417"/>
      <c r="GC110" s="417"/>
      <c r="GD110" s="417"/>
      <c r="GE110" s="417"/>
      <c r="GF110" s="417"/>
      <c r="GG110" s="417"/>
      <c r="GH110" s="417"/>
      <c r="GI110" s="417"/>
      <c r="GJ110" s="417"/>
      <c r="GK110" s="417"/>
      <c r="GL110" s="417"/>
      <c r="GM110" s="417"/>
      <c r="GN110" s="417"/>
      <c r="GO110" s="417"/>
      <c r="GP110" s="417"/>
      <c r="GQ110" s="417"/>
      <c r="GR110" s="417"/>
      <c r="GS110" s="417"/>
      <c r="GT110" s="417"/>
      <c r="GU110" s="417"/>
      <c r="GV110" s="417"/>
      <c r="GW110" s="417"/>
      <c r="GX110" s="417"/>
      <c r="GY110" s="417"/>
      <c r="GZ110" s="417"/>
      <c r="HA110" s="417"/>
      <c r="HB110" s="417"/>
      <c r="HC110" s="417"/>
      <c r="HD110" s="417"/>
      <c r="HE110" s="417"/>
      <c r="HF110" s="417"/>
      <c r="HG110" s="417"/>
      <c r="HH110" s="417"/>
      <c r="HI110" s="417"/>
      <c r="HJ110" s="417"/>
      <c r="HK110" s="417"/>
      <c r="HL110" s="417"/>
      <c r="HM110" s="417"/>
      <c r="HN110" s="417"/>
      <c r="HO110" s="417"/>
      <c r="HP110" s="417"/>
      <c r="HQ110" s="417"/>
      <c r="HR110" s="417"/>
      <c r="HS110" s="417"/>
      <c r="HT110" s="417"/>
      <c r="HU110" s="417"/>
      <c r="HV110" s="417"/>
      <c r="HW110" s="417"/>
      <c r="HX110" s="417"/>
      <c r="HY110" s="417"/>
      <c r="HZ110" s="417"/>
      <c r="IA110" s="417"/>
      <c r="IB110" s="417"/>
      <c r="IC110" s="417"/>
      <c r="ID110" s="417"/>
      <c r="IE110" s="417"/>
      <c r="IF110" s="417"/>
      <c r="IG110" s="417"/>
      <c r="IH110" s="417"/>
      <c r="II110" s="417"/>
      <c r="IJ110" s="417"/>
      <c r="IK110" s="417"/>
      <c r="IL110" s="417"/>
      <c r="IM110" s="417"/>
      <c r="IN110" s="417"/>
      <c r="IO110" s="417"/>
      <c r="IP110" s="417"/>
      <c r="IQ110" s="417"/>
      <c r="IR110" s="417"/>
      <c r="IS110" s="417"/>
      <c r="IT110" s="417"/>
      <c r="IU110" s="417"/>
    </row>
    <row r="111" spans="1:255">
      <c r="A111" s="406"/>
      <c r="B111" s="407" t="s">
        <v>25</v>
      </c>
      <c r="C111" s="407"/>
      <c r="D111" s="408" t="s">
        <v>26</v>
      </c>
      <c r="E111" s="406" t="s">
        <v>488</v>
      </c>
      <c r="F111" s="409">
        <f>F112+F113</f>
        <v>520586</v>
      </c>
      <c r="G111" s="409">
        <f>G112+G113</f>
        <v>150620</v>
      </c>
      <c r="H111" s="409">
        <f>H112+H113</f>
        <v>192626</v>
      </c>
      <c r="I111" s="409">
        <f>I112+I113</f>
        <v>192626</v>
      </c>
      <c r="J111" s="409">
        <f>J112+J113</f>
        <v>0</v>
      </c>
      <c r="K111" s="406" t="s">
        <v>488</v>
      </c>
      <c r="L111" s="411"/>
      <c r="M111" s="411"/>
      <c r="N111" s="411"/>
      <c r="O111" s="411"/>
      <c r="P111" s="411"/>
      <c r="Q111" s="411"/>
      <c r="R111" s="411"/>
      <c r="S111" s="411"/>
      <c r="T111" s="411"/>
      <c r="U111" s="411"/>
      <c r="V111" s="411"/>
      <c r="W111" s="411"/>
      <c r="X111" s="411"/>
      <c r="Y111" s="411"/>
      <c r="Z111" s="411"/>
      <c r="AA111" s="411"/>
      <c r="AB111" s="411"/>
      <c r="AC111" s="411"/>
      <c r="AD111" s="411"/>
      <c r="AE111" s="411"/>
      <c r="AF111" s="411"/>
      <c r="AG111" s="411"/>
      <c r="AH111" s="411"/>
      <c r="AI111" s="411"/>
      <c r="AJ111" s="411"/>
      <c r="AK111" s="411"/>
      <c r="AL111" s="411"/>
      <c r="AM111" s="411"/>
      <c r="AN111" s="411"/>
      <c r="AO111" s="411"/>
      <c r="AP111" s="411"/>
      <c r="AQ111" s="411"/>
      <c r="AR111" s="411"/>
      <c r="AS111" s="411"/>
      <c r="AT111" s="411"/>
      <c r="AU111" s="411"/>
      <c r="AV111" s="411"/>
      <c r="AW111" s="411"/>
      <c r="AX111" s="411"/>
      <c r="AY111" s="411"/>
      <c r="AZ111" s="411"/>
      <c r="BA111" s="411"/>
      <c r="BB111" s="411"/>
      <c r="BC111" s="411"/>
      <c r="BD111" s="411"/>
      <c r="BE111" s="411"/>
      <c r="BF111" s="411"/>
      <c r="BG111" s="411"/>
      <c r="BH111" s="411"/>
      <c r="BI111" s="411"/>
      <c r="BJ111" s="411"/>
      <c r="BK111" s="411"/>
      <c r="BL111" s="411"/>
      <c r="BM111" s="411"/>
      <c r="BN111" s="411"/>
      <c r="BO111" s="411"/>
      <c r="BP111" s="411"/>
      <c r="BQ111" s="411"/>
      <c r="BR111" s="411"/>
      <c r="BS111" s="411"/>
      <c r="BT111" s="411"/>
      <c r="BU111" s="411"/>
      <c r="BV111" s="411"/>
      <c r="BW111" s="411"/>
      <c r="BX111" s="411"/>
      <c r="BY111" s="411"/>
      <c r="BZ111" s="411"/>
      <c r="CA111" s="411"/>
      <c r="CB111" s="411"/>
      <c r="CC111" s="411"/>
      <c r="CD111" s="411"/>
      <c r="CE111" s="411"/>
      <c r="CF111" s="411"/>
      <c r="CG111" s="411"/>
      <c r="CH111" s="411"/>
      <c r="CI111" s="411"/>
      <c r="CJ111" s="411"/>
      <c r="CK111" s="411"/>
      <c r="CL111" s="411"/>
      <c r="CM111" s="411"/>
      <c r="CN111" s="411"/>
      <c r="CO111" s="411"/>
      <c r="CP111" s="411"/>
      <c r="CQ111" s="411"/>
      <c r="CR111" s="411"/>
      <c r="CS111" s="411"/>
      <c r="CT111" s="411"/>
      <c r="CU111" s="411"/>
      <c r="CV111" s="411"/>
      <c r="CW111" s="411"/>
      <c r="CX111" s="411"/>
      <c r="CY111" s="411"/>
      <c r="CZ111" s="411"/>
      <c r="DA111" s="411"/>
      <c r="DB111" s="411"/>
      <c r="DC111" s="411"/>
      <c r="DD111" s="411"/>
      <c r="DE111" s="411"/>
      <c r="DF111" s="411"/>
      <c r="DG111" s="411"/>
      <c r="DH111" s="411"/>
      <c r="DI111" s="411"/>
      <c r="DJ111" s="411"/>
      <c r="DK111" s="411"/>
      <c r="DL111" s="411"/>
      <c r="DM111" s="411"/>
      <c r="DN111" s="411"/>
      <c r="DO111" s="411"/>
      <c r="DP111" s="411"/>
      <c r="DQ111" s="411"/>
      <c r="DR111" s="411"/>
      <c r="DS111" s="411"/>
      <c r="DT111" s="411"/>
      <c r="DU111" s="411"/>
      <c r="DV111" s="411"/>
      <c r="DW111" s="411"/>
      <c r="DX111" s="411"/>
      <c r="DY111" s="411"/>
      <c r="DZ111" s="411"/>
      <c r="EA111" s="411"/>
      <c r="EB111" s="411"/>
      <c r="EC111" s="411"/>
      <c r="ED111" s="411"/>
      <c r="EE111" s="411"/>
      <c r="EF111" s="411"/>
      <c r="EG111" s="411"/>
      <c r="EH111" s="411"/>
      <c r="EI111" s="411"/>
      <c r="EJ111" s="411"/>
      <c r="EK111" s="411"/>
      <c r="EL111" s="411"/>
      <c r="EM111" s="411"/>
      <c r="EN111" s="411"/>
      <c r="EO111" s="411"/>
      <c r="EP111" s="411"/>
      <c r="EQ111" s="411"/>
      <c r="ER111" s="411"/>
      <c r="ES111" s="411"/>
      <c r="ET111" s="411"/>
      <c r="EU111" s="411"/>
      <c r="EV111" s="411"/>
      <c r="EW111" s="411"/>
      <c r="EX111" s="411"/>
      <c r="EY111" s="411"/>
      <c r="EZ111" s="411"/>
      <c r="FA111" s="411"/>
      <c r="FB111" s="411"/>
      <c r="FC111" s="411"/>
      <c r="FD111" s="411"/>
      <c r="FE111" s="411"/>
      <c r="FF111" s="411"/>
      <c r="FG111" s="411"/>
      <c r="FH111" s="411"/>
      <c r="FI111" s="411"/>
      <c r="FJ111" s="411"/>
      <c r="FK111" s="411"/>
      <c r="FL111" s="411"/>
      <c r="FM111" s="411"/>
      <c r="FN111" s="411"/>
      <c r="FO111" s="411"/>
      <c r="FP111" s="411"/>
      <c r="FQ111" s="411"/>
      <c r="FR111" s="411"/>
      <c r="FS111" s="411"/>
      <c r="FT111" s="411"/>
      <c r="FU111" s="411"/>
      <c r="FV111" s="411"/>
      <c r="FW111" s="411"/>
      <c r="FX111" s="411"/>
      <c r="FY111" s="411"/>
      <c r="FZ111" s="411"/>
      <c r="GA111" s="411"/>
      <c r="GB111" s="411"/>
      <c r="GC111" s="411"/>
      <c r="GD111" s="411"/>
      <c r="GE111" s="411"/>
      <c r="GF111" s="411"/>
      <c r="GG111" s="411"/>
      <c r="GH111" s="411"/>
      <c r="GI111" s="411"/>
      <c r="GJ111" s="411"/>
      <c r="GK111" s="411"/>
      <c r="GL111" s="411"/>
      <c r="GM111" s="411"/>
      <c r="GN111" s="411"/>
      <c r="GO111" s="411"/>
      <c r="GP111" s="411"/>
      <c r="GQ111" s="411"/>
      <c r="GR111" s="411"/>
      <c r="GS111" s="411"/>
      <c r="GT111" s="411"/>
      <c r="GU111" s="411"/>
      <c r="GV111" s="411"/>
      <c r="GW111" s="411"/>
      <c r="GX111" s="411"/>
      <c r="GY111" s="411"/>
      <c r="GZ111" s="411"/>
      <c r="HA111" s="411"/>
      <c r="HB111" s="411"/>
      <c r="HC111" s="411"/>
      <c r="HD111" s="411"/>
      <c r="HE111" s="411"/>
      <c r="HF111" s="411"/>
      <c r="HG111" s="411"/>
      <c r="HH111" s="411"/>
      <c r="HI111" s="411"/>
      <c r="HJ111" s="411"/>
      <c r="HK111" s="411"/>
      <c r="HL111" s="411"/>
      <c r="HM111" s="411"/>
      <c r="HN111" s="411"/>
      <c r="HO111" s="411"/>
      <c r="HP111" s="411"/>
      <c r="HQ111" s="411"/>
      <c r="HR111" s="411"/>
      <c r="HS111" s="411"/>
      <c r="HT111" s="411"/>
      <c r="HU111" s="411"/>
      <c r="HV111" s="411"/>
      <c r="HW111" s="411"/>
      <c r="HX111" s="411"/>
      <c r="HY111" s="411"/>
      <c r="HZ111" s="411"/>
      <c r="IA111" s="411"/>
      <c r="IB111" s="411"/>
      <c r="IC111" s="411"/>
      <c r="ID111" s="411"/>
      <c r="IE111" s="411"/>
      <c r="IF111" s="411"/>
      <c r="IG111" s="411"/>
      <c r="IH111" s="411"/>
      <c r="II111" s="411"/>
      <c r="IJ111" s="411"/>
      <c r="IK111" s="411"/>
      <c r="IL111" s="411"/>
      <c r="IM111" s="411"/>
      <c r="IN111" s="411"/>
      <c r="IO111" s="411"/>
      <c r="IP111" s="411"/>
      <c r="IQ111" s="411"/>
      <c r="IR111" s="411"/>
      <c r="IS111" s="411"/>
      <c r="IT111" s="411"/>
      <c r="IU111" s="411"/>
    </row>
    <row r="112" spans="1:255" ht="39.950000000000003" customHeight="1">
      <c r="A112" s="412">
        <v>31</v>
      </c>
      <c r="B112" s="413"/>
      <c r="C112" s="413" t="s">
        <v>336</v>
      </c>
      <c r="D112" s="414" t="s">
        <v>613</v>
      </c>
      <c r="E112" s="412" t="s">
        <v>614</v>
      </c>
      <c r="F112" s="415">
        <v>339600</v>
      </c>
      <c r="G112" s="423">
        <v>139620</v>
      </c>
      <c r="H112" s="415">
        <f>I112+J112</f>
        <v>22640</v>
      </c>
      <c r="I112" s="415">
        <v>22640</v>
      </c>
      <c r="J112" s="415">
        <v>0</v>
      </c>
      <c r="K112" s="414" t="s">
        <v>492</v>
      </c>
      <c r="L112" s="417"/>
      <c r="M112" s="417"/>
      <c r="N112" s="417"/>
      <c r="O112" s="417"/>
      <c r="P112" s="417"/>
      <c r="Q112" s="417"/>
      <c r="R112" s="417"/>
      <c r="S112" s="417"/>
      <c r="T112" s="417"/>
      <c r="U112" s="417"/>
      <c r="V112" s="417"/>
      <c r="W112" s="417"/>
      <c r="X112" s="417"/>
      <c r="Y112" s="417"/>
      <c r="Z112" s="417"/>
      <c r="AA112" s="417"/>
      <c r="AB112" s="417"/>
      <c r="AC112" s="417"/>
      <c r="AD112" s="417"/>
      <c r="AE112" s="417"/>
      <c r="AF112" s="417"/>
      <c r="AG112" s="417"/>
      <c r="AH112" s="417"/>
      <c r="AI112" s="417"/>
      <c r="AJ112" s="417"/>
      <c r="AK112" s="417"/>
      <c r="AL112" s="417"/>
      <c r="AM112" s="417"/>
      <c r="AN112" s="417"/>
      <c r="AO112" s="417"/>
      <c r="AP112" s="417"/>
      <c r="AQ112" s="417"/>
      <c r="AR112" s="417"/>
      <c r="AS112" s="417"/>
      <c r="AT112" s="417"/>
      <c r="AU112" s="417"/>
      <c r="AV112" s="417"/>
      <c r="AW112" s="417"/>
      <c r="AX112" s="417"/>
      <c r="AY112" s="417"/>
      <c r="AZ112" s="417"/>
      <c r="BA112" s="417"/>
      <c r="BB112" s="417"/>
      <c r="BC112" s="417"/>
      <c r="BD112" s="417"/>
      <c r="BE112" s="417"/>
      <c r="BF112" s="417"/>
      <c r="BG112" s="417"/>
      <c r="BH112" s="417"/>
      <c r="BI112" s="417"/>
      <c r="BJ112" s="417"/>
      <c r="BK112" s="417"/>
      <c r="BL112" s="417"/>
      <c r="BM112" s="417"/>
      <c r="BN112" s="417"/>
      <c r="BO112" s="417"/>
      <c r="BP112" s="417"/>
      <c r="BQ112" s="417"/>
      <c r="BR112" s="417"/>
      <c r="BS112" s="417"/>
      <c r="BT112" s="417"/>
      <c r="BU112" s="417"/>
      <c r="BV112" s="417"/>
      <c r="BW112" s="417"/>
      <c r="BX112" s="417"/>
      <c r="BY112" s="417"/>
      <c r="BZ112" s="417"/>
      <c r="CA112" s="417"/>
      <c r="CB112" s="417"/>
      <c r="CC112" s="417"/>
      <c r="CD112" s="417"/>
      <c r="CE112" s="417"/>
      <c r="CF112" s="417"/>
      <c r="CG112" s="417"/>
      <c r="CH112" s="417"/>
      <c r="CI112" s="417"/>
      <c r="CJ112" s="417"/>
      <c r="CK112" s="417"/>
      <c r="CL112" s="417"/>
      <c r="CM112" s="417"/>
      <c r="CN112" s="417"/>
      <c r="CO112" s="417"/>
      <c r="CP112" s="417"/>
      <c r="CQ112" s="417"/>
      <c r="CR112" s="417"/>
      <c r="CS112" s="417"/>
      <c r="CT112" s="417"/>
      <c r="CU112" s="417"/>
      <c r="CV112" s="417"/>
      <c r="CW112" s="417"/>
      <c r="CX112" s="417"/>
      <c r="CY112" s="417"/>
      <c r="CZ112" s="417"/>
      <c r="DA112" s="417"/>
      <c r="DB112" s="417"/>
      <c r="DC112" s="417"/>
      <c r="DD112" s="417"/>
      <c r="DE112" s="417"/>
      <c r="DF112" s="417"/>
      <c r="DG112" s="417"/>
      <c r="DH112" s="417"/>
      <c r="DI112" s="417"/>
      <c r="DJ112" s="417"/>
      <c r="DK112" s="417"/>
      <c r="DL112" s="417"/>
      <c r="DM112" s="417"/>
      <c r="DN112" s="417"/>
      <c r="DO112" s="417"/>
      <c r="DP112" s="417"/>
      <c r="DQ112" s="417"/>
      <c r="DR112" s="417"/>
      <c r="DS112" s="417"/>
      <c r="DT112" s="417"/>
      <c r="DU112" s="417"/>
      <c r="DV112" s="417"/>
      <c r="DW112" s="417"/>
      <c r="DX112" s="417"/>
      <c r="DY112" s="417"/>
      <c r="DZ112" s="417"/>
      <c r="EA112" s="417"/>
      <c r="EB112" s="417"/>
      <c r="EC112" s="417"/>
      <c r="ED112" s="417"/>
      <c r="EE112" s="417"/>
      <c r="EF112" s="417"/>
      <c r="EG112" s="417"/>
      <c r="EH112" s="417"/>
      <c r="EI112" s="417"/>
      <c r="EJ112" s="417"/>
      <c r="EK112" s="417"/>
      <c r="EL112" s="417"/>
      <c r="EM112" s="417"/>
      <c r="EN112" s="417"/>
      <c r="EO112" s="417"/>
      <c r="EP112" s="417"/>
      <c r="EQ112" s="417"/>
      <c r="ER112" s="417"/>
      <c r="ES112" s="417"/>
      <c r="ET112" s="417"/>
      <c r="EU112" s="417"/>
      <c r="EV112" s="417"/>
      <c r="EW112" s="417"/>
      <c r="EX112" s="417"/>
      <c r="EY112" s="417"/>
      <c r="EZ112" s="417"/>
      <c r="FA112" s="417"/>
      <c r="FB112" s="417"/>
      <c r="FC112" s="417"/>
      <c r="FD112" s="417"/>
      <c r="FE112" s="417"/>
      <c r="FF112" s="417"/>
      <c r="FG112" s="417"/>
      <c r="FH112" s="417"/>
      <c r="FI112" s="417"/>
      <c r="FJ112" s="417"/>
      <c r="FK112" s="417"/>
      <c r="FL112" s="417"/>
      <c r="FM112" s="417"/>
      <c r="FN112" s="417"/>
      <c r="FO112" s="417"/>
      <c r="FP112" s="417"/>
      <c r="FQ112" s="417"/>
      <c r="FR112" s="417"/>
      <c r="FS112" s="417"/>
      <c r="FT112" s="417"/>
      <c r="FU112" s="417"/>
      <c r="FV112" s="417"/>
      <c r="FW112" s="417"/>
      <c r="FX112" s="417"/>
      <c r="FY112" s="417"/>
      <c r="FZ112" s="417"/>
      <c r="GA112" s="417"/>
      <c r="GB112" s="417"/>
      <c r="GC112" s="417"/>
      <c r="GD112" s="417"/>
      <c r="GE112" s="417"/>
      <c r="GF112" s="417"/>
      <c r="GG112" s="417"/>
      <c r="GH112" s="417"/>
      <c r="GI112" s="417"/>
      <c r="GJ112" s="417"/>
      <c r="GK112" s="417"/>
      <c r="GL112" s="417"/>
      <c r="GM112" s="417"/>
      <c r="GN112" s="417"/>
      <c r="GO112" s="417"/>
      <c r="GP112" s="417"/>
      <c r="GQ112" s="417"/>
      <c r="GR112" s="417"/>
      <c r="GS112" s="417"/>
      <c r="GT112" s="417"/>
      <c r="GU112" s="417"/>
      <c r="GV112" s="417"/>
      <c r="GW112" s="417"/>
      <c r="GX112" s="417"/>
      <c r="GY112" s="417"/>
      <c r="GZ112" s="417"/>
      <c r="HA112" s="417"/>
      <c r="HB112" s="417"/>
      <c r="HC112" s="417"/>
      <c r="HD112" s="417"/>
      <c r="HE112" s="417"/>
      <c r="HF112" s="417"/>
      <c r="HG112" s="417"/>
      <c r="HH112" s="417"/>
      <c r="HI112" s="417"/>
      <c r="HJ112" s="417"/>
      <c r="HK112" s="417"/>
      <c r="HL112" s="417"/>
      <c r="HM112" s="417"/>
      <c r="HN112" s="417"/>
      <c r="HO112" s="417"/>
      <c r="HP112" s="417"/>
      <c r="HQ112" s="417"/>
      <c r="HR112" s="417"/>
      <c r="HS112" s="417"/>
      <c r="HT112" s="417"/>
      <c r="HU112" s="417"/>
      <c r="HV112" s="417"/>
      <c r="HW112" s="417"/>
      <c r="HX112" s="417"/>
      <c r="HY112" s="417"/>
      <c r="HZ112" s="417"/>
      <c r="IA112" s="417"/>
      <c r="IB112" s="417"/>
      <c r="IC112" s="417"/>
      <c r="ID112" s="417"/>
      <c r="IE112" s="417"/>
      <c r="IF112" s="417"/>
      <c r="IG112" s="417"/>
      <c r="IH112" s="417"/>
      <c r="II112" s="417"/>
      <c r="IJ112" s="417"/>
      <c r="IK112" s="417"/>
      <c r="IL112" s="417"/>
      <c r="IM112" s="417"/>
      <c r="IN112" s="417"/>
      <c r="IO112" s="417"/>
      <c r="IP112" s="417"/>
      <c r="IQ112" s="417"/>
      <c r="IR112" s="417"/>
      <c r="IS112" s="417"/>
      <c r="IT112" s="417"/>
      <c r="IU112" s="417"/>
    </row>
    <row r="113" spans="1:255" ht="27" customHeight="1">
      <c r="A113" s="412">
        <v>32</v>
      </c>
      <c r="B113" s="413"/>
      <c r="C113" s="413" t="s">
        <v>336</v>
      </c>
      <c r="D113" s="414" t="s">
        <v>615</v>
      </c>
      <c r="E113" s="412" t="s">
        <v>582</v>
      </c>
      <c r="F113" s="415">
        <v>180986</v>
      </c>
      <c r="G113" s="423">
        <v>11000</v>
      </c>
      <c r="H113" s="415">
        <f>I113+J113</f>
        <v>169986</v>
      </c>
      <c r="I113" s="415">
        <v>169986</v>
      </c>
      <c r="J113" s="415">
        <v>0</v>
      </c>
      <c r="K113" s="414" t="s">
        <v>492</v>
      </c>
      <c r="L113" s="417"/>
      <c r="M113" s="417"/>
      <c r="N113" s="417"/>
      <c r="O113" s="417"/>
      <c r="P113" s="417"/>
      <c r="Q113" s="417"/>
      <c r="R113" s="417"/>
      <c r="S113" s="417"/>
      <c r="T113" s="417"/>
      <c r="U113" s="417"/>
      <c r="V113" s="417"/>
      <c r="W113" s="417"/>
      <c r="X113" s="417"/>
      <c r="Y113" s="417"/>
      <c r="Z113" s="417"/>
      <c r="AA113" s="417"/>
      <c r="AB113" s="417"/>
      <c r="AC113" s="417"/>
      <c r="AD113" s="417"/>
      <c r="AE113" s="417"/>
      <c r="AF113" s="417"/>
      <c r="AG113" s="417"/>
      <c r="AH113" s="417"/>
      <c r="AI113" s="417"/>
      <c r="AJ113" s="417"/>
      <c r="AK113" s="417"/>
      <c r="AL113" s="417"/>
      <c r="AM113" s="417"/>
      <c r="AN113" s="417"/>
      <c r="AO113" s="417"/>
      <c r="AP113" s="417"/>
      <c r="AQ113" s="417"/>
      <c r="AR113" s="417"/>
      <c r="AS113" s="417"/>
      <c r="AT113" s="417"/>
      <c r="AU113" s="417"/>
      <c r="AV113" s="417"/>
      <c r="AW113" s="417"/>
      <c r="AX113" s="417"/>
      <c r="AY113" s="417"/>
      <c r="AZ113" s="417"/>
      <c r="BA113" s="417"/>
      <c r="BB113" s="417"/>
      <c r="BC113" s="417"/>
      <c r="BD113" s="417"/>
      <c r="BE113" s="417"/>
      <c r="BF113" s="417"/>
      <c r="BG113" s="417"/>
      <c r="BH113" s="417"/>
      <c r="BI113" s="417"/>
      <c r="BJ113" s="417"/>
      <c r="BK113" s="417"/>
      <c r="BL113" s="417"/>
      <c r="BM113" s="417"/>
      <c r="BN113" s="417"/>
      <c r="BO113" s="417"/>
      <c r="BP113" s="417"/>
      <c r="BQ113" s="417"/>
      <c r="BR113" s="417"/>
      <c r="BS113" s="417"/>
      <c r="BT113" s="417"/>
      <c r="BU113" s="417"/>
      <c r="BV113" s="417"/>
      <c r="BW113" s="417"/>
      <c r="BX113" s="417"/>
      <c r="BY113" s="417"/>
      <c r="BZ113" s="417"/>
      <c r="CA113" s="417"/>
      <c r="CB113" s="417"/>
      <c r="CC113" s="417"/>
      <c r="CD113" s="417"/>
      <c r="CE113" s="417"/>
      <c r="CF113" s="417"/>
      <c r="CG113" s="417"/>
      <c r="CH113" s="417"/>
      <c r="CI113" s="417"/>
      <c r="CJ113" s="417"/>
      <c r="CK113" s="417"/>
      <c r="CL113" s="417"/>
      <c r="CM113" s="417"/>
      <c r="CN113" s="417"/>
      <c r="CO113" s="417"/>
      <c r="CP113" s="417"/>
      <c r="CQ113" s="417"/>
      <c r="CR113" s="417"/>
      <c r="CS113" s="417"/>
      <c r="CT113" s="417"/>
      <c r="CU113" s="417"/>
      <c r="CV113" s="417"/>
      <c r="CW113" s="417"/>
      <c r="CX113" s="417"/>
      <c r="CY113" s="417"/>
      <c r="CZ113" s="417"/>
      <c r="DA113" s="417"/>
      <c r="DB113" s="417"/>
      <c r="DC113" s="417"/>
      <c r="DD113" s="417"/>
      <c r="DE113" s="417"/>
      <c r="DF113" s="417"/>
      <c r="DG113" s="417"/>
      <c r="DH113" s="417"/>
      <c r="DI113" s="417"/>
      <c r="DJ113" s="417"/>
      <c r="DK113" s="417"/>
      <c r="DL113" s="417"/>
      <c r="DM113" s="417"/>
      <c r="DN113" s="417"/>
      <c r="DO113" s="417"/>
      <c r="DP113" s="417"/>
      <c r="DQ113" s="417"/>
      <c r="DR113" s="417"/>
      <c r="DS113" s="417"/>
      <c r="DT113" s="417"/>
      <c r="DU113" s="417"/>
      <c r="DV113" s="417"/>
      <c r="DW113" s="417"/>
      <c r="DX113" s="417"/>
      <c r="DY113" s="417"/>
      <c r="DZ113" s="417"/>
      <c r="EA113" s="417"/>
      <c r="EB113" s="417"/>
      <c r="EC113" s="417"/>
      <c r="ED113" s="417"/>
      <c r="EE113" s="417"/>
      <c r="EF113" s="417"/>
      <c r="EG113" s="417"/>
      <c r="EH113" s="417"/>
      <c r="EI113" s="417"/>
      <c r="EJ113" s="417"/>
      <c r="EK113" s="417"/>
      <c r="EL113" s="417"/>
      <c r="EM113" s="417"/>
      <c r="EN113" s="417"/>
      <c r="EO113" s="417"/>
      <c r="EP113" s="417"/>
      <c r="EQ113" s="417"/>
      <c r="ER113" s="417"/>
      <c r="ES113" s="417"/>
      <c r="ET113" s="417"/>
      <c r="EU113" s="417"/>
      <c r="EV113" s="417"/>
      <c r="EW113" s="417"/>
      <c r="EX113" s="417"/>
      <c r="EY113" s="417"/>
      <c r="EZ113" s="417"/>
      <c r="FA113" s="417"/>
      <c r="FB113" s="417"/>
      <c r="FC113" s="417"/>
      <c r="FD113" s="417"/>
      <c r="FE113" s="417"/>
      <c r="FF113" s="417"/>
      <c r="FG113" s="417"/>
      <c r="FH113" s="417"/>
      <c r="FI113" s="417"/>
      <c r="FJ113" s="417"/>
      <c r="FK113" s="417"/>
      <c r="FL113" s="417"/>
      <c r="FM113" s="417"/>
      <c r="FN113" s="417"/>
      <c r="FO113" s="417"/>
      <c r="FP113" s="417"/>
      <c r="FQ113" s="417"/>
      <c r="FR113" s="417"/>
      <c r="FS113" s="417"/>
      <c r="FT113" s="417"/>
      <c r="FU113" s="417"/>
      <c r="FV113" s="417"/>
      <c r="FW113" s="417"/>
      <c r="FX113" s="417"/>
      <c r="FY113" s="417"/>
      <c r="FZ113" s="417"/>
      <c r="GA113" s="417"/>
      <c r="GB113" s="417"/>
      <c r="GC113" s="417"/>
      <c r="GD113" s="417"/>
      <c r="GE113" s="417"/>
      <c r="GF113" s="417"/>
      <c r="GG113" s="417"/>
      <c r="GH113" s="417"/>
      <c r="GI113" s="417"/>
      <c r="GJ113" s="417"/>
      <c r="GK113" s="417"/>
      <c r="GL113" s="417"/>
      <c r="GM113" s="417"/>
      <c r="GN113" s="417"/>
      <c r="GO113" s="417"/>
      <c r="GP113" s="417"/>
      <c r="GQ113" s="417"/>
      <c r="GR113" s="417"/>
      <c r="GS113" s="417"/>
      <c r="GT113" s="417"/>
      <c r="GU113" s="417"/>
      <c r="GV113" s="417"/>
      <c r="GW113" s="417"/>
      <c r="GX113" s="417"/>
      <c r="GY113" s="417"/>
      <c r="GZ113" s="417"/>
      <c r="HA113" s="417"/>
      <c r="HB113" s="417"/>
      <c r="HC113" s="417"/>
      <c r="HD113" s="417"/>
      <c r="HE113" s="417"/>
      <c r="HF113" s="417"/>
      <c r="HG113" s="417"/>
      <c r="HH113" s="417"/>
      <c r="HI113" s="417"/>
      <c r="HJ113" s="417"/>
      <c r="HK113" s="417"/>
      <c r="HL113" s="417"/>
      <c r="HM113" s="417"/>
      <c r="HN113" s="417"/>
      <c r="HO113" s="417"/>
      <c r="HP113" s="417"/>
      <c r="HQ113" s="417"/>
      <c r="HR113" s="417"/>
      <c r="HS113" s="417"/>
      <c r="HT113" s="417"/>
      <c r="HU113" s="417"/>
      <c r="HV113" s="417"/>
      <c r="HW113" s="417"/>
      <c r="HX113" s="417"/>
      <c r="HY113" s="417"/>
      <c r="HZ113" s="417"/>
      <c r="IA113" s="417"/>
      <c r="IB113" s="417"/>
      <c r="IC113" s="417"/>
      <c r="ID113" s="417"/>
      <c r="IE113" s="417"/>
      <c r="IF113" s="417"/>
      <c r="IG113" s="417"/>
      <c r="IH113" s="417"/>
      <c r="II113" s="417"/>
      <c r="IJ113" s="417"/>
      <c r="IK113" s="417"/>
      <c r="IL113" s="417"/>
      <c r="IM113" s="417"/>
      <c r="IN113" s="417"/>
      <c r="IO113" s="417"/>
      <c r="IP113" s="417"/>
      <c r="IQ113" s="417"/>
      <c r="IR113" s="417"/>
      <c r="IS113" s="417"/>
      <c r="IT113" s="417"/>
      <c r="IU113" s="417"/>
    </row>
    <row r="114" spans="1:255" ht="19.149999999999999" customHeight="1">
      <c r="A114" s="406"/>
      <c r="B114" s="407" t="s">
        <v>75</v>
      </c>
      <c r="C114" s="407"/>
      <c r="D114" s="408" t="s">
        <v>76</v>
      </c>
      <c r="E114" s="406"/>
      <c r="F114" s="424">
        <f>F115</f>
        <v>793320</v>
      </c>
      <c r="G114" s="424">
        <f>G115</f>
        <v>541429</v>
      </c>
      <c r="H114" s="424">
        <f>H115</f>
        <v>251891</v>
      </c>
      <c r="I114" s="424">
        <f>I115</f>
        <v>251891</v>
      </c>
      <c r="J114" s="424">
        <f>J115</f>
        <v>0</v>
      </c>
      <c r="K114" s="425" t="s">
        <v>488</v>
      </c>
      <c r="L114" s="411"/>
      <c r="M114" s="411"/>
      <c r="N114" s="411"/>
      <c r="O114" s="411"/>
      <c r="P114" s="411"/>
      <c r="Q114" s="411"/>
      <c r="R114" s="411"/>
      <c r="S114" s="411"/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1"/>
      <c r="AK114" s="411"/>
      <c r="AL114" s="411"/>
      <c r="AM114" s="411"/>
      <c r="AN114" s="411"/>
      <c r="AO114" s="411"/>
      <c r="AP114" s="411"/>
      <c r="AQ114" s="411"/>
      <c r="AR114" s="411"/>
      <c r="AS114" s="411"/>
      <c r="AT114" s="411"/>
      <c r="AU114" s="411"/>
      <c r="AV114" s="411"/>
      <c r="AW114" s="411"/>
      <c r="AX114" s="411"/>
      <c r="AY114" s="411"/>
      <c r="AZ114" s="411"/>
      <c r="BA114" s="411"/>
      <c r="BB114" s="411"/>
      <c r="BC114" s="411"/>
      <c r="BD114" s="411"/>
      <c r="BE114" s="411"/>
      <c r="BF114" s="411"/>
      <c r="BG114" s="411"/>
      <c r="BH114" s="411"/>
      <c r="BI114" s="411"/>
      <c r="BJ114" s="411"/>
      <c r="BK114" s="411"/>
      <c r="BL114" s="411"/>
      <c r="BM114" s="411"/>
      <c r="BN114" s="411"/>
      <c r="BO114" s="411"/>
      <c r="BP114" s="411"/>
      <c r="BQ114" s="411"/>
      <c r="BR114" s="411"/>
      <c r="BS114" s="411"/>
      <c r="BT114" s="411"/>
      <c r="BU114" s="411"/>
      <c r="BV114" s="411"/>
      <c r="BW114" s="411"/>
      <c r="BX114" s="411"/>
      <c r="BY114" s="411"/>
      <c r="BZ114" s="411"/>
      <c r="CA114" s="411"/>
      <c r="CB114" s="411"/>
      <c r="CC114" s="411"/>
      <c r="CD114" s="411"/>
      <c r="CE114" s="411"/>
      <c r="CF114" s="411"/>
      <c r="CG114" s="411"/>
      <c r="CH114" s="411"/>
      <c r="CI114" s="411"/>
      <c r="CJ114" s="411"/>
      <c r="CK114" s="411"/>
      <c r="CL114" s="411"/>
      <c r="CM114" s="411"/>
      <c r="CN114" s="411"/>
      <c r="CO114" s="411"/>
      <c r="CP114" s="411"/>
      <c r="CQ114" s="411"/>
      <c r="CR114" s="411"/>
      <c r="CS114" s="411"/>
      <c r="CT114" s="411"/>
      <c r="CU114" s="411"/>
      <c r="CV114" s="411"/>
      <c r="CW114" s="411"/>
      <c r="CX114" s="411"/>
      <c r="CY114" s="411"/>
      <c r="CZ114" s="411"/>
      <c r="DA114" s="411"/>
      <c r="DB114" s="411"/>
      <c r="DC114" s="411"/>
      <c r="DD114" s="411"/>
      <c r="DE114" s="411"/>
      <c r="DF114" s="411"/>
      <c r="DG114" s="411"/>
      <c r="DH114" s="411"/>
      <c r="DI114" s="411"/>
      <c r="DJ114" s="411"/>
      <c r="DK114" s="411"/>
      <c r="DL114" s="411"/>
      <c r="DM114" s="411"/>
      <c r="DN114" s="411"/>
      <c r="DO114" s="411"/>
      <c r="DP114" s="411"/>
      <c r="DQ114" s="411"/>
      <c r="DR114" s="411"/>
      <c r="DS114" s="411"/>
      <c r="DT114" s="411"/>
      <c r="DU114" s="411"/>
      <c r="DV114" s="411"/>
      <c r="DW114" s="411"/>
      <c r="DX114" s="411"/>
      <c r="DY114" s="411"/>
      <c r="DZ114" s="411"/>
      <c r="EA114" s="411"/>
      <c r="EB114" s="411"/>
      <c r="EC114" s="411"/>
      <c r="ED114" s="411"/>
      <c r="EE114" s="411"/>
      <c r="EF114" s="411"/>
      <c r="EG114" s="411"/>
      <c r="EH114" s="411"/>
      <c r="EI114" s="411"/>
      <c r="EJ114" s="411"/>
      <c r="EK114" s="411"/>
      <c r="EL114" s="411"/>
      <c r="EM114" s="411"/>
      <c r="EN114" s="411"/>
      <c r="EO114" s="411"/>
      <c r="EP114" s="411"/>
      <c r="EQ114" s="411"/>
      <c r="ER114" s="411"/>
      <c r="ES114" s="411"/>
      <c r="ET114" s="411"/>
      <c r="EU114" s="411"/>
      <c r="EV114" s="411"/>
      <c r="EW114" s="411"/>
      <c r="EX114" s="411"/>
      <c r="EY114" s="411"/>
      <c r="EZ114" s="411"/>
      <c r="FA114" s="411"/>
      <c r="FB114" s="411"/>
      <c r="FC114" s="411"/>
      <c r="FD114" s="411"/>
      <c r="FE114" s="411"/>
      <c r="FF114" s="411"/>
      <c r="FG114" s="411"/>
      <c r="FH114" s="411"/>
      <c r="FI114" s="411"/>
      <c r="FJ114" s="411"/>
      <c r="FK114" s="411"/>
      <c r="FL114" s="411"/>
      <c r="FM114" s="411"/>
      <c r="FN114" s="411"/>
      <c r="FO114" s="411"/>
      <c r="FP114" s="411"/>
      <c r="FQ114" s="411"/>
      <c r="FR114" s="411"/>
      <c r="FS114" s="411"/>
      <c r="FT114" s="411"/>
      <c r="FU114" s="411"/>
      <c r="FV114" s="411"/>
      <c r="FW114" s="411"/>
      <c r="FX114" s="411"/>
      <c r="FY114" s="411"/>
      <c r="FZ114" s="411"/>
      <c r="GA114" s="411"/>
      <c r="GB114" s="411"/>
      <c r="GC114" s="411"/>
      <c r="GD114" s="411"/>
      <c r="GE114" s="411"/>
      <c r="GF114" s="411"/>
      <c r="GG114" s="411"/>
      <c r="GH114" s="411"/>
      <c r="GI114" s="411"/>
      <c r="GJ114" s="411"/>
      <c r="GK114" s="411"/>
      <c r="GL114" s="411"/>
      <c r="GM114" s="411"/>
      <c r="GN114" s="411"/>
      <c r="GO114" s="411"/>
      <c r="GP114" s="411"/>
      <c r="GQ114" s="411"/>
      <c r="GR114" s="411"/>
      <c r="GS114" s="411"/>
      <c r="GT114" s="411"/>
      <c r="GU114" s="411"/>
      <c r="GV114" s="411"/>
      <c r="GW114" s="411"/>
      <c r="GX114" s="411"/>
      <c r="GY114" s="411"/>
      <c r="GZ114" s="411"/>
      <c r="HA114" s="411"/>
      <c r="HB114" s="411"/>
      <c r="HC114" s="411"/>
      <c r="HD114" s="411"/>
      <c r="HE114" s="411"/>
      <c r="HF114" s="411"/>
      <c r="HG114" s="411"/>
      <c r="HH114" s="411"/>
      <c r="HI114" s="411"/>
      <c r="HJ114" s="411"/>
      <c r="HK114" s="411"/>
      <c r="HL114" s="411"/>
      <c r="HM114" s="411"/>
      <c r="HN114" s="411"/>
      <c r="HO114" s="411"/>
      <c r="HP114" s="411"/>
      <c r="HQ114" s="411"/>
      <c r="HR114" s="411"/>
      <c r="HS114" s="411"/>
      <c r="HT114" s="411"/>
      <c r="HU114" s="411"/>
      <c r="HV114" s="411"/>
      <c r="HW114" s="411"/>
      <c r="HX114" s="411"/>
      <c r="HY114" s="411"/>
      <c r="HZ114" s="411"/>
      <c r="IA114" s="411"/>
      <c r="IB114" s="411"/>
      <c r="IC114" s="411"/>
      <c r="ID114" s="411"/>
      <c r="IE114" s="411"/>
      <c r="IF114" s="411"/>
      <c r="IG114" s="411"/>
      <c r="IH114" s="411"/>
      <c r="II114" s="411"/>
      <c r="IJ114" s="411"/>
      <c r="IK114" s="411"/>
      <c r="IL114" s="411"/>
      <c r="IM114" s="411"/>
      <c r="IN114" s="411"/>
      <c r="IO114" s="411"/>
      <c r="IP114" s="411"/>
      <c r="IQ114" s="411"/>
      <c r="IR114" s="411"/>
      <c r="IS114" s="411"/>
      <c r="IT114" s="411"/>
      <c r="IU114" s="411"/>
    </row>
    <row r="115" spans="1:255" ht="27" customHeight="1">
      <c r="A115" s="412">
        <v>33</v>
      </c>
      <c r="B115" s="413"/>
      <c r="C115" s="413" t="s">
        <v>343</v>
      </c>
      <c r="D115" s="414" t="s">
        <v>616</v>
      </c>
      <c r="E115" s="412" t="s">
        <v>617</v>
      </c>
      <c r="F115" s="415">
        <v>793320</v>
      </c>
      <c r="G115" s="423">
        <v>541429</v>
      </c>
      <c r="H115" s="415">
        <f>I115+J115</f>
        <v>251891</v>
      </c>
      <c r="I115" s="415">
        <v>251891</v>
      </c>
      <c r="J115" s="415">
        <v>0</v>
      </c>
      <c r="K115" s="414" t="s">
        <v>492</v>
      </c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  <c r="AA115" s="417"/>
      <c r="AB115" s="417"/>
      <c r="AC115" s="417"/>
      <c r="AD115" s="417"/>
      <c r="AE115" s="417"/>
      <c r="AF115" s="417"/>
      <c r="AG115" s="417"/>
      <c r="AH115" s="417"/>
      <c r="AI115" s="417"/>
      <c r="AJ115" s="417"/>
      <c r="AK115" s="417"/>
      <c r="AL115" s="417"/>
      <c r="AM115" s="417"/>
      <c r="AN115" s="417"/>
      <c r="AO115" s="417"/>
      <c r="AP115" s="417"/>
      <c r="AQ115" s="417"/>
      <c r="AR115" s="417"/>
      <c r="AS115" s="417"/>
      <c r="AT115" s="417"/>
      <c r="AU115" s="417"/>
      <c r="AV115" s="417"/>
      <c r="AW115" s="417"/>
      <c r="AX115" s="417"/>
      <c r="AY115" s="417"/>
      <c r="AZ115" s="417"/>
      <c r="BA115" s="417"/>
      <c r="BB115" s="417"/>
      <c r="BC115" s="417"/>
      <c r="BD115" s="417"/>
      <c r="BE115" s="417"/>
      <c r="BF115" s="417"/>
      <c r="BG115" s="417"/>
      <c r="BH115" s="417"/>
      <c r="BI115" s="417"/>
      <c r="BJ115" s="417"/>
      <c r="BK115" s="417"/>
      <c r="BL115" s="417"/>
      <c r="BM115" s="417"/>
      <c r="BN115" s="417"/>
      <c r="BO115" s="417"/>
      <c r="BP115" s="417"/>
      <c r="BQ115" s="417"/>
      <c r="BR115" s="417"/>
      <c r="BS115" s="417"/>
      <c r="BT115" s="417"/>
      <c r="BU115" s="417"/>
      <c r="BV115" s="417"/>
      <c r="BW115" s="417"/>
      <c r="BX115" s="417"/>
      <c r="BY115" s="417"/>
      <c r="BZ115" s="417"/>
      <c r="CA115" s="417"/>
      <c r="CB115" s="417"/>
      <c r="CC115" s="417"/>
      <c r="CD115" s="417"/>
      <c r="CE115" s="417"/>
      <c r="CF115" s="417"/>
      <c r="CG115" s="417"/>
      <c r="CH115" s="417"/>
      <c r="CI115" s="417"/>
      <c r="CJ115" s="417"/>
      <c r="CK115" s="417"/>
      <c r="CL115" s="417"/>
      <c r="CM115" s="417"/>
      <c r="CN115" s="417"/>
      <c r="CO115" s="417"/>
      <c r="CP115" s="417"/>
      <c r="CQ115" s="417"/>
      <c r="CR115" s="417"/>
      <c r="CS115" s="417"/>
      <c r="CT115" s="417"/>
      <c r="CU115" s="417"/>
      <c r="CV115" s="417"/>
      <c r="CW115" s="417"/>
      <c r="CX115" s="417"/>
      <c r="CY115" s="417"/>
      <c r="CZ115" s="417"/>
      <c r="DA115" s="417"/>
      <c r="DB115" s="417"/>
      <c r="DC115" s="417"/>
      <c r="DD115" s="417"/>
      <c r="DE115" s="417"/>
      <c r="DF115" s="417"/>
      <c r="DG115" s="417"/>
      <c r="DH115" s="417"/>
      <c r="DI115" s="417"/>
      <c r="DJ115" s="417"/>
      <c r="DK115" s="417"/>
      <c r="DL115" s="417"/>
      <c r="DM115" s="417"/>
      <c r="DN115" s="417"/>
      <c r="DO115" s="417"/>
      <c r="DP115" s="417"/>
      <c r="DQ115" s="417"/>
      <c r="DR115" s="417"/>
      <c r="DS115" s="417"/>
      <c r="DT115" s="417"/>
      <c r="DU115" s="417"/>
      <c r="DV115" s="417"/>
      <c r="DW115" s="417"/>
      <c r="DX115" s="417"/>
      <c r="DY115" s="417"/>
      <c r="DZ115" s="417"/>
      <c r="EA115" s="417"/>
      <c r="EB115" s="417"/>
      <c r="EC115" s="417"/>
      <c r="ED115" s="417"/>
      <c r="EE115" s="417"/>
      <c r="EF115" s="417"/>
      <c r="EG115" s="417"/>
      <c r="EH115" s="417"/>
      <c r="EI115" s="417"/>
      <c r="EJ115" s="417"/>
      <c r="EK115" s="417"/>
      <c r="EL115" s="417"/>
      <c r="EM115" s="417"/>
      <c r="EN115" s="417"/>
      <c r="EO115" s="417"/>
      <c r="EP115" s="417"/>
      <c r="EQ115" s="417"/>
      <c r="ER115" s="417"/>
      <c r="ES115" s="417"/>
      <c r="ET115" s="417"/>
      <c r="EU115" s="417"/>
      <c r="EV115" s="417"/>
      <c r="EW115" s="417"/>
      <c r="EX115" s="417"/>
      <c r="EY115" s="417"/>
      <c r="EZ115" s="417"/>
      <c r="FA115" s="417"/>
      <c r="FB115" s="417"/>
      <c r="FC115" s="417"/>
      <c r="FD115" s="417"/>
      <c r="FE115" s="417"/>
      <c r="FF115" s="417"/>
      <c r="FG115" s="417"/>
      <c r="FH115" s="417"/>
      <c r="FI115" s="417"/>
      <c r="FJ115" s="417"/>
      <c r="FK115" s="417"/>
      <c r="FL115" s="417"/>
      <c r="FM115" s="417"/>
      <c r="FN115" s="417"/>
      <c r="FO115" s="417"/>
      <c r="FP115" s="417"/>
      <c r="FQ115" s="417"/>
      <c r="FR115" s="417"/>
      <c r="FS115" s="417"/>
      <c r="FT115" s="417"/>
      <c r="FU115" s="417"/>
      <c r="FV115" s="417"/>
      <c r="FW115" s="417"/>
      <c r="FX115" s="417"/>
      <c r="FY115" s="417"/>
      <c r="FZ115" s="417"/>
      <c r="GA115" s="417"/>
      <c r="GB115" s="417"/>
      <c r="GC115" s="417"/>
      <c r="GD115" s="417"/>
      <c r="GE115" s="417"/>
      <c r="GF115" s="417"/>
      <c r="GG115" s="417"/>
      <c r="GH115" s="417"/>
      <c r="GI115" s="417"/>
      <c r="GJ115" s="417"/>
      <c r="GK115" s="417"/>
      <c r="GL115" s="417"/>
      <c r="GM115" s="417"/>
      <c r="GN115" s="417"/>
      <c r="GO115" s="417"/>
      <c r="GP115" s="417"/>
      <c r="GQ115" s="417"/>
      <c r="GR115" s="417"/>
      <c r="GS115" s="417"/>
      <c r="GT115" s="417"/>
      <c r="GU115" s="417"/>
      <c r="GV115" s="417"/>
      <c r="GW115" s="417"/>
      <c r="GX115" s="417"/>
      <c r="GY115" s="417"/>
      <c r="GZ115" s="417"/>
      <c r="HA115" s="417"/>
      <c r="HB115" s="417"/>
      <c r="HC115" s="417"/>
      <c r="HD115" s="417"/>
      <c r="HE115" s="417"/>
      <c r="HF115" s="417"/>
      <c r="HG115" s="417"/>
      <c r="HH115" s="417"/>
      <c r="HI115" s="417"/>
      <c r="HJ115" s="417"/>
      <c r="HK115" s="417"/>
      <c r="HL115" s="417"/>
      <c r="HM115" s="417"/>
      <c r="HN115" s="417"/>
      <c r="HO115" s="417"/>
      <c r="HP115" s="417"/>
      <c r="HQ115" s="417"/>
      <c r="HR115" s="417"/>
      <c r="HS115" s="417"/>
      <c r="HT115" s="417"/>
      <c r="HU115" s="417"/>
      <c r="HV115" s="417"/>
      <c r="HW115" s="417"/>
      <c r="HX115" s="417"/>
      <c r="HY115" s="417"/>
      <c r="HZ115" s="417"/>
      <c r="IA115" s="417"/>
      <c r="IB115" s="417"/>
      <c r="IC115" s="417"/>
      <c r="ID115" s="417"/>
      <c r="IE115" s="417"/>
      <c r="IF115" s="417"/>
      <c r="IG115" s="417"/>
      <c r="IH115" s="417"/>
      <c r="II115" s="417"/>
      <c r="IJ115" s="417"/>
      <c r="IK115" s="417"/>
      <c r="IL115" s="417"/>
      <c r="IM115" s="417"/>
      <c r="IN115" s="417"/>
      <c r="IO115" s="417"/>
      <c r="IP115" s="417"/>
      <c r="IQ115" s="417"/>
      <c r="IR115" s="417"/>
      <c r="IS115" s="417"/>
      <c r="IT115" s="417"/>
      <c r="IU115" s="417"/>
    </row>
    <row r="116" spans="1:255" ht="18" customHeight="1">
      <c r="A116" s="406"/>
      <c r="B116" s="407" t="s">
        <v>29</v>
      </c>
      <c r="C116" s="407"/>
      <c r="D116" s="408" t="s">
        <v>30</v>
      </c>
      <c r="E116" s="406"/>
      <c r="F116" s="424">
        <f>F117</f>
        <v>27625259</v>
      </c>
      <c r="G116" s="424">
        <f>G117</f>
        <v>11625259</v>
      </c>
      <c r="H116" s="424">
        <f>H117</f>
        <v>5000000</v>
      </c>
      <c r="I116" s="424">
        <f>I117</f>
        <v>5000000</v>
      </c>
      <c r="J116" s="424">
        <f>J117</f>
        <v>0</v>
      </c>
      <c r="K116" s="425" t="s">
        <v>488</v>
      </c>
      <c r="L116" s="411"/>
      <c r="M116" s="411"/>
      <c r="N116" s="411"/>
      <c r="O116" s="411"/>
      <c r="P116" s="411"/>
      <c r="Q116" s="411"/>
      <c r="R116" s="411"/>
      <c r="S116" s="411"/>
      <c r="T116" s="411"/>
      <c r="U116" s="411"/>
      <c r="V116" s="411"/>
      <c r="W116" s="411"/>
      <c r="X116" s="411"/>
      <c r="Y116" s="411"/>
      <c r="Z116" s="411"/>
      <c r="AA116" s="411"/>
      <c r="AB116" s="411"/>
      <c r="AC116" s="411"/>
      <c r="AD116" s="411"/>
      <c r="AE116" s="411"/>
      <c r="AF116" s="411"/>
      <c r="AG116" s="411"/>
      <c r="AH116" s="411"/>
      <c r="AI116" s="411"/>
      <c r="AJ116" s="411"/>
      <c r="AK116" s="411"/>
      <c r="AL116" s="411"/>
      <c r="AM116" s="411"/>
      <c r="AN116" s="411"/>
      <c r="AO116" s="411"/>
      <c r="AP116" s="411"/>
      <c r="AQ116" s="411"/>
      <c r="AR116" s="411"/>
      <c r="AS116" s="411"/>
      <c r="AT116" s="411"/>
      <c r="AU116" s="411"/>
      <c r="AV116" s="411"/>
      <c r="AW116" s="411"/>
      <c r="AX116" s="411"/>
      <c r="AY116" s="411"/>
      <c r="AZ116" s="411"/>
      <c r="BA116" s="411"/>
      <c r="BB116" s="411"/>
      <c r="BC116" s="411"/>
      <c r="BD116" s="411"/>
      <c r="BE116" s="411"/>
      <c r="BF116" s="411"/>
      <c r="BG116" s="411"/>
      <c r="BH116" s="411"/>
      <c r="BI116" s="411"/>
      <c r="BJ116" s="411"/>
      <c r="BK116" s="411"/>
      <c r="BL116" s="411"/>
      <c r="BM116" s="411"/>
      <c r="BN116" s="411"/>
      <c r="BO116" s="411"/>
      <c r="BP116" s="411"/>
      <c r="BQ116" s="411"/>
      <c r="BR116" s="411"/>
      <c r="BS116" s="411"/>
      <c r="BT116" s="411"/>
      <c r="BU116" s="411"/>
      <c r="BV116" s="411"/>
      <c r="BW116" s="411"/>
      <c r="BX116" s="411"/>
      <c r="BY116" s="411"/>
      <c r="BZ116" s="411"/>
      <c r="CA116" s="411"/>
      <c r="CB116" s="411"/>
      <c r="CC116" s="411"/>
      <c r="CD116" s="411"/>
      <c r="CE116" s="411"/>
      <c r="CF116" s="411"/>
      <c r="CG116" s="411"/>
      <c r="CH116" s="411"/>
      <c r="CI116" s="411"/>
      <c r="CJ116" s="411"/>
      <c r="CK116" s="411"/>
      <c r="CL116" s="411"/>
      <c r="CM116" s="411"/>
      <c r="CN116" s="411"/>
      <c r="CO116" s="411"/>
      <c r="CP116" s="411"/>
      <c r="CQ116" s="411"/>
      <c r="CR116" s="411"/>
      <c r="CS116" s="411"/>
      <c r="CT116" s="411"/>
      <c r="CU116" s="411"/>
      <c r="CV116" s="411"/>
      <c r="CW116" s="411"/>
      <c r="CX116" s="411"/>
      <c r="CY116" s="411"/>
      <c r="CZ116" s="411"/>
      <c r="DA116" s="411"/>
      <c r="DB116" s="411"/>
      <c r="DC116" s="411"/>
      <c r="DD116" s="411"/>
      <c r="DE116" s="411"/>
      <c r="DF116" s="411"/>
      <c r="DG116" s="411"/>
      <c r="DH116" s="411"/>
      <c r="DI116" s="411"/>
      <c r="DJ116" s="411"/>
      <c r="DK116" s="411"/>
      <c r="DL116" s="411"/>
      <c r="DM116" s="411"/>
      <c r="DN116" s="411"/>
      <c r="DO116" s="411"/>
      <c r="DP116" s="411"/>
      <c r="DQ116" s="411"/>
      <c r="DR116" s="411"/>
      <c r="DS116" s="411"/>
      <c r="DT116" s="411"/>
      <c r="DU116" s="411"/>
      <c r="DV116" s="411"/>
      <c r="DW116" s="411"/>
      <c r="DX116" s="411"/>
      <c r="DY116" s="411"/>
      <c r="DZ116" s="411"/>
      <c r="EA116" s="411"/>
      <c r="EB116" s="411"/>
      <c r="EC116" s="411"/>
      <c r="ED116" s="411"/>
      <c r="EE116" s="411"/>
      <c r="EF116" s="411"/>
      <c r="EG116" s="411"/>
      <c r="EH116" s="411"/>
      <c r="EI116" s="411"/>
      <c r="EJ116" s="411"/>
      <c r="EK116" s="411"/>
      <c r="EL116" s="411"/>
      <c r="EM116" s="411"/>
      <c r="EN116" s="411"/>
      <c r="EO116" s="411"/>
      <c r="EP116" s="411"/>
      <c r="EQ116" s="411"/>
      <c r="ER116" s="411"/>
      <c r="ES116" s="411"/>
      <c r="ET116" s="411"/>
      <c r="EU116" s="411"/>
      <c r="EV116" s="411"/>
      <c r="EW116" s="411"/>
      <c r="EX116" s="411"/>
      <c r="EY116" s="411"/>
      <c r="EZ116" s="411"/>
      <c r="FA116" s="411"/>
      <c r="FB116" s="411"/>
      <c r="FC116" s="411"/>
      <c r="FD116" s="411"/>
      <c r="FE116" s="411"/>
      <c r="FF116" s="411"/>
      <c r="FG116" s="411"/>
      <c r="FH116" s="411"/>
      <c r="FI116" s="411"/>
      <c r="FJ116" s="411"/>
      <c r="FK116" s="411"/>
      <c r="FL116" s="411"/>
      <c r="FM116" s="411"/>
      <c r="FN116" s="411"/>
      <c r="FO116" s="411"/>
      <c r="FP116" s="411"/>
      <c r="FQ116" s="411"/>
      <c r="FR116" s="411"/>
      <c r="FS116" s="411"/>
      <c r="FT116" s="411"/>
      <c r="FU116" s="411"/>
      <c r="FV116" s="411"/>
      <c r="FW116" s="411"/>
      <c r="FX116" s="411"/>
      <c r="FY116" s="411"/>
      <c r="FZ116" s="411"/>
      <c r="GA116" s="411"/>
      <c r="GB116" s="411"/>
      <c r="GC116" s="411"/>
      <c r="GD116" s="411"/>
      <c r="GE116" s="411"/>
      <c r="GF116" s="411"/>
      <c r="GG116" s="411"/>
      <c r="GH116" s="411"/>
      <c r="GI116" s="411"/>
      <c r="GJ116" s="411"/>
      <c r="GK116" s="411"/>
      <c r="GL116" s="411"/>
      <c r="GM116" s="411"/>
      <c r="GN116" s="411"/>
      <c r="GO116" s="411"/>
      <c r="GP116" s="411"/>
      <c r="GQ116" s="411"/>
      <c r="GR116" s="411"/>
      <c r="GS116" s="411"/>
      <c r="GT116" s="411"/>
      <c r="GU116" s="411"/>
      <c r="GV116" s="411"/>
      <c r="GW116" s="411"/>
      <c r="GX116" s="411"/>
      <c r="GY116" s="411"/>
      <c r="GZ116" s="411"/>
      <c r="HA116" s="411"/>
      <c r="HB116" s="411"/>
      <c r="HC116" s="411"/>
      <c r="HD116" s="411"/>
      <c r="HE116" s="411"/>
      <c r="HF116" s="411"/>
      <c r="HG116" s="411"/>
      <c r="HH116" s="411"/>
      <c r="HI116" s="411"/>
      <c r="HJ116" s="411"/>
      <c r="HK116" s="411"/>
      <c r="HL116" s="411"/>
      <c r="HM116" s="411"/>
      <c r="HN116" s="411"/>
      <c r="HO116" s="411"/>
      <c r="HP116" s="411"/>
      <c r="HQ116" s="411"/>
      <c r="HR116" s="411"/>
      <c r="HS116" s="411"/>
      <c r="HT116" s="411"/>
      <c r="HU116" s="411"/>
      <c r="HV116" s="411"/>
      <c r="HW116" s="411"/>
      <c r="HX116" s="411"/>
      <c r="HY116" s="411"/>
      <c r="HZ116" s="411"/>
      <c r="IA116" s="411"/>
      <c r="IB116" s="411"/>
      <c r="IC116" s="411"/>
      <c r="ID116" s="411"/>
      <c r="IE116" s="411"/>
      <c r="IF116" s="411"/>
      <c r="IG116" s="411"/>
      <c r="IH116" s="411"/>
      <c r="II116" s="411"/>
      <c r="IJ116" s="411"/>
      <c r="IK116" s="411"/>
      <c r="IL116" s="411"/>
      <c r="IM116" s="411"/>
      <c r="IN116" s="411"/>
      <c r="IO116" s="411"/>
      <c r="IP116" s="411"/>
      <c r="IQ116" s="411"/>
      <c r="IR116" s="411"/>
      <c r="IS116" s="411"/>
      <c r="IT116" s="411"/>
      <c r="IU116" s="411"/>
    </row>
    <row r="117" spans="1:255" ht="27" customHeight="1">
      <c r="A117" s="412">
        <v>34</v>
      </c>
      <c r="B117" s="413"/>
      <c r="C117" s="413" t="s">
        <v>350</v>
      </c>
      <c r="D117" s="414" t="s">
        <v>618</v>
      </c>
      <c r="E117" s="412" t="s">
        <v>619</v>
      </c>
      <c r="F117" s="415">
        <v>27625259</v>
      </c>
      <c r="G117" s="423">
        <v>11625259</v>
      </c>
      <c r="H117" s="415">
        <f>I117+J117</f>
        <v>5000000</v>
      </c>
      <c r="I117" s="415">
        <v>5000000</v>
      </c>
      <c r="J117" s="415">
        <v>0</v>
      </c>
      <c r="K117" s="414" t="s">
        <v>492</v>
      </c>
      <c r="L117" s="417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  <c r="Z117" s="417"/>
      <c r="AA117" s="417"/>
      <c r="AB117" s="417"/>
      <c r="AC117" s="417"/>
      <c r="AD117" s="417"/>
      <c r="AE117" s="417"/>
      <c r="AF117" s="417"/>
      <c r="AG117" s="417"/>
      <c r="AH117" s="417"/>
      <c r="AI117" s="417"/>
      <c r="AJ117" s="417"/>
      <c r="AK117" s="417"/>
      <c r="AL117" s="417"/>
      <c r="AM117" s="417"/>
      <c r="AN117" s="417"/>
      <c r="AO117" s="417"/>
      <c r="AP117" s="417"/>
      <c r="AQ117" s="417"/>
      <c r="AR117" s="417"/>
      <c r="AS117" s="417"/>
      <c r="AT117" s="417"/>
      <c r="AU117" s="417"/>
      <c r="AV117" s="417"/>
      <c r="AW117" s="417"/>
      <c r="AX117" s="417"/>
      <c r="AY117" s="417"/>
      <c r="AZ117" s="417"/>
      <c r="BA117" s="417"/>
      <c r="BB117" s="417"/>
      <c r="BC117" s="417"/>
      <c r="BD117" s="417"/>
      <c r="BE117" s="417"/>
      <c r="BF117" s="417"/>
      <c r="BG117" s="417"/>
      <c r="BH117" s="417"/>
      <c r="BI117" s="417"/>
      <c r="BJ117" s="417"/>
      <c r="BK117" s="417"/>
      <c r="BL117" s="417"/>
      <c r="BM117" s="417"/>
      <c r="BN117" s="417"/>
      <c r="BO117" s="417"/>
      <c r="BP117" s="417"/>
      <c r="BQ117" s="417"/>
      <c r="BR117" s="417"/>
      <c r="BS117" s="417"/>
      <c r="BT117" s="417"/>
      <c r="BU117" s="417"/>
      <c r="BV117" s="417"/>
      <c r="BW117" s="417"/>
      <c r="BX117" s="417"/>
      <c r="BY117" s="417"/>
      <c r="BZ117" s="417"/>
      <c r="CA117" s="417"/>
      <c r="CB117" s="417"/>
      <c r="CC117" s="417"/>
      <c r="CD117" s="417"/>
      <c r="CE117" s="417"/>
      <c r="CF117" s="417"/>
      <c r="CG117" s="417"/>
      <c r="CH117" s="417"/>
      <c r="CI117" s="417"/>
      <c r="CJ117" s="417"/>
      <c r="CK117" s="417"/>
      <c r="CL117" s="417"/>
      <c r="CM117" s="417"/>
      <c r="CN117" s="417"/>
      <c r="CO117" s="417"/>
      <c r="CP117" s="417"/>
      <c r="CQ117" s="417"/>
      <c r="CR117" s="417"/>
      <c r="CS117" s="417"/>
      <c r="CT117" s="417"/>
      <c r="CU117" s="417"/>
      <c r="CV117" s="417"/>
      <c r="CW117" s="417"/>
      <c r="CX117" s="417"/>
      <c r="CY117" s="417"/>
      <c r="CZ117" s="417"/>
      <c r="DA117" s="417"/>
      <c r="DB117" s="417"/>
      <c r="DC117" s="417"/>
      <c r="DD117" s="417"/>
      <c r="DE117" s="417"/>
      <c r="DF117" s="417"/>
      <c r="DG117" s="417"/>
      <c r="DH117" s="417"/>
      <c r="DI117" s="417"/>
      <c r="DJ117" s="417"/>
      <c r="DK117" s="417"/>
      <c r="DL117" s="417"/>
      <c r="DM117" s="417"/>
      <c r="DN117" s="417"/>
      <c r="DO117" s="417"/>
      <c r="DP117" s="417"/>
      <c r="DQ117" s="417"/>
      <c r="DR117" s="417"/>
      <c r="DS117" s="417"/>
      <c r="DT117" s="417"/>
      <c r="DU117" s="417"/>
      <c r="DV117" s="417"/>
      <c r="DW117" s="417"/>
      <c r="DX117" s="417"/>
      <c r="DY117" s="417"/>
      <c r="DZ117" s="417"/>
      <c r="EA117" s="417"/>
      <c r="EB117" s="417"/>
      <c r="EC117" s="417"/>
      <c r="ED117" s="417"/>
      <c r="EE117" s="417"/>
      <c r="EF117" s="417"/>
      <c r="EG117" s="417"/>
      <c r="EH117" s="417"/>
      <c r="EI117" s="417"/>
      <c r="EJ117" s="417"/>
      <c r="EK117" s="417"/>
      <c r="EL117" s="417"/>
      <c r="EM117" s="417"/>
      <c r="EN117" s="417"/>
      <c r="EO117" s="417"/>
      <c r="EP117" s="417"/>
      <c r="EQ117" s="417"/>
      <c r="ER117" s="417"/>
      <c r="ES117" s="417"/>
      <c r="ET117" s="417"/>
      <c r="EU117" s="417"/>
      <c r="EV117" s="417"/>
      <c r="EW117" s="417"/>
      <c r="EX117" s="417"/>
      <c r="EY117" s="417"/>
      <c r="EZ117" s="417"/>
      <c r="FA117" s="417"/>
      <c r="FB117" s="417"/>
      <c r="FC117" s="417"/>
      <c r="FD117" s="417"/>
      <c r="FE117" s="417"/>
      <c r="FF117" s="417"/>
      <c r="FG117" s="417"/>
      <c r="FH117" s="417"/>
      <c r="FI117" s="417"/>
      <c r="FJ117" s="417"/>
      <c r="FK117" s="417"/>
      <c r="FL117" s="417"/>
      <c r="FM117" s="417"/>
      <c r="FN117" s="417"/>
      <c r="FO117" s="417"/>
      <c r="FP117" s="417"/>
      <c r="FQ117" s="417"/>
      <c r="FR117" s="417"/>
      <c r="FS117" s="417"/>
      <c r="FT117" s="417"/>
      <c r="FU117" s="417"/>
      <c r="FV117" s="417"/>
      <c r="FW117" s="417"/>
      <c r="FX117" s="417"/>
      <c r="FY117" s="417"/>
      <c r="FZ117" s="417"/>
      <c r="GA117" s="417"/>
      <c r="GB117" s="417"/>
      <c r="GC117" s="417"/>
      <c r="GD117" s="417"/>
      <c r="GE117" s="417"/>
      <c r="GF117" s="417"/>
      <c r="GG117" s="417"/>
      <c r="GH117" s="417"/>
      <c r="GI117" s="417"/>
      <c r="GJ117" s="417"/>
      <c r="GK117" s="417"/>
      <c r="GL117" s="417"/>
      <c r="GM117" s="417"/>
      <c r="GN117" s="417"/>
      <c r="GO117" s="417"/>
      <c r="GP117" s="417"/>
      <c r="GQ117" s="417"/>
      <c r="GR117" s="417"/>
      <c r="GS117" s="417"/>
      <c r="GT117" s="417"/>
      <c r="GU117" s="417"/>
      <c r="GV117" s="417"/>
      <c r="GW117" s="417"/>
      <c r="GX117" s="417"/>
      <c r="GY117" s="417"/>
      <c r="GZ117" s="417"/>
      <c r="HA117" s="417"/>
      <c r="HB117" s="417"/>
      <c r="HC117" s="417"/>
      <c r="HD117" s="417"/>
      <c r="HE117" s="417"/>
      <c r="HF117" s="417"/>
      <c r="HG117" s="417"/>
      <c r="HH117" s="417"/>
      <c r="HI117" s="417"/>
      <c r="HJ117" s="417"/>
      <c r="HK117" s="417"/>
      <c r="HL117" s="417"/>
      <c r="HM117" s="417"/>
      <c r="HN117" s="417"/>
      <c r="HO117" s="417"/>
      <c r="HP117" s="417"/>
      <c r="HQ117" s="417"/>
      <c r="HR117" s="417"/>
      <c r="HS117" s="417"/>
      <c r="HT117" s="417"/>
      <c r="HU117" s="417"/>
      <c r="HV117" s="417"/>
      <c r="HW117" s="417"/>
      <c r="HX117" s="417"/>
      <c r="HY117" s="417"/>
      <c r="HZ117" s="417"/>
      <c r="IA117" s="417"/>
      <c r="IB117" s="417"/>
      <c r="IC117" s="417"/>
      <c r="ID117" s="417"/>
      <c r="IE117" s="417"/>
      <c r="IF117" s="417"/>
      <c r="IG117" s="417"/>
      <c r="IH117" s="417"/>
      <c r="II117" s="417"/>
      <c r="IJ117" s="417"/>
      <c r="IK117" s="417"/>
      <c r="IL117" s="417"/>
      <c r="IM117" s="417"/>
      <c r="IN117" s="417"/>
      <c r="IO117" s="417"/>
      <c r="IP117" s="417"/>
      <c r="IQ117" s="417"/>
      <c r="IR117" s="417"/>
      <c r="IS117" s="417"/>
      <c r="IT117" s="417"/>
      <c r="IU117" s="417"/>
    </row>
    <row r="118" spans="1:255" ht="16.899999999999999" customHeight="1">
      <c r="A118" s="406"/>
      <c r="B118" s="407" t="s">
        <v>33</v>
      </c>
      <c r="C118" s="407"/>
      <c r="D118" s="408" t="s">
        <v>34</v>
      </c>
      <c r="E118" s="406" t="s">
        <v>488</v>
      </c>
      <c r="F118" s="409">
        <f>F119</f>
        <v>7500000</v>
      </c>
      <c r="G118" s="409">
        <f>G119</f>
        <v>126050</v>
      </c>
      <c r="H118" s="409">
        <f>H119</f>
        <v>3623950</v>
      </c>
      <c r="I118" s="409">
        <f>I119</f>
        <v>3623950</v>
      </c>
      <c r="J118" s="409">
        <f>J119</f>
        <v>0</v>
      </c>
      <c r="K118" s="406" t="s">
        <v>488</v>
      </c>
      <c r="L118" s="411"/>
      <c r="M118" s="411"/>
      <c r="N118" s="411"/>
      <c r="O118" s="411"/>
      <c r="P118" s="411"/>
      <c r="Q118" s="411"/>
      <c r="R118" s="411"/>
      <c r="S118" s="411"/>
      <c r="T118" s="411"/>
      <c r="U118" s="411"/>
      <c r="V118" s="411"/>
      <c r="W118" s="411"/>
      <c r="X118" s="411"/>
      <c r="Y118" s="411"/>
      <c r="Z118" s="411"/>
      <c r="AA118" s="411"/>
      <c r="AB118" s="411"/>
      <c r="AC118" s="411"/>
      <c r="AD118" s="411"/>
      <c r="AE118" s="411"/>
      <c r="AF118" s="411"/>
      <c r="AG118" s="411"/>
      <c r="AH118" s="411"/>
      <c r="AI118" s="411"/>
      <c r="AJ118" s="411"/>
      <c r="AK118" s="411"/>
      <c r="AL118" s="411"/>
      <c r="AM118" s="411"/>
      <c r="AN118" s="411"/>
      <c r="AO118" s="411"/>
      <c r="AP118" s="411"/>
      <c r="AQ118" s="411"/>
      <c r="AR118" s="411"/>
      <c r="AS118" s="411"/>
      <c r="AT118" s="411"/>
      <c r="AU118" s="411"/>
      <c r="AV118" s="411"/>
      <c r="AW118" s="411"/>
      <c r="AX118" s="411"/>
      <c r="AY118" s="411"/>
      <c r="AZ118" s="411"/>
      <c r="BA118" s="411"/>
      <c r="BB118" s="411"/>
      <c r="BC118" s="411"/>
      <c r="BD118" s="411"/>
      <c r="BE118" s="411"/>
      <c r="BF118" s="411"/>
      <c r="BG118" s="411"/>
      <c r="BH118" s="411"/>
      <c r="BI118" s="411"/>
      <c r="BJ118" s="411"/>
      <c r="BK118" s="411"/>
      <c r="BL118" s="411"/>
      <c r="BM118" s="411"/>
      <c r="BN118" s="411"/>
      <c r="BO118" s="411"/>
      <c r="BP118" s="411"/>
      <c r="BQ118" s="411"/>
      <c r="BR118" s="411"/>
      <c r="BS118" s="411"/>
      <c r="BT118" s="411"/>
      <c r="BU118" s="411"/>
      <c r="BV118" s="411"/>
      <c r="BW118" s="411"/>
      <c r="BX118" s="411"/>
      <c r="BY118" s="411"/>
      <c r="BZ118" s="411"/>
      <c r="CA118" s="411"/>
      <c r="CB118" s="411"/>
      <c r="CC118" s="411"/>
      <c r="CD118" s="411"/>
      <c r="CE118" s="411"/>
      <c r="CF118" s="411"/>
      <c r="CG118" s="411"/>
      <c r="CH118" s="411"/>
      <c r="CI118" s="411"/>
      <c r="CJ118" s="411"/>
      <c r="CK118" s="411"/>
      <c r="CL118" s="411"/>
      <c r="CM118" s="411"/>
      <c r="CN118" s="411"/>
      <c r="CO118" s="411"/>
      <c r="CP118" s="411"/>
      <c r="CQ118" s="411"/>
      <c r="CR118" s="411"/>
      <c r="CS118" s="411"/>
      <c r="CT118" s="411"/>
      <c r="CU118" s="411"/>
      <c r="CV118" s="411"/>
      <c r="CW118" s="411"/>
      <c r="CX118" s="411"/>
      <c r="CY118" s="411"/>
      <c r="CZ118" s="411"/>
      <c r="DA118" s="411"/>
      <c r="DB118" s="411"/>
      <c r="DC118" s="411"/>
      <c r="DD118" s="411"/>
      <c r="DE118" s="411"/>
      <c r="DF118" s="411"/>
      <c r="DG118" s="411"/>
      <c r="DH118" s="411"/>
      <c r="DI118" s="411"/>
      <c r="DJ118" s="411"/>
      <c r="DK118" s="411"/>
      <c r="DL118" s="411"/>
      <c r="DM118" s="411"/>
      <c r="DN118" s="411"/>
      <c r="DO118" s="411"/>
      <c r="DP118" s="411"/>
      <c r="DQ118" s="411"/>
      <c r="DR118" s="411"/>
      <c r="DS118" s="411"/>
      <c r="DT118" s="411"/>
      <c r="DU118" s="411"/>
      <c r="DV118" s="411"/>
      <c r="DW118" s="411"/>
      <c r="DX118" s="411"/>
      <c r="DY118" s="411"/>
      <c r="DZ118" s="411"/>
      <c r="EA118" s="411"/>
      <c r="EB118" s="411"/>
      <c r="EC118" s="411"/>
      <c r="ED118" s="411"/>
      <c r="EE118" s="411"/>
      <c r="EF118" s="411"/>
      <c r="EG118" s="411"/>
      <c r="EH118" s="411"/>
      <c r="EI118" s="411"/>
      <c r="EJ118" s="411"/>
      <c r="EK118" s="411"/>
      <c r="EL118" s="411"/>
      <c r="EM118" s="411"/>
      <c r="EN118" s="411"/>
      <c r="EO118" s="411"/>
      <c r="EP118" s="411"/>
      <c r="EQ118" s="411"/>
      <c r="ER118" s="411"/>
      <c r="ES118" s="411"/>
      <c r="ET118" s="411"/>
      <c r="EU118" s="411"/>
      <c r="EV118" s="411"/>
      <c r="EW118" s="411"/>
      <c r="EX118" s="411"/>
      <c r="EY118" s="411"/>
      <c r="EZ118" s="411"/>
      <c r="FA118" s="411"/>
      <c r="FB118" s="411"/>
      <c r="FC118" s="411"/>
      <c r="FD118" s="411"/>
      <c r="FE118" s="411"/>
      <c r="FF118" s="411"/>
      <c r="FG118" s="411"/>
      <c r="FH118" s="411"/>
      <c r="FI118" s="411"/>
      <c r="FJ118" s="411"/>
      <c r="FK118" s="411"/>
      <c r="FL118" s="411"/>
      <c r="FM118" s="411"/>
      <c r="FN118" s="411"/>
      <c r="FO118" s="411"/>
      <c r="FP118" s="411"/>
      <c r="FQ118" s="411"/>
      <c r="FR118" s="411"/>
      <c r="FS118" s="411"/>
      <c r="FT118" s="411"/>
      <c r="FU118" s="411"/>
      <c r="FV118" s="411"/>
      <c r="FW118" s="411"/>
      <c r="FX118" s="411"/>
      <c r="FY118" s="411"/>
      <c r="FZ118" s="411"/>
      <c r="GA118" s="411"/>
      <c r="GB118" s="411"/>
      <c r="GC118" s="411"/>
      <c r="GD118" s="411"/>
      <c r="GE118" s="411"/>
      <c r="GF118" s="411"/>
      <c r="GG118" s="411"/>
      <c r="GH118" s="411"/>
      <c r="GI118" s="411"/>
      <c r="GJ118" s="411"/>
      <c r="GK118" s="411"/>
      <c r="GL118" s="411"/>
      <c r="GM118" s="411"/>
      <c r="GN118" s="411"/>
      <c r="GO118" s="411"/>
      <c r="GP118" s="411"/>
      <c r="GQ118" s="411"/>
      <c r="GR118" s="411"/>
      <c r="GS118" s="411"/>
      <c r="GT118" s="411"/>
      <c r="GU118" s="411"/>
      <c r="GV118" s="411"/>
      <c r="GW118" s="411"/>
      <c r="GX118" s="411"/>
      <c r="GY118" s="411"/>
      <c r="GZ118" s="411"/>
      <c r="HA118" s="411"/>
      <c r="HB118" s="411"/>
      <c r="HC118" s="411"/>
      <c r="HD118" s="411"/>
      <c r="HE118" s="411"/>
      <c r="HF118" s="411"/>
      <c r="HG118" s="411"/>
      <c r="HH118" s="411"/>
      <c r="HI118" s="411"/>
      <c r="HJ118" s="411"/>
      <c r="HK118" s="411"/>
      <c r="HL118" s="411"/>
      <c r="HM118" s="411"/>
      <c r="HN118" s="411"/>
      <c r="HO118" s="411"/>
      <c r="HP118" s="411"/>
      <c r="HQ118" s="411"/>
      <c r="HR118" s="411"/>
      <c r="HS118" s="411"/>
      <c r="HT118" s="411"/>
      <c r="HU118" s="411"/>
      <c r="HV118" s="411"/>
      <c r="HW118" s="411"/>
      <c r="HX118" s="411"/>
      <c r="HY118" s="411"/>
      <c r="HZ118" s="411"/>
      <c r="IA118" s="411"/>
      <c r="IB118" s="411"/>
      <c r="IC118" s="411"/>
      <c r="ID118" s="411"/>
      <c r="IE118" s="411"/>
      <c r="IF118" s="411"/>
      <c r="IG118" s="411"/>
      <c r="IH118" s="411"/>
      <c r="II118" s="411"/>
      <c r="IJ118" s="411"/>
      <c r="IK118" s="411"/>
      <c r="IL118" s="411"/>
      <c r="IM118" s="411"/>
      <c r="IN118" s="411"/>
      <c r="IO118" s="411"/>
      <c r="IP118" s="411"/>
      <c r="IQ118" s="411"/>
      <c r="IR118" s="411"/>
      <c r="IS118" s="411"/>
      <c r="IT118" s="411"/>
      <c r="IU118" s="411"/>
    </row>
    <row r="119" spans="1:255" ht="19.149999999999999" customHeight="1">
      <c r="A119" s="412">
        <v>35</v>
      </c>
      <c r="B119" s="413"/>
      <c r="C119" s="413" t="s">
        <v>380</v>
      </c>
      <c r="D119" s="419" t="s">
        <v>620</v>
      </c>
      <c r="E119" s="412" t="s">
        <v>600</v>
      </c>
      <c r="F119" s="415">
        <v>7500000</v>
      </c>
      <c r="G119" s="423">
        <v>126050</v>
      </c>
      <c r="H119" s="415">
        <f>I119+J119</f>
        <v>3623950</v>
      </c>
      <c r="I119" s="415">
        <v>3623950</v>
      </c>
      <c r="J119" s="415">
        <v>0</v>
      </c>
      <c r="K119" s="414" t="s">
        <v>492</v>
      </c>
      <c r="L119" s="417"/>
      <c r="M119" s="417"/>
      <c r="N119" s="417"/>
      <c r="O119" s="417"/>
      <c r="P119" s="417"/>
      <c r="Q119" s="417"/>
      <c r="R119" s="417"/>
      <c r="S119" s="417"/>
      <c r="T119" s="417"/>
      <c r="U119" s="417"/>
      <c r="V119" s="417"/>
      <c r="W119" s="417"/>
      <c r="X119" s="417"/>
      <c r="Y119" s="417"/>
      <c r="Z119" s="417"/>
      <c r="AA119" s="417"/>
      <c r="AB119" s="417"/>
      <c r="AC119" s="417"/>
      <c r="AD119" s="417"/>
      <c r="AE119" s="417"/>
      <c r="AF119" s="417"/>
      <c r="AG119" s="417"/>
      <c r="AH119" s="417"/>
      <c r="AI119" s="417"/>
      <c r="AJ119" s="417"/>
      <c r="AK119" s="417"/>
      <c r="AL119" s="417"/>
      <c r="AM119" s="417"/>
      <c r="AN119" s="417"/>
      <c r="AO119" s="417"/>
      <c r="AP119" s="417"/>
      <c r="AQ119" s="417"/>
      <c r="AR119" s="417"/>
      <c r="AS119" s="417"/>
      <c r="AT119" s="417"/>
      <c r="AU119" s="417"/>
      <c r="AV119" s="417"/>
      <c r="AW119" s="417"/>
      <c r="AX119" s="417"/>
      <c r="AY119" s="417"/>
      <c r="AZ119" s="417"/>
      <c r="BA119" s="417"/>
      <c r="BB119" s="417"/>
      <c r="BC119" s="417"/>
      <c r="BD119" s="417"/>
      <c r="BE119" s="417"/>
      <c r="BF119" s="417"/>
      <c r="BG119" s="417"/>
      <c r="BH119" s="417"/>
      <c r="BI119" s="417"/>
      <c r="BJ119" s="417"/>
      <c r="BK119" s="417"/>
      <c r="BL119" s="417"/>
      <c r="BM119" s="417"/>
      <c r="BN119" s="417"/>
      <c r="BO119" s="417"/>
      <c r="BP119" s="417"/>
      <c r="BQ119" s="417"/>
      <c r="BR119" s="417"/>
      <c r="BS119" s="417"/>
      <c r="BT119" s="417"/>
      <c r="BU119" s="417"/>
      <c r="BV119" s="417"/>
      <c r="BW119" s="417"/>
      <c r="BX119" s="417"/>
      <c r="BY119" s="417"/>
      <c r="BZ119" s="417"/>
      <c r="CA119" s="417"/>
      <c r="CB119" s="417"/>
      <c r="CC119" s="417"/>
      <c r="CD119" s="417"/>
      <c r="CE119" s="417"/>
      <c r="CF119" s="417"/>
      <c r="CG119" s="417"/>
      <c r="CH119" s="417"/>
      <c r="CI119" s="417"/>
      <c r="CJ119" s="417"/>
      <c r="CK119" s="417"/>
      <c r="CL119" s="417"/>
      <c r="CM119" s="417"/>
      <c r="CN119" s="417"/>
      <c r="CO119" s="417"/>
      <c r="CP119" s="417"/>
      <c r="CQ119" s="417"/>
      <c r="CR119" s="417"/>
      <c r="CS119" s="417"/>
      <c r="CT119" s="417"/>
      <c r="CU119" s="417"/>
      <c r="CV119" s="417"/>
      <c r="CW119" s="417"/>
      <c r="CX119" s="417"/>
      <c r="CY119" s="417"/>
      <c r="CZ119" s="417"/>
      <c r="DA119" s="417"/>
      <c r="DB119" s="417"/>
      <c r="DC119" s="417"/>
      <c r="DD119" s="417"/>
      <c r="DE119" s="417"/>
      <c r="DF119" s="417"/>
      <c r="DG119" s="417"/>
      <c r="DH119" s="417"/>
      <c r="DI119" s="417"/>
      <c r="DJ119" s="417"/>
      <c r="DK119" s="417"/>
      <c r="DL119" s="417"/>
      <c r="DM119" s="417"/>
      <c r="DN119" s="417"/>
      <c r="DO119" s="417"/>
      <c r="DP119" s="417"/>
      <c r="DQ119" s="417"/>
      <c r="DR119" s="417"/>
      <c r="DS119" s="417"/>
      <c r="DT119" s="417"/>
      <c r="DU119" s="417"/>
      <c r="DV119" s="417"/>
      <c r="DW119" s="417"/>
      <c r="DX119" s="417"/>
      <c r="DY119" s="417"/>
      <c r="DZ119" s="417"/>
      <c r="EA119" s="417"/>
      <c r="EB119" s="417"/>
      <c r="EC119" s="417"/>
      <c r="ED119" s="417"/>
      <c r="EE119" s="417"/>
      <c r="EF119" s="417"/>
      <c r="EG119" s="417"/>
      <c r="EH119" s="417"/>
      <c r="EI119" s="417"/>
      <c r="EJ119" s="417"/>
      <c r="EK119" s="417"/>
      <c r="EL119" s="417"/>
      <c r="EM119" s="417"/>
      <c r="EN119" s="417"/>
      <c r="EO119" s="417"/>
      <c r="EP119" s="417"/>
      <c r="EQ119" s="417"/>
      <c r="ER119" s="417"/>
      <c r="ES119" s="417"/>
      <c r="ET119" s="417"/>
      <c r="EU119" s="417"/>
      <c r="EV119" s="417"/>
      <c r="EW119" s="417"/>
      <c r="EX119" s="417"/>
      <c r="EY119" s="417"/>
      <c r="EZ119" s="417"/>
      <c r="FA119" s="417"/>
      <c r="FB119" s="417"/>
      <c r="FC119" s="417"/>
      <c r="FD119" s="417"/>
      <c r="FE119" s="417"/>
      <c r="FF119" s="417"/>
      <c r="FG119" s="417"/>
      <c r="FH119" s="417"/>
      <c r="FI119" s="417"/>
      <c r="FJ119" s="417"/>
      <c r="FK119" s="417"/>
      <c r="FL119" s="417"/>
      <c r="FM119" s="417"/>
      <c r="FN119" s="417"/>
      <c r="FO119" s="417"/>
      <c r="FP119" s="417"/>
      <c r="FQ119" s="417"/>
      <c r="FR119" s="417"/>
      <c r="FS119" s="417"/>
      <c r="FT119" s="417"/>
      <c r="FU119" s="417"/>
      <c r="FV119" s="417"/>
      <c r="FW119" s="417"/>
      <c r="FX119" s="417"/>
      <c r="FY119" s="417"/>
      <c r="FZ119" s="417"/>
      <c r="GA119" s="417"/>
      <c r="GB119" s="417"/>
      <c r="GC119" s="417"/>
      <c r="GD119" s="417"/>
      <c r="GE119" s="417"/>
      <c r="GF119" s="417"/>
      <c r="GG119" s="417"/>
      <c r="GH119" s="417"/>
      <c r="GI119" s="417"/>
      <c r="GJ119" s="417"/>
      <c r="GK119" s="417"/>
      <c r="GL119" s="417"/>
      <c r="GM119" s="417"/>
      <c r="GN119" s="417"/>
      <c r="GO119" s="417"/>
      <c r="GP119" s="417"/>
      <c r="GQ119" s="417"/>
      <c r="GR119" s="417"/>
      <c r="GS119" s="417"/>
      <c r="GT119" s="417"/>
      <c r="GU119" s="417"/>
      <c r="GV119" s="417"/>
      <c r="GW119" s="417"/>
      <c r="GX119" s="417"/>
      <c r="GY119" s="417"/>
      <c r="GZ119" s="417"/>
      <c r="HA119" s="417"/>
      <c r="HB119" s="417"/>
      <c r="HC119" s="417"/>
      <c r="HD119" s="417"/>
      <c r="HE119" s="417"/>
      <c r="HF119" s="417"/>
      <c r="HG119" s="417"/>
      <c r="HH119" s="417"/>
      <c r="HI119" s="417"/>
      <c r="HJ119" s="417"/>
      <c r="HK119" s="417"/>
      <c r="HL119" s="417"/>
      <c r="HM119" s="417"/>
      <c r="HN119" s="417"/>
      <c r="HO119" s="417"/>
      <c r="HP119" s="417"/>
      <c r="HQ119" s="417"/>
      <c r="HR119" s="417"/>
      <c r="HS119" s="417"/>
      <c r="HT119" s="417"/>
      <c r="HU119" s="417"/>
      <c r="HV119" s="417"/>
      <c r="HW119" s="417"/>
      <c r="HX119" s="417"/>
      <c r="HY119" s="417"/>
      <c r="HZ119" s="417"/>
      <c r="IA119" s="417"/>
      <c r="IB119" s="417"/>
      <c r="IC119" s="417"/>
      <c r="ID119" s="417"/>
      <c r="IE119" s="417"/>
      <c r="IF119" s="417"/>
      <c r="IG119" s="417"/>
      <c r="IH119" s="417"/>
      <c r="II119" s="417"/>
      <c r="IJ119" s="417"/>
      <c r="IK119" s="417"/>
      <c r="IL119" s="417"/>
      <c r="IM119" s="417"/>
      <c r="IN119" s="417"/>
      <c r="IO119" s="417"/>
      <c r="IP119" s="417"/>
      <c r="IQ119" s="417"/>
      <c r="IR119" s="417"/>
      <c r="IS119" s="417"/>
      <c r="IT119" s="417"/>
      <c r="IU119" s="417"/>
    </row>
    <row r="120" spans="1:255">
      <c r="A120" s="406"/>
      <c r="B120" s="407" t="s">
        <v>35</v>
      </c>
      <c r="C120" s="407"/>
      <c r="D120" s="408" t="s">
        <v>36</v>
      </c>
      <c r="E120" s="406" t="s">
        <v>488</v>
      </c>
      <c r="F120" s="409">
        <f>F121+F122</f>
        <v>5605782</v>
      </c>
      <c r="G120" s="409">
        <f>G121+G122</f>
        <v>817133</v>
      </c>
      <c r="H120" s="409">
        <f>H121+H122</f>
        <v>4788649</v>
      </c>
      <c r="I120" s="409">
        <f>I121+I122</f>
        <v>4788649</v>
      </c>
      <c r="J120" s="409">
        <f>J121+J122</f>
        <v>0</v>
      </c>
      <c r="K120" s="406" t="s">
        <v>488</v>
      </c>
      <c r="L120" s="411"/>
      <c r="M120" s="411"/>
      <c r="N120" s="411"/>
      <c r="O120" s="411"/>
      <c r="P120" s="411"/>
      <c r="Q120" s="411"/>
      <c r="R120" s="411"/>
      <c r="S120" s="411"/>
      <c r="T120" s="411"/>
      <c r="U120" s="411"/>
      <c r="V120" s="411"/>
      <c r="W120" s="411"/>
      <c r="X120" s="411"/>
      <c r="Y120" s="411"/>
      <c r="Z120" s="411"/>
      <c r="AA120" s="411"/>
      <c r="AB120" s="411"/>
      <c r="AC120" s="411"/>
      <c r="AD120" s="411"/>
      <c r="AE120" s="411"/>
      <c r="AF120" s="411"/>
      <c r="AG120" s="411"/>
      <c r="AH120" s="411"/>
      <c r="AI120" s="411"/>
      <c r="AJ120" s="411"/>
      <c r="AK120" s="411"/>
      <c r="AL120" s="411"/>
      <c r="AM120" s="411"/>
      <c r="AN120" s="411"/>
      <c r="AO120" s="411"/>
      <c r="AP120" s="411"/>
      <c r="AQ120" s="411"/>
      <c r="AR120" s="411"/>
      <c r="AS120" s="411"/>
      <c r="AT120" s="411"/>
      <c r="AU120" s="411"/>
      <c r="AV120" s="411"/>
      <c r="AW120" s="411"/>
      <c r="AX120" s="411"/>
      <c r="AY120" s="411"/>
      <c r="AZ120" s="411"/>
      <c r="BA120" s="411"/>
      <c r="BB120" s="411"/>
      <c r="BC120" s="411"/>
      <c r="BD120" s="411"/>
      <c r="BE120" s="411"/>
      <c r="BF120" s="411"/>
      <c r="BG120" s="411"/>
      <c r="BH120" s="411"/>
      <c r="BI120" s="411"/>
      <c r="BJ120" s="411"/>
      <c r="BK120" s="411"/>
      <c r="BL120" s="411"/>
      <c r="BM120" s="411"/>
      <c r="BN120" s="411"/>
      <c r="BO120" s="411"/>
      <c r="BP120" s="411"/>
      <c r="BQ120" s="411"/>
      <c r="BR120" s="411"/>
      <c r="BS120" s="411"/>
      <c r="BT120" s="411"/>
      <c r="BU120" s="411"/>
      <c r="BV120" s="411"/>
      <c r="BW120" s="411"/>
      <c r="BX120" s="411"/>
      <c r="BY120" s="411"/>
      <c r="BZ120" s="411"/>
      <c r="CA120" s="411"/>
      <c r="CB120" s="411"/>
      <c r="CC120" s="411"/>
      <c r="CD120" s="411"/>
      <c r="CE120" s="411"/>
      <c r="CF120" s="411"/>
      <c r="CG120" s="411"/>
      <c r="CH120" s="411"/>
      <c r="CI120" s="411"/>
      <c r="CJ120" s="411"/>
      <c r="CK120" s="411"/>
      <c r="CL120" s="411"/>
      <c r="CM120" s="411"/>
      <c r="CN120" s="411"/>
      <c r="CO120" s="411"/>
      <c r="CP120" s="411"/>
      <c r="CQ120" s="411"/>
      <c r="CR120" s="411"/>
      <c r="CS120" s="411"/>
      <c r="CT120" s="411"/>
      <c r="CU120" s="411"/>
      <c r="CV120" s="411"/>
      <c r="CW120" s="411"/>
      <c r="CX120" s="411"/>
      <c r="CY120" s="411"/>
      <c r="CZ120" s="411"/>
      <c r="DA120" s="411"/>
      <c r="DB120" s="411"/>
      <c r="DC120" s="411"/>
      <c r="DD120" s="411"/>
      <c r="DE120" s="411"/>
      <c r="DF120" s="411"/>
      <c r="DG120" s="411"/>
      <c r="DH120" s="411"/>
      <c r="DI120" s="411"/>
      <c r="DJ120" s="411"/>
      <c r="DK120" s="411"/>
      <c r="DL120" s="411"/>
      <c r="DM120" s="411"/>
      <c r="DN120" s="411"/>
      <c r="DO120" s="411"/>
      <c r="DP120" s="411"/>
      <c r="DQ120" s="411"/>
      <c r="DR120" s="411"/>
      <c r="DS120" s="411"/>
      <c r="DT120" s="411"/>
      <c r="DU120" s="411"/>
      <c r="DV120" s="411"/>
      <c r="DW120" s="411"/>
      <c r="DX120" s="411"/>
      <c r="DY120" s="411"/>
      <c r="DZ120" s="411"/>
      <c r="EA120" s="411"/>
      <c r="EB120" s="411"/>
      <c r="EC120" s="411"/>
      <c r="ED120" s="411"/>
      <c r="EE120" s="411"/>
      <c r="EF120" s="411"/>
      <c r="EG120" s="411"/>
      <c r="EH120" s="411"/>
      <c r="EI120" s="411"/>
      <c r="EJ120" s="411"/>
      <c r="EK120" s="411"/>
      <c r="EL120" s="411"/>
      <c r="EM120" s="411"/>
      <c r="EN120" s="411"/>
      <c r="EO120" s="411"/>
      <c r="EP120" s="411"/>
      <c r="EQ120" s="411"/>
      <c r="ER120" s="411"/>
      <c r="ES120" s="411"/>
      <c r="ET120" s="411"/>
      <c r="EU120" s="411"/>
      <c r="EV120" s="411"/>
      <c r="EW120" s="411"/>
      <c r="EX120" s="411"/>
      <c r="EY120" s="411"/>
      <c r="EZ120" s="411"/>
      <c r="FA120" s="411"/>
      <c r="FB120" s="411"/>
      <c r="FC120" s="411"/>
      <c r="FD120" s="411"/>
      <c r="FE120" s="411"/>
      <c r="FF120" s="411"/>
      <c r="FG120" s="411"/>
      <c r="FH120" s="411"/>
      <c r="FI120" s="411"/>
      <c r="FJ120" s="411"/>
      <c r="FK120" s="411"/>
      <c r="FL120" s="411"/>
      <c r="FM120" s="411"/>
      <c r="FN120" s="411"/>
      <c r="FO120" s="411"/>
      <c r="FP120" s="411"/>
      <c r="FQ120" s="411"/>
      <c r="FR120" s="411"/>
      <c r="FS120" s="411"/>
      <c r="FT120" s="411"/>
      <c r="FU120" s="411"/>
      <c r="FV120" s="411"/>
      <c r="FW120" s="411"/>
      <c r="FX120" s="411"/>
      <c r="FY120" s="411"/>
      <c r="FZ120" s="411"/>
      <c r="GA120" s="411"/>
      <c r="GB120" s="411"/>
      <c r="GC120" s="411"/>
      <c r="GD120" s="411"/>
      <c r="GE120" s="411"/>
      <c r="GF120" s="411"/>
      <c r="GG120" s="411"/>
      <c r="GH120" s="411"/>
      <c r="GI120" s="411"/>
      <c r="GJ120" s="411"/>
      <c r="GK120" s="411"/>
      <c r="GL120" s="411"/>
      <c r="GM120" s="411"/>
      <c r="GN120" s="411"/>
      <c r="GO120" s="411"/>
      <c r="GP120" s="411"/>
      <c r="GQ120" s="411"/>
      <c r="GR120" s="411"/>
      <c r="GS120" s="411"/>
      <c r="GT120" s="411"/>
      <c r="GU120" s="411"/>
      <c r="GV120" s="411"/>
      <c r="GW120" s="411"/>
      <c r="GX120" s="411"/>
      <c r="GY120" s="411"/>
      <c r="GZ120" s="411"/>
      <c r="HA120" s="411"/>
      <c r="HB120" s="411"/>
      <c r="HC120" s="411"/>
      <c r="HD120" s="411"/>
      <c r="HE120" s="411"/>
      <c r="HF120" s="411"/>
      <c r="HG120" s="411"/>
      <c r="HH120" s="411"/>
      <c r="HI120" s="411"/>
      <c r="HJ120" s="411"/>
      <c r="HK120" s="411"/>
      <c r="HL120" s="411"/>
      <c r="HM120" s="411"/>
      <c r="HN120" s="411"/>
      <c r="HO120" s="411"/>
      <c r="HP120" s="411"/>
      <c r="HQ120" s="411"/>
      <c r="HR120" s="411"/>
      <c r="HS120" s="411"/>
      <c r="HT120" s="411"/>
      <c r="HU120" s="411"/>
      <c r="HV120" s="411"/>
      <c r="HW120" s="411"/>
      <c r="HX120" s="411"/>
      <c r="HY120" s="411"/>
      <c r="HZ120" s="411"/>
      <c r="IA120" s="411"/>
      <c r="IB120" s="411"/>
      <c r="IC120" s="411"/>
      <c r="ID120" s="411"/>
      <c r="IE120" s="411"/>
      <c r="IF120" s="411"/>
      <c r="IG120" s="411"/>
      <c r="IH120" s="411"/>
      <c r="II120" s="411"/>
      <c r="IJ120" s="411"/>
      <c r="IK120" s="411"/>
      <c r="IL120" s="411"/>
      <c r="IM120" s="411"/>
      <c r="IN120" s="411"/>
      <c r="IO120" s="411"/>
      <c r="IP120" s="411"/>
      <c r="IQ120" s="411"/>
      <c r="IR120" s="411"/>
      <c r="IS120" s="411"/>
      <c r="IT120" s="411"/>
      <c r="IU120" s="411"/>
    </row>
    <row r="121" spans="1:255" ht="39.950000000000003" customHeight="1">
      <c r="A121" s="412">
        <v>36</v>
      </c>
      <c r="B121" s="413"/>
      <c r="C121" s="413" t="s">
        <v>621</v>
      </c>
      <c r="D121" s="419" t="s">
        <v>622</v>
      </c>
      <c r="E121" s="412" t="s">
        <v>586</v>
      </c>
      <c r="F121" s="415">
        <v>5000000</v>
      </c>
      <c r="G121" s="423">
        <v>500000</v>
      </c>
      <c r="H121" s="415">
        <f>I121+J121</f>
        <v>4500000</v>
      </c>
      <c r="I121" s="415">
        <v>4500000</v>
      </c>
      <c r="J121" s="415">
        <v>0</v>
      </c>
      <c r="K121" s="414" t="s">
        <v>623</v>
      </c>
      <c r="L121" s="417"/>
      <c r="M121" s="417"/>
      <c r="N121" s="417"/>
      <c r="O121" s="417"/>
      <c r="P121" s="417"/>
      <c r="Q121" s="417"/>
      <c r="R121" s="417"/>
      <c r="S121" s="417"/>
      <c r="T121" s="417"/>
      <c r="U121" s="417"/>
      <c r="V121" s="417"/>
      <c r="W121" s="417"/>
      <c r="X121" s="417"/>
      <c r="Y121" s="417"/>
      <c r="Z121" s="417"/>
      <c r="AA121" s="417"/>
      <c r="AB121" s="417"/>
      <c r="AC121" s="417"/>
      <c r="AD121" s="417"/>
      <c r="AE121" s="417"/>
      <c r="AF121" s="417"/>
      <c r="AG121" s="417"/>
      <c r="AH121" s="417"/>
      <c r="AI121" s="417"/>
      <c r="AJ121" s="417"/>
      <c r="AK121" s="417"/>
      <c r="AL121" s="417"/>
      <c r="AM121" s="417"/>
      <c r="AN121" s="417"/>
      <c r="AO121" s="417"/>
      <c r="AP121" s="417"/>
      <c r="AQ121" s="417"/>
      <c r="AR121" s="417"/>
      <c r="AS121" s="417"/>
      <c r="AT121" s="417"/>
      <c r="AU121" s="417"/>
      <c r="AV121" s="417"/>
      <c r="AW121" s="417"/>
      <c r="AX121" s="417"/>
      <c r="AY121" s="417"/>
      <c r="AZ121" s="417"/>
      <c r="BA121" s="417"/>
      <c r="BB121" s="417"/>
      <c r="BC121" s="417"/>
      <c r="BD121" s="417"/>
      <c r="BE121" s="417"/>
      <c r="BF121" s="417"/>
      <c r="BG121" s="417"/>
      <c r="BH121" s="417"/>
      <c r="BI121" s="417"/>
      <c r="BJ121" s="417"/>
      <c r="BK121" s="417"/>
      <c r="BL121" s="417"/>
      <c r="BM121" s="417"/>
      <c r="BN121" s="417"/>
      <c r="BO121" s="417"/>
      <c r="BP121" s="417"/>
      <c r="BQ121" s="417"/>
      <c r="BR121" s="417"/>
      <c r="BS121" s="417"/>
      <c r="BT121" s="417"/>
      <c r="BU121" s="417"/>
      <c r="BV121" s="417"/>
      <c r="BW121" s="417"/>
      <c r="BX121" s="417"/>
      <c r="BY121" s="417"/>
      <c r="BZ121" s="417"/>
      <c r="CA121" s="417"/>
      <c r="CB121" s="417"/>
      <c r="CC121" s="417"/>
      <c r="CD121" s="417"/>
      <c r="CE121" s="417"/>
      <c r="CF121" s="417"/>
      <c r="CG121" s="417"/>
      <c r="CH121" s="417"/>
      <c r="CI121" s="417"/>
      <c r="CJ121" s="417"/>
      <c r="CK121" s="417"/>
      <c r="CL121" s="417"/>
      <c r="CM121" s="417"/>
      <c r="CN121" s="417"/>
      <c r="CO121" s="417"/>
      <c r="CP121" s="417"/>
      <c r="CQ121" s="417"/>
      <c r="CR121" s="417"/>
      <c r="CS121" s="417"/>
      <c r="CT121" s="417"/>
      <c r="CU121" s="417"/>
      <c r="CV121" s="417"/>
      <c r="CW121" s="417"/>
      <c r="CX121" s="417"/>
      <c r="CY121" s="417"/>
      <c r="CZ121" s="417"/>
      <c r="DA121" s="417"/>
      <c r="DB121" s="417"/>
      <c r="DC121" s="417"/>
      <c r="DD121" s="417"/>
      <c r="DE121" s="417"/>
      <c r="DF121" s="417"/>
      <c r="DG121" s="417"/>
      <c r="DH121" s="417"/>
      <c r="DI121" s="417"/>
      <c r="DJ121" s="417"/>
      <c r="DK121" s="417"/>
      <c r="DL121" s="417"/>
      <c r="DM121" s="417"/>
      <c r="DN121" s="417"/>
      <c r="DO121" s="417"/>
      <c r="DP121" s="417"/>
      <c r="DQ121" s="417"/>
      <c r="DR121" s="417"/>
      <c r="DS121" s="417"/>
      <c r="DT121" s="417"/>
      <c r="DU121" s="417"/>
      <c r="DV121" s="417"/>
      <c r="DW121" s="417"/>
      <c r="DX121" s="417"/>
      <c r="DY121" s="417"/>
      <c r="DZ121" s="417"/>
      <c r="EA121" s="417"/>
      <c r="EB121" s="417"/>
      <c r="EC121" s="417"/>
      <c r="ED121" s="417"/>
      <c r="EE121" s="417"/>
      <c r="EF121" s="417"/>
      <c r="EG121" s="417"/>
      <c r="EH121" s="417"/>
      <c r="EI121" s="417"/>
      <c r="EJ121" s="417"/>
      <c r="EK121" s="417"/>
      <c r="EL121" s="417"/>
      <c r="EM121" s="417"/>
      <c r="EN121" s="417"/>
      <c r="EO121" s="417"/>
      <c r="EP121" s="417"/>
      <c r="EQ121" s="417"/>
      <c r="ER121" s="417"/>
      <c r="ES121" s="417"/>
      <c r="ET121" s="417"/>
      <c r="EU121" s="417"/>
      <c r="EV121" s="417"/>
      <c r="EW121" s="417"/>
      <c r="EX121" s="417"/>
      <c r="EY121" s="417"/>
      <c r="EZ121" s="417"/>
      <c r="FA121" s="417"/>
      <c r="FB121" s="417"/>
      <c r="FC121" s="417"/>
      <c r="FD121" s="417"/>
      <c r="FE121" s="417"/>
      <c r="FF121" s="417"/>
      <c r="FG121" s="417"/>
      <c r="FH121" s="417"/>
      <c r="FI121" s="417"/>
      <c r="FJ121" s="417"/>
      <c r="FK121" s="417"/>
      <c r="FL121" s="417"/>
      <c r="FM121" s="417"/>
      <c r="FN121" s="417"/>
      <c r="FO121" s="417"/>
      <c r="FP121" s="417"/>
      <c r="FQ121" s="417"/>
      <c r="FR121" s="417"/>
      <c r="FS121" s="417"/>
      <c r="FT121" s="417"/>
      <c r="FU121" s="417"/>
      <c r="FV121" s="417"/>
      <c r="FW121" s="417"/>
      <c r="FX121" s="417"/>
      <c r="FY121" s="417"/>
      <c r="FZ121" s="417"/>
      <c r="GA121" s="417"/>
      <c r="GB121" s="417"/>
      <c r="GC121" s="417"/>
      <c r="GD121" s="417"/>
      <c r="GE121" s="417"/>
      <c r="GF121" s="417"/>
      <c r="GG121" s="417"/>
      <c r="GH121" s="417"/>
      <c r="GI121" s="417"/>
      <c r="GJ121" s="417"/>
      <c r="GK121" s="417"/>
      <c r="GL121" s="417"/>
      <c r="GM121" s="417"/>
      <c r="GN121" s="417"/>
      <c r="GO121" s="417"/>
      <c r="GP121" s="417"/>
      <c r="GQ121" s="417"/>
      <c r="GR121" s="417"/>
      <c r="GS121" s="417"/>
      <c r="GT121" s="417"/>
      <c r="GU121" s="417"/>
      <c r="GV121" s="417"/>
      <c r="GW121" s="417"/>
      <c r="GX121" s="417"/>
      <c r="GY121" s="417"/>
      <c r="GZ121" s="417"/>
      <c r="HA121" s="417"/>
      <c r="HB121" s="417"/>
      <c r="HC121" s="417"/>
      <c r="HD121" s="417"/>
      <c r="HE121" s="417"/>
      <c r="HF121" s="417"/>
      <c r="HG121" s="417"/>
      <c r="HH121" s="417"/>
      <c r="HI121" s="417"/>
      <c r="HJ121" s="417"/>
      <c r="HK121" s="417"/>
      <c r="HL121" s="417"/>
      <c r="HM121" s="417"/>
      <c r="HN121" s="417"/>
      <c r="HO121" s="417"/>
      <c r="HP121" s="417"/>
      <c r="HQ121" s="417"/>
      <c r="HR121" s="417"/>
      <c r="HS121" s="417"/>
      <c r="HT121" s="417"/>
      <c r="HU121" s="417"/>
      <c r="HV121" s="417"/>
      <c r="HW121" s="417"/>
      <c r="HX121" s="417"/>
      <c r="HY121" s="417"/>
      <c r="HZ121" s="417"/>
      <c r="IA121" s="417"/>
      <c r="IB121" s="417"/>
      <c r="IC121" s="417"/>
      <c r="ID121" s="417"/>
      <c r="IE121" s="417"/>
      <c r="IF121" s="417"/>
      <c r="IG121" s="417"/>
      <c r="IH121" s="417"/>
      <c r="II121" s="417"/>
      <c r="IJ121" s="417"/>
      <c r="IK121" s="417"/>
      <c r="IL121" s="417"/>
      <c r="IM121" s="417"/>
      <c r="IN121" s="417"/>
      <c r="IO121" s="417"/>
      <c r="IP121" s="417"/>
      <c r="IQ121" s="417"/>
      <c r="IR121" s="417"/>
      <c r="IS121" s="417"/>
      <c r="IT121" s="417"/>
      <c r="IU121" s="417"/>
    </row>
    <row r="122" spans="1:255" ht="66" customHeight="1">
      <c r="A122" s="412">
        <v>37</v>
      </c>
      <c r="B122" s="413"/>
      <c r="C122" s="413" t="s">
        <v>621</v>
      </c>
      <c r="D122" s="419" t="s">
        <v>624</v>
      </c>
      <c r="E122" s="412" t="s">
        <v>586</v>
      </c>
      <c r="F122" s="415">
        <v>605782</v>
      </c>
      <c r="G122" s="423">
        <v>317133</v>
      </c>
      <c r="H122" s="415">
        <f>I122+J122</f>
        <v>288649</v>
      </c>
      <c r="I122" s="415">
        <v>288649</v>
      </c>
      <c r="J122" s="415">
        <v>0</v>
      </c>
      <c r="K122" s="414" t="s">
        <v>625</v>
      </c>
      <c r="L122" s="417"/>
      <c r="M122" s="417"/>
      <c r="N122" s="417"/>
      <c r="O122" s="417"/>
      <c r="P122" s="417"/>
      <c r="Q122" s="417"/>
      <c r="R122" s="417"/>
      <c r="S122" s="417"/>
      <c r="T122" s="417"/>
      <c r="U122" s="417"/>
      <c r="V122" s="417"/>
      <c r="W122" s="417"/>
      <c r="X122" s="417"/>
      <c r="Y122" s="417"/>
      <c r="Z122" s="417"/>
      <c r="AA122" s="417"/>
      <c r="AB122" s="417"/>
      <c r="AC122" s="417"/>
      <c r="AD122" s="417"/>
      <c r="AE122" s="417"/>
      <c r="AF122" s="417"/>
      <c r="AG122" s="417"/>
      <c r="AH122" s="417"/>
      <c r="AI122" s="417"/>
      <c r="AJ122" s="417"/>
      <c r="AK122" s="417"/>
      <c r="AL122" s="417"/>
      <c r="AM122" s="417"/>
      <c r="AN122" s="417"/>
      <c r="AO122" s="417"/>
      <c r="AP122" s="417"/>
      <c r="AQ122" s="417"/>
      <c r="AR122" s="417"/>
      <c r="AS122" s="417"/>
      <c r="AT122" s="417"/>
      <c r="AU122" s="417"/>
      <c r="AV122" s="417"/>
      <c r="AW122" s="417"/>
      <c r="AX122" s="417"/>
      <c r="AY122" s="417"/>
      <c r="AZ122" s="417"/>
      <c r="BA122" s="417"/>
      <c r="BB122" s="417"/>
      <c r="BC122" s="417"/>
      <c r="BD122" s="417"/>
      <c r="BE122" s="417"/>
      <c r="BF122" s="417"/>
      <c r="BG122" s="417"/>
      <c r="BH122" s="417"/>
      <c r="BI122" s="417"/>
      <c r="BJ122" s="417"/>
      <c r="BK122" s="417"/>
      <c r="BL122" s="417"/>
      <c r="BM122" s="417"/>
      <c r="BN122" s="417"/>
      <c r="BO122" s="417"/>
      <c r="BP122" s="417"/>
      <c r="BQ122" s="417"/>
      <c r="BR122" s="417"/>
      <c r="BS122" s="417"/>
      <c r="BT122" s="417"/>
      <c r="BU122" s="417"/>
      <c r="BV122" s="417"/>
      <c r="BW122" s="417"/>
      <c r="BX122" s="417"/>
      <c r="BY122" s="417"/>
      <c r="BZ122" s="417"/>
      <c r="CA122" s="417"/>
      <c r="CB122" s="417"/>
      <c r="CC122" s="417"/>
      <c r="CD122" s="417"/>
      <c r="CE122" s="417"/>
      <c r="CF122" s="417"/>
      <c r="CG122" s="417"/>
      <c r="CH122" s="417"/>
      <c r="CI122" s="417"/>
      <c r="CJ122" s="417"/>
      <c r="CK122" s="417"/>
      <c r="CL122" s="417"/>
      <c r="CM122" s="417"/>
      <c r="CN122" s="417"/>
      <c r="CO122" s="417"/>
      <c r="CP122" s="417"/>
      <c r="CQ122" s="417"/>
      <c r="CR122" s="417"/>
      <c r="CS122" s="417"/>
      <c r="CT122" s="417"/>
      <c r="CU122" s="417"/>
      <c r="CV122" s="417"/>
      <c r="CW122" s="417"/>
      <c r="CX122" s="417"/>
      <c r="CY122" s="417"/>
      <c r="CZ122" s="417"/>
      <c r="DA122" s="417"/>
      <c r="DB122" s="417"/>
      <c r="DC122" s="417"/>
      <c r="DD122" s="417"/>
      <c r="DE122" s="417"/>
      <c r="DF122" s="417"/>
      <c r="DG122" s="417"/>
      <c r="DH122" s="417"/>
      <c r="DI122" s="417"/>
      <c r="DJ122" s="417"/>
      <c r="DK122" s="417"/>
      <c r="DL122" s="417"/>
      <c r="DM122" s="417"/>
      <c r="DN122" s="417"/>
      <c r="DO122" s="417"/>
      <c r="DP122" s="417"/>
      <c r="DQ122" s="417"/>
      <c r="DR122" s="417"/>
      <c r="DS122" s="417"/>
      <c r="DT122" s="417"/>
      <c r="DU122" s="417"/>
      <c r="DV122" s="417"/>
      <c r="DW122" s="417"/>
      <c r="DX122" s="417"/>
      <c r="DY122" s="417"/>
      <c r="DZ122" s="417"/>
      <c r="EA122" s="417"/>
      <c r="EB122" s="417"/>
      <c r="EC122" s="417"/>
      <c r="ED122" s="417"/>
      <c r="EE122" s="417"/>
      <c r="EF122" s="417"/>
      <c r="EG122" s="417"/>
      <c r="EH122" s="417"/>
      <c r="EI122" s="417"/>
      <c r="EJ122" s="417"/>
      <c r="EK122" s="417"/>
      <c r="EL122" s="417"/>
      <c r="EM122" s="417"/>
      <c r="EN122" s="417"/>
      <c r="EO122" s="417"/>
      <c r="EP122" s="417"/>
      <c r="EQ122" s="417"/>
      <c r="ER122" s="417"/>
      <c r="ES122" s="417"/>
      <c r="ET122" s="417"/>
      <c r="EU122" s="417"/>
      <c r="EV122" s="417"/>
      <c r="EW122" s="417"/>
      <c r="EX122" s="417"/>
      <c r="EY122" s="417"/>
      <c r="EZ122" s="417"/>
      <c r="FA122" s="417"/>
      <c r="FB122" s="417"/>
      <c r="FC122" s="417"/>
      <c r="FD122" s="417"/>
      <c r="FE122" s="417"/>
      <c r="FF122" s="417"/>
      <c r="FG122" s="417"/>
      <c r="FH122" s="417"/>
      <c r="FI122" s="417"/>
      <c r="FJ122" s="417"/>
      <c r="FK122" s="417"/>
      <c r="FL122" s="417"/>
      <c r="FM122" s="417"/>
      <c r="FN122" s="417"/>
      <c r="FO122" s="417"/>
      <c r="FP122" s="417"/>
      <c r="FQ122" s="417"/>
      <c r="FR122" s="417"/>
      <c r="FS122" s="417"/>
      <c r="FT122" s="417"/>
      <c r="FU122" s="417"/>
      <c r="FV122" s="417"/>
      <c r="FW122" s="417"/>
      <c r="FX122" s="417"/>
      <c r="FY122" s="417"/>
      <c r="FZ122" s="417"/>
      <c r="GA122" s="417"/>
      <c r="GB122" s="417"/>
      <c r="GC122" s="417"/>
      <c r="GD122" s="417"/>
      <c r="GE122" s="417"/>
      <c r="GF122" s="417"/>
      <c r="GG122" s="417"/>
      <c r="GH122" s="417"/>
      <c r="GI122" s="417"/>
      <c r="GJ122" s="417"/>
      <c r="GK122" s="417"/>
      <c r="GL122" s="417"/>
      <c r="GM122" s="417"/>
      <c r="GN122" s="417"/>
      <c r="GO122" s="417"/>
      <c r="GP122" s="417"/>
      <c r="GQ122" s="417"/>
      <c r="GR122" s="417"/>
      <c r="GS122" s="417"/>
      <c r="GT122" s="417"/>
      <c r="GU122" s="417"/>
      <c r="GV122" s="417"/>
      <c r="GW122" s="417"/>
      <c r="GX122" s="417"/>
      <c r="GY122" s="417"/>
      <c r="GZ122" s="417"/>
      <c r="HA122" s="417"/>
      <c r="HB122" s="417"/>
      <c r="HC122" s="417"/>
      <c r="HD122" s="417"/>
      <c r="HE122" s="417"/>
      <c r="HF122" s="417"/>
      <c r="HG122" s="417"/>
      <c r="HH122" s="417"/>
      <c r="HI122" s="417"/>
      <c r="HJ122" s="417"/>
      <c r="HK122" s="417"/>
      <c r="HL122" s="417"/>
      <c r="HM122" s="417"/>
      <c r="HN122" s="417"/>
      <c r="HO122" s="417"/>
      <c r="HP122" s="417"/>
      <c r="HQ122" s="417"/>
      <c r="HR122" s="417"/>
      <c r="HS122" s="417"/>
      <c r="HT122" s="417"/>
      <c r="HU122" s="417"/>
      <c r="HV122" s="417"/>
      <c r="HW122" s="417"/>
      <c r="HX122" s="417"/>
      <c r="HY122" s="417"/>
      <c r="HZ122" s="417"/>
      <c r="IA122" s="417"/>
      <c r="IB122" s="417"/>
      <c r="IC122" s="417"/>
      <c r="ID122" s="417"/>
      <c r="IE122" s="417"/>
      <c r="IF122" s="417"/>
      <c r="IG122" s="417"/>
      <c r="IH122" s="417"/>
      <c r="II122" s="417"/>
      <c r="IJ122" s="417"/>
      <c r="IK122" s="417"/>
      <c r="IL122" s="417"/>
      <c r="IM122" s="417"/>
      <c r="IN122" s="417"/>
      <c r="IO122" s="417"/>
      <c r="IP122" s="417"/>
      <c r="IQ122" s="417"/>
      <c r="IR122" s="417"/>
      <c r="IS122" s="417"/>
      <c r="IT122" s="417"/>
      <c r="IU122" s="417"/>
    </row>
    <row r="123" spans="1:255">
      <c r="A123" s="406"/>
      <c r="B123" s="407" t="s">
        <v>7</v>
      </c>
      <c r="C123" s="407"/>
      <c r="D123" s="408" t="s">
        <v>8</v>
      </c>
      <c r="E123" s="406" t="s">
        <v>488</v>
      </c>
      <c r="F123" s="409">
        <f>F124</f>
        <v>500000</v>
      </c>
      <c r="G123" s="409">
        <f>G124</f>
        <v>50000</v>
      </c>
      <c r="H123" s="409">
        <f>H124</f>
        <v>450000</v>
      </c>
      <c r="I123" s="409">
        <f>I124</f>
        <v>450000</v>
      </c>
      <c r="J123" s="409">
        <f>J124</f>
        <v>0</v>
      </c>
      <c r="K123" s="406" t="s">
        <v>488</v>
      </c>
      <c r="L123" s="411"/>
      <c r="M123" s="411"/>
      <c r="N123" s="411"/>
      <c r="O123" s="411"/>
      <c r="P123" s="411"/>
      <c r="Q123" s="411"/>
      <c r="R123" s="411"/>
      <c r="S123" s="411"/>
      <c r="T123" s="411"/>
      <c r="U123" s="411"/>
      <c r="V123" s="411"/>
      <c r="W123" s="411"/>
      <c r="X123" s="411"/>
      <c r="Y123" s="411"/>
      <c r="Z123" s="411"/>
      <c r="AA123" s="411"/>
      <c r="AB123" s="411"/>
      <c r="AC123" s="411"/>
      <c r="AD123" s="411"/>
      <c r="AE123" s="411"/>
      <c r="AF123" s="411"/>
      <c r="AG123" s="411"/>
      <c r="AH123" s="411"/>
      <c r="AI123" s="411"/>
      <c r="AJ123" s="411"/>
      <c r="AK123" s="411"/>
      <c r="AL123" s="411"/>
      <c r="AM123" s="411"/>
      <c r="AN123" s="411"/>
      <c r="AO123" s="411"/>
      <c r="AP123" s="411"/>
      <c r="AQ123" s="411"/>
      <c r="AR123" s="411"/>
      <c r="AS123" s="411"/>
      <c r="AT123" s="411"/>
      <c r="AU123" s="411"/>
      <c r="AV123" s="411"/>
      <c r="AW123" s="411"/>
      <c r="AX123" s="411"/>
      <c r="AY123" s="411"/>
      <c r="AZ123" s="411"/>
      <c r="BA123" s="411"/>
      <c r="BB123" s="411"/>
      <c r="BC123" s="411"/>
      <c r="BD123" s="411"/>
      <c r="BE123" s="411"/>
      <c r="BF123" s="411"/>
      <c r="BG123" s="411"/>
      <c r="BH123" s="411"/>
      <c r="BI123" s="411"/>
      <c r="BJ123" s="411"/>
      <c r="BK123" s="411"/>
      <c r="BL123" s="411"/>
      <c r="BM123" s="411"/>
      <c r="BN123" s="411"/>
      <c r="BO123" s="411"/>
      <c r="BP123" s="411"/>
      <c r="BQ123" s="411"/>
      <c r="BR123" s="411"/>
      <c r="BS123" s="411"/>
      <c r="BT123" s="411"/>
      <c r="BU123" s="411"/>
      <c r="BV123" s="411"/>
      <c r="BW123" s="411"/>
      <c r="BX123" s="411"/>
      <c r="BY123" s="411"/>
      <c r="BZ123" s="411"/>
      <c r="CA123" s="411"/>
      <c r="CB123" s="411"/>
      <c r="CC123" s="411"/>
      <c r="CD123" s="411"/>
      <c r="CE123" s="411"/>
      <c r="CF123" s="411"/>
      <c r="CG123" s="411"/>
      <c r="CH123" s="411"/>
      <c r="CI123" s="411"/>
      <c r="CJ123" s="411"/>
      <c r="CK123" s="411"/>
      <c r="CL123" s="411"/>
      <c r="CM123" s="411"/>
      <c r="CN123" s="411"/>
      <c r="CO123" s="411"/>
      <c r="CP123" s="411"/>
      <c r="CQ123" s="411"/>
      <c r="CR123" s="411"/>
      <c r="CS123" s="411"/>
      <c r="CT123" s="411"/>
      <c r="CU123" s="411"/>
      <c r="CV123" s="411"/>
      <c r="CW123" s="411"/>
      <c r="CX123" s="411"/>
      <c r="CY123" s="411"/>
      <c r="CZ123" s="411"/>
      <c r="DA123" s="411"/>
      <c r="DB123" s="411"/>
      <c r="DC123" s="411"/>
      <c r="DD123" s="411"/>
      <c r="DE123" s="411"/>
      <c r="DF123" s="411"/>
      <c r="DG123" s="411"/>
      <c r="DH123" s="411"/>
      <c r="DI123" s="411"/>
      <c r="DJ123" s="411"/>
      <c r="DK123" s="411"/>
      <c r="DL123" s="411"/>
      <c r="DM123" s="411"/>
      <c r="DN123" s="411"/>
      <c r="DO123" s="411"/>
      <c r="DP123" s="411"/>
      <c r="DQ123" s="411"/>
      <c r="DR123" s="411"/>
      <c r="DS123" s="411"/>
      <c r="DT123" s="411"/>
      <c r="DU123" s="411"/>
      <c r="DV123" s="411"/>
      <c r="DW123" s="411"/>
      <c r="DX123" s="411"/>
      <c r="DY123" s="411"/>
      <c r="DZ123" s="411"/>
      <c r="EA123" s="411"/>
      <c r="EB123" s="411"/>
      <c r="EC123" s="411"/>
      <c r="ED123" s="411"/>
      <c r="EE123" s="411"/>
      <c r="EF123" s="411"/>
      <c r="EG123" s="411"/>
      <c r="EH123" s="411"/>
      <c r="EI123" s="411"/>
      <c r="EJ123" s="411"/>
      <c r="EK123" s="411"/>
      <c r="EL123" s="411"/>
      <c r="EM123" s="411"/>
      <c r="EN123" s="411"/>
      <c r="EO123" s="411"/>
      <c r="EP123" s="411"/>
      <c r="EQ123" s="411"/>
      <c r="ER123" s="411"/>
      <c r="ES123" s="411"/>
      <c r="ET123" s="411"/>
      <c r="EU123" s="411"/>
      <c r="EV123" s="411"/>
      <c r="EW123" s="411"/>
      <c r="EX123" s="411"/>
      <c r="EY123" s="411"/>
      <c r="EZ123" s="411"/>
      <c r="FA123" s="411"/>
      <c r="FB123" s="411"/>
      <c r="FC123" s="411"/>
      <c r="FD123" s="411"/>
      <c r="FE123" s="411"/>
      <c r="FF123" s="411"/>
      <c r="FG123" s="411"/>
      <c r="FH123" s="411"/>
      <c r="FI123" s="411"/>
      <c r="FJ123" s="411"/>
      <c r="FK123" s="411"/>
      <c r="FL123" s="411"/>
      <c r="FM123" s="411"/>
      <c r="FN123" s="411"/>
      <c r="FO123" s="411"/>
      <c r="FP123" s="411"/>
      <c r="FQ123" s="411"/>
      <c r="FR123" s="411"/>
      <c r="FS123" s="411"/>
      <c r="FT123" s="411"/>
      <c r="FU123" s="411"/>
      <c r="FV123" s="411"/>
      <c r="FW123" s="411"/>
      <c r="FX123" s="411"/>
      <c r="FY123" s="411"/>
      <c r="FZ123" s="411"/>
      <c r="GA123" s="411"/>
      <c r="GB123" s="411"/>
      <c r="GC123" s="411"/>
      <c r="GD123" s="411"/>
      <c r="GE123" s="411"/>
      <c r="GF123" s="411"/>
      <c r="GG123" s="411"/>
      <c r="GH123" s="411"/>
      <c r="GI123" s="411"/>
      <c r="GJ123" s="411"/>
      <c r="GK123" s="411"/>
      <c r="GL123" s="411"/>
      <c r="GM123" s="411"/>
      <c r="GN123" s="411"/>
      <c r="GO123" s="411"/>
      <c r="GP123" s="411"/>
      <c r="GQ123" s="411"/>
      <c r="GR123" s="411"/>
      <c r="GS123" s="411"/>
      <c r="GT123" s="411"/>
      <c r="GU123" s="411"/>
      <c r="GV123" s="411"/>
      <c r="GW123" s="411"/>
      <c r="GX123" s="411"/>
      <c r="GY123" s="411"/>
      <c r="GZ123" s="411"/>
      <c r="HA123" s="411"/>
      <c r="HB123" s="411"/>
      <c r="HC123" s="411"/>
      <c r="HD123" s="411"/>
      <c r="HE123" s="411"/>
      <c r="HF123" s="411"/>
      <c r="HG123" s="411"/>
      <c r="HH123" s="411"/>
      <c r="HI123" s="411"/>
      <c r="HJ123" s="411"/>
      <c r="HK123" s="411"/>
      <c r="HL123" s="411"/>
      <c r="HM123" s="411"/>
      <c r="HN123" s="411"/>
      <c r="HO123" s="411"/>
      <c r="HP123" s="411"/>
      <c r="HQ123" s="411"/>
      <c r="HR123" s="411"/>
      <c r="HS123" s="411"/>
      <c r="HT123" s="411"/>
      <c r="HU123" s="411"/>
      <c r="HV123" s="411"/>
      <c r="HW123" s="411"/>
      <c r="HX123" s="411"/>
      <c r="HY123" s="411"/>
      <c r="HZ123" s="411"/>
      <c r="IA123" s="411"/>
      <c r="IB123" s="411"/>
      <c r="IC123" s="411"/>
      <c r="ID123" s="411"/>
      <c r="IE123" s="411"/>
      <c r="IF123" s="411"/>
      <c r="IG123" s="411"/>
      <c r="IH123" s="411"/>
      <c r="II123" s="411"/>
      <c r="IJ123" s="411"/>
      <c r="IK123" s="411"/>
      <c r="IL123" s="411"/>
      <c r="IM123" s="411"/>
      <c r="IN123" s="411"/>
      <c r="IO123" s="411"/>
      <c r="IP123" s="411"/>
      <c r="IQ123" s="411"/>
      <c r="IR123" s="411"/>
      <c r="IS123" s="411"/>
      <c r="IT123" s="411"/>
      <c r="IU123" s="411"/>
    </row>
    <row r="124" spans="1:255" ht="27" customHeight="1">
      <c r="A124" s="412">
        <v>38</v>
      </c>
      <c r="B124" s="413"/>
      <c r="C124" s="413" t="s">
        <v>533</v>
      </c>
      <c r="D124" s="419" t="s">
        <v>626</v>
      </c>
      <c r="E124" s="412" t="s">
        <v>586</v>
      </c>
      <c r="F124" s="415">
        <v>500000</v>
      </c>
      <c r="G124" s="423">
        <v>50000</v>
      </c>
      <c r="H124" s="415">
        <f>I124+J124</f>
        <v>450000</v>
      </c>
      <c r="I124" s="415">
        <v>450000</v>
      </c>
      <c r="J124" s="415">
        <v>0</v>
      </c>
      <c r="K124" s="414" t="s">
        <v>492</v>
      </c>
      <c r="L124" s="417"/>
      <c r="M124" s="417"/>
      <c r="N124" s="417"/>
      <c r="O124" s="417"/>
      <c r="P124" s="417"/>
      <c r="Q124" s="417"/>
      <c r="R124" s="417"/>
      <c r="S124" s="417"/>
      <c r="T124" s="417"/>
      <c r="U124" s="417"/>
      <c r="V124" s="417"/>
      <c r="W124" s="417"/>
      <c r="X124" s="417"/>
      <c r="Y124" s="417"/>
      <c r="Z124" s="417"/>
      <c r="AA124" s="417"/>
      <c r="AB124" s="417"/>
      <c r="AC124" s="417"/>
      <c r="AD124" s="417"/>
      <c r="AE124" s="417"/>
      <c r="AF124" s="417"/>
      <c r="AG124" s="417"/>
      <c r="AH124" s="417"/>
      <c r="AI124" s="417"/>
      <c r="AJ124" s="417"/>
      <c r="AK124" s="417"/>
      <c r="AL124" s="417"/>
      <c r="AM124" s="417"/>
      <c r="AN124" s="417"/>
      <c r="AO124" s="417"/>
      <c r="AP124" s="417"/>
      <c r="AQ124" s="417"/>
      <c r="AR124" s="417"/>
      <c r="AS124" s="417"/>
      <c r="AT124" s="417"/>
      <c r="AU124" s="417"/>
      <c r="AV124" s="417"/>
      <c r="AW124" s="417"/>
      <c r="AX124" s="417"/>
      <c r="AY124" s="417"/>
      <c r="AZ124" s="417"/>
      <c r="BA124" s="417"/>
      <c r="BB124" s="417"/>
      <c r="BC124" s="417"/>
      <c r="BD124" s="417"/>
      <c r="BE124" s="417"/>
      <c r="BF124" s="417"/>
      <c r="BG124" s="417"/>
      <c r="BH124" s="417"/>
      <c r="BI124" s="417"/>
      <c r="BJ124" s="417"/>
      <c r="BK124" s="417"/>
      <c r="BL124" s="417"/>
      <c r="BM124" s="417"/>
      <c r="BN124" s="417"/>
      <c r="BO124" s="417"/>
      <c r="BP124" s="417"/>
      <c r="BQ124" s="417"/>
      <c r="BR124" s="417"/>
      <c r="BS124" s="417"/>
      <c r="BT124" s="417"/>
      <c r="BU124" s="417"/>
      <c r="BV124" s="417"/>
      <c r="BW124" s="417"/>
      <c r="BX124" s="417"/>
      <c r="BY124" s="417"/>
      <c r="BZ124" s="417"/>
      <c r="CA124" s="417"/>
      <c r="CB124" s="417"/>
      <c r="CC124" s="417"/>
      <c r="CD124" s="417"/>
      <c r="CE124" s="417"/>
      <c r="CF124" s="417"/>
      <c r="CG124" s="417"/>
      <c r="CH124" s="417"/>
      <c r="CI124" s="417"/>
      <c r="CJ124" s="417"/>
      <c r="CK124" s="417"/>
      <c r="CL124" s="417"/>
      <c r="CM124" s="417"/>
      <c r="CN124" s="417"/>
      <c r="CO124" s="417"/>
      <c r="CP124" s="417"/>
      <c r="CQ124" s="417"/>
      <c r="CR124" s="417"/>
      <c r="CS124" s="417"/>
      <c r="CT124" s="417"/>
      <c r="CU124" s="417"/>
      <c r="CV124" s="417"/>
      <c r="CW124" s="417"/>
      <c r="CX124" s="417"/>
      <c r="CY124" s="417"/>
      <c r="CZ124" s="417"/>
      <c r="DA124" s="417"/>
      <c r="DB124" s="417"/>
      <c r="DC124" s="417"/>
      <c r="DD124" s="417"/>
      <c r="DE124" s="417"/>
      <c r="DF124" s="417"/>
      <c r="DG124" s="417"/>
      <c r="DH124" s="417"/>
      <c r="DI124" s="417"/>
      <c r="DJ124" s="417"/>
      <c r="DK124" s="417"/>
      <c r="DL124" s="417"/>
      <c r="DM124" s="417"/>
      <c r="DN124" s="417"/>
      <c r="DO124" s="417"/>
      <c r="DP124" s="417"/>
      <c r="DQ124" s="417"/>
      <c r="DR124" s="417"/>
      <c r="DS124" s="417"/>
      <c r="DT124" s="417"/>
      <c r="DU124" s="417"/>
      <c r="DV124" s="417"/>
      <c r="DW124" s="417"/>
      <c r="DX124" s="417"/>
      <c r="DY124" s="417"/>
      <c r="DZ124" s="417"/>
      <c r="EA124" s="417"/>
      <c r="EB124" s="417"/>
      <c r="EC124" s="417"/>
      <c r="ED124" s="417"/>
      <c r="EE124" s="417"/>
      <c r="EF124" s="417"/>
      <c r="EG124" s="417"/>
      <c r="EH124" s="417"/>
      <c r="EI124" s="417"/>
      <c r="EJ124" s="417"/>
      <c r="EK124" s="417"/>
      <c r="EL124" s="417"/>
      <c r="EM124" s="417"/>
      <c r="EN124" s="417"/>
      <c r="EO124" s="417"/>
      <c r="EP124" s="417"/>
      <c r="EQ124" s="417"/>
      <c r="ER124" s="417"/>
      <c r="ES124" s="417"/>
      <c r="ET124" s="417"/>
      <c r="EU124" s="417"/>
      <c r="EV124" s="417"/>
      <c r="EW124" s="417"/>
      <c r="EX124" s="417"/>
      <c r="EY124" s="417"/>
      <c r="EZ124" s="417"/>
      <c r="FA124" s="417"/>
      <c r="FB124" s="417"/>
      <c r="FC124" s="417"/>
      <c r="FD124" s="417"/>
      <c r="FE124" s="417"/>
      <c r="FF124" s="417"/>
      <c r="FG124" s="417"/>
      <c r="FH124" s="417"/>
      <c r="FI124" s="417"/>
      <c r="FJ124" s="417"/>
      <c r="FK124" s="417"/>
      <c r="FL124" s="417"/>
      <c r="FM124" s="417"/>
      <c r="FN124" s="417"/>
      <c r="FO124" s="417"/>
      <c r="FP124" s="417"/>
      <c r="FQ124" s="417"/>
      <c r="FR124" s="417"/>
      <c r="FS124" s="417"/>
      <c r="FT124" s="417"/>
      <c r="FU124" s="417"/>
      <c r="FV124" s="417"/>
      <c r="FW124" s="417"/>
      <c r="FX124" s="417"/>
      <c r="FY124" s="417"/>
      <c r="FZ124" s="417"/>
      <c r="GA124" s="417"/>
      <c r="GB124" s="417"/>
      <c r="GC124" s="417"/>
      <c r="GD124" s="417"/>
      <c r="GE124" s="417"/>
      <c r="GF124" s="417"/>
      <c r="GG124" s="417"/>
      <c r="GH124" s="417"/>
      <c r="GI124" s="417"/>
      <c r="GJ124" s="417"/>
      <c r="GK124" s="417"/>
      <c r="GL124" s="417"/>
      <c r="GM124" s="417"/>
      <c r="GN124" s="417"/>
      <c r="GO124" s="417"/>
      <c r="GP124" s="417"/>
      <c r="GQ124" s="417"/>
      <c r="GR124" s="417"/>
      <c r="GS124" s="417"/>
      <c r="GT124" s="417"/>
      <c r="GU124" s="417"/>
      <c r="GV124" s="417"/>
      <c r="GW124" s="417"/>
      <c r="GX124" s="417"/>
      <c r="GY124" s="417"/>
      <c r="GZ124" s="417"/>
      <c r="HA124" s="417"/>
      <c r="HB124" s="417"/>
      <c r="HC124" s="417"/>
      <c r="HD124" s="417"/>
      <c r="HE124" s="417"/>
      <c r="HF124" s="417"/>
      <c r="HG124" s="417"/>
      <c r="HH124" s="417"/>
      <c r="HI124" s="417"/>
      <c r="HJ124" s="417"/>
      <c r="HK124" s="417"/>
      <c r="HL124" s="417"/>
      <c r="HM124" s="417"/>
      <c r="HN124" s="417"/>
      <c r="HO124" s="417"/>
      <c r="HP124" s="417"/>
      <c r="HQ124" s="417"/>
      <c r="HR124" s="417"/>
      <c r="HS124" s="417"/>
      <c r="HT124" s="417"/>
      <c r="HU124" s="417"/>
      <c r="HV124" s="417"/>
      <c r="HW124" s="417"/>
      <c r="HX124" s="417"/>
      <c r="HY124" s="417"/>
      <c r="HZ124" s="417"/>
      <c r="IA124" s="417"/>
      <c r="IB124" s="417"/>
      <c r="IC124" s="417"/>
      <c r="ID124" s="417"/>
      <c r="IE124" s="417"/>
      <c r="IF124" s="417"/>
      <c r="IG124" s="417"/>
      <c r="IH124" s="417"/>
      <c r="II124" s="417"/>
      <c r="IJ124" s="417"/>
      <c r="IK124" s="417"/>
      <c r="IL124" s="417"/>
      <c r="IM124" s="417"/>
      <c r="IN124" s="417"/>
      <c r="IO124" s="417"/>
      <c r="IP124" s="417"/>
      <c r="IQ124" s="417"/>
      <c r="IR124" s="417"/>
      <c r="IS124" s="417"/>
      <c r="IT124" s="417"/>
      <c r="IU124" s="417"/>
    </row>
    <row r="125" spans="1:255">
      <c r="A125" s="406"/>
      <c r="B125" s="407" t="s">
        <v>40</v>
      </c>
      <c r="C125" s="407"/>
      <c r="D125" s="418" t="s">
        <v>41</v>
      </c>
      <c r="E125" s="406" t="s">
        <v>488</v>
      </c>
      <c r="F125" s="409">
        <f>F126+F127+F128+F129+F130+F131+F132+F133+F134+F135+F136</f>
        <v>255517166</v>
      </c>
      <c r="G125" s="409">
        <f>G126+G127+G128+G129+G130+G131+G132+G133+G134+G135+G136</f>
        <v>32491752</v>
      </c>
      <c r="H125" s="409">
        <f>H126+H127+H128+H129+H130+H131+H132+H133+H134+H135+H136</f>
        <v>78966791</v>
      </c>
      <c r="I125" s="409">
        <f>I126+I127+I128+I129+I130+I131+I132+I133+I134+I135+I136</f>
        <v>63535940</v>
      </c>
      <c r="J125" s="409">
        <f>J126+J127+J128+J129+J130+J131+J132+J133+J134+J135+J136</f>
        <v>15430851</v>
      </c>
      <c r="K125" s="406" t="s">
        <v>488</v>
      </c>
      <c r="L125" s="411"/>
      <c r="M125" s="411"/>
      <c r="N125" s="411"/>
      <c r="O125" s="411"/>
      <c r="P125" s="411"/>
      <c r="Q125" s="411"/>
      <c r="R125" s="411"/>
      <c r="S125" s="411"/>
      <c r="T125" s="411"/>
      <c r="U125" s="411"/>
      <c r="V125" s="411"/>
      <c r="W125" s="411"/>
      <c r="X125" s="411"/>
      <c r="Y125" s="411"/>
      <c r="Z125" s="411"/>
      <c r="AA125" s="411"/>
      <c r="AB125" s="411"/>
      <c r="AC125" s="411"/>
      <c r="AD125" s="411"/>
      <c r="AE125" s="411"/>
      <c r="AF125" s="411"/>
      <c r="AG125" s="411"/>
      <c r="AH125" s="411"/>
      <c r="AI125" s="411"/>
      <c r="AJ125" s="411"/>
      <c r="AK125" s="411"/>
      <c r="AL125" s="411"/>
      <c r="AM125" s="411"/>
      <c r="AN125" s="411"/>
      <c r="AO125" s="411"/>
      <c r="AP125" s="411"/>
      <c r="AQ125" s="411"/>
      <c r="AR125" s="411"/>
      <c r="AS125" s="411"/>
      <c r="AT125" s="411"/>
      <c r="AU125" s="411"/>
      <c r="AV125" s="411"/>
      <c r="AW125" s="411"/>
      <c r="AX125" s="411"/>
      <c r="AY125" s="411"/>
      <c r="AZ125" s="411"/>
      <c r="BA125" s="411"/>
      <c r="BB125" s="411"/>
      <c r="BC125" s="411"/>
      <c r="BD125" s="411"/>
      <c r="BE125" s="411"/>
      <c r="BF125" s="411"/>
      <c r="BG125" s="411"/>
      <c r="BH125" s="411"/>
      <c r="BI125" s="411"/>
      <c r="BJ125" s="411"/>
      <c r="BK125" s="411"/>
      <c r="BL125" s="411"/>
      <c r="BM125" s="411"/>
      <c r="BN125" s="411"/>
      <c r="BO125" s="411"/>
      <c r="BP125" s="411"/>
      <c r="BQ125" s="411"/>
      <c r="BR125" s="411"/>
      <c r="BS125" s="411"/>
      <c r="BT125" s="411"/>
      <c r="BU125" s="411"/>
      <c r="BV125" s="411"/>
      <c r="BW125" s="411"/>
      <c r="BX125" s="411"/>
      <c r="BY125" s="411"/>
      <c r="BZ125" s="411"/>
      <c r="CA125" s="411"/>
      <c r="CB125" s="411"/>
      <c r="CC125" s="411"/>
      <c r="CD125" s="411"/>
      <c r="CE125" s="411"/>
      <c r="CF125" s="411"/>
      <c r="CG125" s="411"/>
      <c r="CH125" s="411"/>
      <c r="CI125" s="411"/>
      <c r="CJ125" s="411"/>
      <c r="CK125" s="411"/>
      <c r="CL125" s="411"/>
      <c r="CM125" s="411"/>
      <c r="CN125" s="411"/>
      <c r="CO125" s="411"/>
      <c r="CP125" s="411"/>
      <c r="CQ125" s="411"/>
      <c r="CR125" s="411"/>
      <c r="CS125" s="411"/>
      <c r="CT125" s="411"/>
      <c r="CU125" s="411"/>
      <c r="CV125" s="411"/>
      <c r="CW125" s="411"/>
      <c r="CX125" s="411"/>
      <c r="CY125" s="411"/>
      <c r="CZ125" s="411"/>
      <c r="DA125" s="411"/>
      <c r="DB125" s="411"/>
      <c r="DC125" s="411"/>
      <c r="DD125" s="411"/>
      <c r="DE125" s="411"/>
      <c r="DF125" s="411"/>
      <c r="DG125" s="411"/>
      <c r="DH125" s="411"/>
      <c r="DI125" s="411"/>
      <c r="DJ125" s="411"/>
      <c r="DK125" s="411"/>
      <c r="DL125" s="411"/>
      <c r="DM125" s="411"/>
      <c r="DN125" s="411"/>
      <c r="DO125" s="411"/>
      <c r="DP125" s="411"/>
      <c r="DQ125" s="411"/>
      <c r="DR125" s="411"/>
      <c r="DS125" s="411"/>
      <c r="DT125" s="411"/>
      <c r="DU125" s="411"/>
      <c r="DV125" s="411"/>
      <c r="DW125" s="411"/>
      <c r="DX125" s="411"/>
      <c r="DY125" s="411"/>
      <c r="DZ125" s="411"/>
      <c r="EA125" s="411"/>
      <c r="EB125" s="411"/>
      <c r="EC125" s="411"/>
      <c r="ED125" s="411"/>
      <c r="EE125" s="411"/>
      <c r="EF125" s="411"/>
      <c r="EG125" s="411"/>
      <c r="EH125" s="411"/>
      <c r="EI125" s="411"/>
      <c r="EJ125" s="411"/>
      <c r="EK125" s="411"/>
      <c r="EL125" s="411"/>
      <c r="EM125" s="411"/>
      <c r="EN125" s="411"/>
      <c r="EO125" s="411"/>
      <c r="EP125" s="411"/>
      <c r="EQ125" s="411"/>
      <c r="ER125" s="411"/>
      <c r="ES125" s="411"/>
      <c r="ET125" s="411"/>
      <c r="EU125" s="411"/>
      <c r="EV125" s="411"/>
      <c r="EW125" s="411"/>
      <c r="EX125" s="411"/>
      <c r="EY125" s="411"/>
      <c r="EZ125" s="411"/>
      <c r="FA125" s="411"/>
      <c r="FB125" s="411"/>
      <c r="FC125" s="411"/>
      <c r="FD125" s="411"/>
      <c r="FE125" s="411"/>
      <c r="FF125" s="411"/>
      <c r="FG125" s="411"/>
      <c r="FH125" s="411"/>
      <c r="FI125" s="411"/>
      <c r="FJ125" s="411"/>
      <c r="FK125" s="411"/>
      <c r="FL125" s="411"/>
      <c r="FM125" s="411"/>
      <c r="FN125" s="411"/>
      <c r="FO125" s="411"/>
      <c r="FP125" s="411"/>
      <c r="FQ125" s="411"/>
      <c r="FR125" s="411"/>
      <c r="FS125" s="411"/>
      <c r="FT125" s="411"/>
      <c r="FU125" s="411"/>
      <c r="FV125" s="411"/>
      <c r="FW125" s="411"/>
      <c r="FX125" s="411"/>
      <c r="FY125" s="411"/>
      <c r="FZ125" s="411"/>
      <c r="GA125" s="411"/>
      <c r="GB125" s="411"/>
      <c r="GC125" s="411"/>
      <c r="GD125" s="411"/>
      <c r="GE125" s="411"/>
      <c r="GF125" s="411"/>
      <c r="GG125" s="411"/>
      <c r="GH125" s="411"/>
      <c r="GI125" s="411"/>
      <c r="GJ125" s="411"/>
      <c r="GK125" s="411"/>
      <c r="GL125" s="411"/>
      <c r="GM125" s="411"/>
      <c r="GN125" s="411"/>
      <c r="GO125" s="411"/>
      <c r="GP125" s="411"/>
      <c r="GQ125" s="411"/>
      <c r="GR125" s="411"/>
      <c r="GS125" s="411"/>
      <c r="GT125" s="411"/>
      <c r="GU125" s="411"/>
      <c r="GV125" s="411"/>
      <c r="GW125" s="411"/>
      <c r="GX125" s="411"/>
      <c r="GY125" s="411"/>
      <c r="GZ125" s="411"/>
      <c r="HA125" s="411"/>
      <c r="HB125" s="411"/>
      <c r="HC125" s="411"/>
      <c r="HD125" s="411"/>
      <c r="HE125" s="411"/>
      <c r="HF125" s="411"/>
      <c r="HG125" s="411"/>
      <c r="HH125" s="411"/>
      <c r="HI125" s="411"/>
      <c r="HJ125" s="411"/>
      <c r="HK125" s="411"/>
      <c r="HL125" s="411"/>
      <c r="HM125" s="411"/>
      <c r="HN125" s="411"/>
      <c r="HO125" s="411"/>
      <c r="HP125" s="411"/>
      <c r="HQ125" s="411"/>
      <c r="HR125" s="411"/>
      <c r="HS125" s="411"/>
      <c r="HT125" s="411"/>
      <c r="HU125" s="411"/>
      <c r="HV125" s="411"/>
      <c r="HW125" s="411"/>
      <c r="HX125" s="411"/>
      <c r="HY125" s="411"/>
      <c r="HZ125" s="411"/>
      <c r="IA125" s="411"/>
      <c r="IB125" s="411"/>
      <c r="IC125" s="411"/>
      <c r="ID125" s="411"/>
      <c r="IE125" s="411"/>
      <c r="IF125" s="411"/>
      <c r="IG125" s="411"/>
      <c r="IH125" s="411"/>
      <c r="II125" s="411"/>
      <c r="IJ125" s="411"/>
      <c r="IK125" s="411"/>
      <c r="IL125" s="411"/>
      <c r="IM125" s="411"/>
      <c r="IN125" s="411"/>
      <c r="IO125" s="411"/>
      <c r="IP125" s="411"/>
      <c r="IQ125" s="411"/>
      <c r="IR125" s="411"/>
      <c r="IS125" s="411"/>
      <c r="IT125" s="411"/>
      <c r="IU125" s="411"/>
    </row>
    <row r="126" spans="1:255" ht="66" customHeight="1">
      <c r="A126" s="412">
        <v>39</v>
      </c>
      <c r="B126" s="413"/>
      <c r="C126" s="413" t="s">
        <v>540</v>
      </c>
      <c r="D126" s="414" t="s">
        <v>627</v>
      </c>
      <c r="E126" s="412" t="s">
        <v>573</v>
      </c>
      <c r="F126" s="415">
        <v>7697280</v>
      </c>
      <c r="G126" s="423">
        <v>3704258</v>
      </c>
      <c r="H126" s="415">
        <f t="shared" ref="H126:H133" si="3">I126+J126</f>
        <v>3993022</v>
      </c>
      <c r="I126" s="415">
        <v>3993022</v>
      </c>
      <c r="J126" s="415">
        <v>0</v>
      </c>
      <c r="K126" s="414" t="s">
        <v>628</v>
      </c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  <c r="V126" s="417"/>
      <c r="W126" s="417"/>
      <c r="X126" s="417"/>
      <c r="Y126" s="417"/>
      <c r="Z126" s="417"/>
      <c r="AA126" s="417"/>
      <c r="AB126" s="417"/>
      <c r="AC126" s="417"/>
      <c r="AD126" s="417"/>
      <c r="AE126" s="417"/>
      <c r="AF126" s="417"/>
      <c r="AG126" s="417"/>
      <c r="AH126" s="417"/>
      <c r="AI126" s="417"/>
      <c r="AJ126" s="417"/>
      <c r="AK126" s="417"/>
      <c r="AL126" s="417"/>
      <c r="AM126" s="417"/>
      <c r="AN126" s="417"/>
      <c r="AO126" s="417"/>
      <c r="AP126" s="417"/>
      <c r="AQ126" s="417"/>
      <c r="AR126" s="417"/>
      <c r="AS126" s="417"/>
      <c r="AT126" s="417"/>
      <c r="AU126" s="417"/>
      <c r="AV126" s="417"/>
      <c r="AW126" s="417"/>
      <c r="AX126" s="417"/>
      <c r="AY126" s="417"/>
      <c r="AZ126" s="417"/>
      <c r="BA126" s="417"/>
      <c r="BB126" s="417"/>
      <c r="BC126" s="417"/>
      <c r="BD126" s="417"/>
      <c r="BE126" s="417"/>
      <c r="BF126" s="417"/>
      <c r="BG126" s="417"/>
      <c r="BH126" s="417"/>
      <c r="BI126" s="417"/>
      <c r="BJ126" s="417"/>
      <c r="BK126" s="417"/>
      <c r="BL126" s="417"/>
      <c r="BM126" s="417"/>
      <c r="BN126" s="417"/>
      <c r="BO126" s="417"/>
      <c r="BP126" s="417"/>
      <c r="BQ126" s="417"/>
      <c r="BR126" s="417"/>
      <c r="BS126" s="417"/>
      <c r="BT126" s="417"/>
      <c r="BU126" s="417"/>
      <c r="BV126" s="417"/>
      <c r="BW126" s="417"/>
      <c r="BX126" s="417"/>
      <c r="BY126" s="417"/>
      <c r="BZ126" s="417"/>
      <c r="CA126" s="417"/>
      <c r="CB126" s="417"/>
      <c r="CC126" s="417"/>
      <c r="CD126" s="417"/>
      <c r="CE126" s="417"/>
      <c r="CF126" s="417"/>
      <c r="CG126" s="417"/>
      <c r="CH126" s="417"/>
      <c r="CI126" s="417"/>
      <c r="CJ126" s="417"/>
      <c r="CK126" s="417"/>
      <c r="CL126" s="417"/>
      <c r="CM126" s="417"/>
      <c r="CN126" s="417"/>
      <c r="CO126" s="417"/>
      <c r="CP126" s="417"/>
      <c r="CQ126" s="417"/>
      <c r="CR126" s="417"/>
      <c r="CS126" s="417"/>
      <c r="CT126" s="417"/>
      <c r="CU126" s="417"/>
      <c r="CV126" s="417"/>
      <c r="CW126" s="417"/>
      <c r="CX126" s="417"/>
      <c r="CY126" s="417"/>
      <c r="CZ126" s="417"/>
      <c r="DA126" s="417"/>
      <c r="DB126" s="417"/>
      <c r="DC126" s="417"/>
      <c r="DD126" s="417"/>
      <c r="DE126" s="417"/>
      <c r="DF126" s="417"/>
      <c r="DG126" s="417"/>
      <c r="DH126" s="417"/>
      <c r="DI126" s="417"/>
      <c r="DJ126" s="417"/>
      <c r="DK126" s="417"/>
      <c r="DL126" s="417"/>
      <c r="DM126" s="417"/>
      <c r="DN126" s="417"/>
      <c r="DO126" s="417"/>
      <c r="DP126" s="417"/>
      <c r="DQ126" s="417"/>
      <c r="DR126" s="417"/>
      <c r="DS126" s="417"/>
      <c r="DT126" s="417"/>
      <c r="DU126" s="417"/>
      <c r="DV126" s="417"/>
      <c r="DW126" s="417"/>
      <c r="DX126" s="417"/>
      <c r="DY126" s="417"/>
      <c r="DZ126" s="417"/>
      <c r="EA126" s="417"/>
      <c r="EB126" s="417"/>
      <c r="EC126" s="417"/>
      <c r="ED126" s="417"/>
      <c r="EE126" s="417"/>
      <c r="EF126" s="417"/>
      <c r="EG126" s="417"/>
      <c r="EH126" s="417"/>
      <c r="EI126" s="417"/>
      <c r="EJ126" s="417"/>
      <c r="EK126" s="417"/>
      <c r="EL126" s="417"/>
      <c r="EM126" s="417"/>
      <c r="EN126" s="417"/>
      <c r="EO126" s="417"/>
      <c r="EP126" s="417"/>
      <c r="EQ126" s="417"/>
      <c r="ER126" s="417"/>
      <c r="ES126" s="417"/>
      <c r="ET126" s="417"/>
      <c r="EU126" s="417"/>
      <c r="EV126" s="417"/>
      <c r="EW126" s="417"/>
      <c r="EX126" s="417"/>
      <c r="EY126" s="417"/>
      <c r="EZ126" s="417"/>
      <c r="FA126" s="417"/>
      <c r="FB126" s="417"/>
      <c r="FC126" s="417"/>
      <c r="FD126" s="417"/>
      <c r="FE126" s="417"/>
      <c r="FF126" s="417"/>
      <c r="FG126" s="417"/>
      <c r="FH126" s="417"/>
      <c r="FI126" s="417"/>
      <c r="FJ126" s="417"/>
      <c r="FK126" s="417"/>
      <c r="FL126" s="417"/>
      <c r="FM126" s="417"/>
      <c r="FN126" s="417"/>
      <c r="FO126" s="417"/>
      <c r="FP126" s="417"/>
      <c r="FQ126" s="417"/>
      <c r="FR126" s="417"/>
      <c r="FS126" s="417"/>
      <c r="FT126" s="417"/>
      <c r="FU126" s="417"/>
      <c r="FV126" s="417"/>
      <c r="FW126" s="417"/>
      <c r="FX126" s="417"/>
      <c r="FY126" s="417"/>
      <c r="FZ126" s="417"/>
      <c r="GA126" s="417"/>
      <c r="GB126" s="417"/>
      <c r="GC126" s="417"/>
      <c r="GD126" s="417"/>
      <c r="GE126" s="417"/>
      <c r="GF126" s="417"/>
      <c r="GG126" s="417"/>
      <c r="GH126" s="417"/>
      <c r="GI126" s="417"/>
      <c r="GJ126" s="417"/>
      <c r="GK126" s="417"/>
      <c r="GL126" s="417"/>
      <c r="GM126" s="417"/>
      <c r="GN126" s="417"/>
      <c r="GO126" s="417"/>
      <c r="GP126" s="417"/>
      <c r="GQ126" s="417"/>
      <c r="GR126" s="417"/>
      <c r="GS126" s="417"/>
      <c r="GT126" s="417"/>
      <c r="GU126" s="417"/>
      <c r="GV126" s="417"/>
      <c r="GW126" s="417"/>
      <c r="GX126" s="417"/>
      <c r="GY126" s="417"/>
      <c r="GZ126" s="417"/>
      <c r="HA126" s="417"/>
      <c r="HB126" s="417"/>
      <c r="HC126" s="417"/>
      <c r="HD126" s="417"/>
      <c r="HE126" s="417"/>
      <c r="HF126" s="417"/>
      <c r="HG126" s="417"/>
      <c r="HH126" s="417"/>
      <c r="HI126" s="417"/>
      <c r="HJ126" s="417"/>
      <c r="HK126" s="417"/>
      <c r="HL126" s="417"/>
      <c r="HM126" s="417"/>
      <c r="HN126" s="417"/>
      <c r="HO126" s="417"/>
      <c r="HP126" s="417"/>
      <c r="HQ126" s="417"/>
      <c r="HR126" s="417"/>
      <c r="HS126" s="417"/>
      <c r="HT126" s="417"/>
      <c r="HU126" s="417"/>
      <c r="HV126" s="417"/>
      <c r="HW126" s="417"/>
      <c r="HX126" s="417"/>
      <c r="HY126" s="417"/>
      <c r="HZ126" s="417"/>
      <c r="IA126" s="417"/>
      <c r="IB126" s="417"/>
      <c r="IC126" s="417"/>
      <c r="ID126" s="417"/>
      <c r="IE126" s="417"/>
      <c r="IF126" s="417"/>
      <c r="IG126" s="417"/>
      <c r="IH126" s="417"/>
      <c r="II126" s="417"/>
      <c r="IJ126" s="417"/>
      <c r="IK126" s="417"/>
      <c r="IL126" s="417"/>
      <c r="IM126" s="417"/>
      <c r="IN126" s="417"/>
      <c r="IO126" s="417"/>
      <c r="IP126" s="417"/>
      <c r="IQ126" s="417"/>
      <c r="IR126" s="417"/>
      <c r="IS126" s="417"/>
      <c r="IT126" s="417"/>
      <c r="IU126" s="417"/>
    </row>
    <row r="127" spans="1:255">
      <c r="A127" s="412">
        <v>40</v>
      </c>
      <c r="B127" s="413"/>
      <c r="C127" s="413" t="s">
        <v>540</v>
      </c>
      <c r="D127" s="414" t="s">
        <v>629</v>
      </c>
      <c r="E127" s="412" t="s">
        <v>594</v>
      </c>
      <c r="F127" s="415">
        <v>101787777</v>
      </c>
      <c r="G127" s="423">
        <v>13846012</v>
      </c>
      <c r="H127" s="415">
        <f t="shared" si="3"/>
        <v>32588922</v>
      </c>
      <c r="I127" s="415">
        <v>17158071</v>
      </c>
      <c r="J127" s="415">
        <v>15430851</v>
      </c>
      <c r="K127" s="414" t="s">
        <v>542</v>
      </c>
      <c r="L127" s="417"/>
      <c r="M127" s="417"/>
      <c r="N127" s="417"/>
      <c r="O127" s="417"/>
      <c r="P127" s="417"/>
      <c r="Q127" s="417"/>
      <c r="R127" s="417"/>
      <c r="S127" s="417"/>
      <c r="T127" s="417"/>
      <c r="U127" s="417"/>
      <c r="V127" s="417"/>
      <c r="W127" s="417"/>
      <c r="X127" s="417"/>
      <c r="Y127" s="417"/>
      <c r="Z127" s="417"/>
      <c r="AA127" s="417"/>
      <c r="AB127" s="417"/>
      <c r="AC127" s="417"/>
      <c r="AD127" s="417"/>
      <c r="AE127" s="417"/>
      <c r="AF127" s="417"/>
      <c r="AG127" s="417"/>
      <c r="AH127" s="417"/>
      <c r="AI127" s="417"/>
      <c r="AJ127" s="417"/>
      <c r="AK127" s="417"/>
      <c r="AL127" s="417"/>
      <c r="AM127" s="417"/>
      <c r="AN127" s="417"/>
      <c r="AO127" s="417"/>
      <c r="AP127" s="417"/>
      <c r="AQ127" s="417"/>
      <c r="AR127" s="417"/>
      <c r="AS127" s="417"/>
      <c r="AT127" s="417"/>
      <c r="AU127" s="417"/>
      <c r="AV127" s="417"/>
      <c r="AW127" s="417"/>
      <c r="AX127" s="417"/>
      <c r="AY127" s="417"/>
      <c r="AZ127" s="417"/>
      <c r="BA127" s="417"/>
      <c r="BB127" s="417"/>
      <c r="BC127" s="417"/>
      <c r="BD127" s="417"/>
      <c r="BE127" s="417"/>
      <c r="BF127" s="417"/>
      <c r="BG127" s="417"/>
      <c r="BH127" s="417"/>
      <c r="BI127" s="417"/>
      <c r="BJ127" s="417"/>
      <c r="BK127" s="417"/>
      <c r="BL127" s="417"/>
      <c r="BM127" s="417"/>
      <c r="BN127" s="417"/>
      <c r="BO127" s="417"/>
      <c r="BP127" s="417"/>
      <c r="BQ127" s="417"/>
      <c r="BR127" s="417"/>
      <c r="BS127" s="417"/>
      <c r="BT127" s="417"/>
      <c r="BU127" s="417"/>
      <c r="BV127" s="417"/>
      <c r="BW127" s="417"/>
      <c r="BX127" s="417"/>
      <c r="BY127" s="417"/>
      <c r="BZ127" s="417"/>
      <c r="CA127" s="417"/>
      <c r="CB127" s="417"/>
      <c r="CC127" s="417"/>
      <c r="CD127" s="417"/>
      <c r="CE127" s="417"/>
      <c r="CF127" s="417"/>
      <c r="CG127" s="417"/>
      <c r="CH127" s="417"/>
      <c r="CI127" s="417"/>
      <c r="CJ127" s="417"/>
      <c r="CK127" s="417"/>
      <c r="CL127" s="417"/>
      <c r="CM127" s="417"/>
      <c r="CN127" s="417"/>
      <c r="CO127" s="417"/>
      <c r="CP127" s="417"/>
      <c r="CQ127" s="417"/>
      <c r="CR127" s="417"/>
      <c r="CS127" s="417"/>
      <c r="CT127" s="417"/>
      <c r="CU127" s="417"/>
      <c r="CV127" s="417"/>
      <c r="CW127" s="417"/>
      <c r="CX127" s="417"/>
      <c r="CY127" s="417"/>
      <c r="CZ127" s="417"/>
      <c r="DA127" s="417"/>
      <c r="DB127" s="417"/>
      <c r="DC127" s="417"/>
      <c r="DD127" s="417"/>
      <c r="DE127" s="417"/>
      <c r="DF127" s="417"/>
      <c r="DG127" s="417"/>
      <c r="DH127" s="417"/>
      <c r="DI127" s="417"/>
      <c r="DJ127" s="417"/>
      <c r="DK127" s="417"/>
      <c r="DL127" s="417"/>
      <c r="DM127" s="417"/>
      <c r="DN127" s="417"/>
      <c r="DO127" s="417"/>
      <c r="DP127" s="417"/>
      <c r="DQ127" s="417"/>
      <c r="DR127" s="417"/>
      <c r="DS127" s="417"/>
      <c r="DT127" s="417"/>
      <c r="DU127" s="417"/>
      <c r="DV127" s="417"/>
      <c r="DW127" s="417"/>
      <c r="DX127" s="417"/>
      <c r="DY127" s="417"/>
      <c r="DZ127" s="417"/>
      <c r="EA127" s="417"/>
      <c r="EB127" s="417"/>
      <c r="EC127" s="417"/>
      <c r="ED127" s="417"/>
      <c r="EE127" s="417"/>
      <c r="EF127" s="417"/>
      <c r="EG127" s="417"/>
      <c r="EH127" s="417"/>
      <c r="EI127" s="417"/>
      <c r="EJ127" s="417"/>
      <c r="EK127" s="417"/>
      <c r="EL127" s="417"/>
      <c r="EM127" s="417"/>
      <c r="EN127" s="417"/>
      <c r="EO127" s="417"/>
      <c r="EP127" s="417"/>
      <c r="EQ127" s="417"/>
      <c r="ER127" s="417"/>
      <c r="ES127" s="417"/>
      <c r="ET127" s="417"/>
      <c r="EU127" s="417"/>
      <c r="EV127" s="417"/>
      <c r="EW127" s="417"/>
      <c r="EX127" s="417"/>
      <c r="EY127" s="417"/>
      <c r="EZ127" s="417"/>
      <c r="FA127" s="417"/>
      <c r="FB127" s="417"/>
      <c r="FC127" s="417"/>
      <c r="FD127" s="417"/>
      <c r="FE127" s="417"/>
      <c r="FF127" s="417"/>
      <c r="FG127" s="417"/>
      <c r="FH127" s="417"/>
      <c r="FI127" s="417"/>
      <c r="FJ127" s="417"/>
      <c r="FK127" s="417"/>
      <c r="FL127" s="417"/>
      <c r="FM127" s="417"/>
      <c r="FN127" s="417"/>
      <c r="FO127" s="417"/>
      <c r="FP127" s="417"/>
      <c r="FQ127" s="417"/>
      <c r="FR127" s="417"/>
      <c r="FS127" s="417"/>
      <c r="FT127" s="417"/>
      <c r="FU127" s="417"/>
      <c r="FV127" s="417"/>
      <c r="FW127" s="417"/>
      <c r="FX127" s="417"/>
      <c r="FY127" s="417"/>
      <c r="FZ127" s="417"/>
      <c r="GA127" s="417"/>
      <c r="GB127" s="417"/>
      <c r="GC127" s="417"/>
      <c r="GD127" s="417"/>
      <c r="GE127" s="417"/>
      <c r="GF127" s="417"/>
      <c r="GG127" s="417"/>
      <c r="GH127" s="417"/>
      <c r="GI127" s="417"/>
      <c r="GJ127" s="417"/>
      <c r="GK127" s="417"/>
      <c r="GL127" s="417"/>
      <c r="GM127" s="417"/>
      <c r="GN127" s="417"/>
      <c r="GO127" s="417"/>
      <c r="GP127" s="417"/>
      <c r="GQ127" s="417"/>
      <c r="GR127" s="417"/>
      <c r="GS127" s="417"/>
      <c r="GT127" s="417"/>
      <c r="GU127" s="417"/>
      <c r="GV127" s="417"/>
      <c r="GW127" s="417"/>
      <c r="GX127" s="417"/>
      <c r="GY127" s="417"/>
      <c r="GZ127" s="417"/>
      <c r="HA127" s="417"/>
      <c r="HB127" s="417"/>
      <c r="HC127" s="417"/>
      <c r="HD127" s="417"/>
      <c r="HE127" s="417"/>
      <c r="HF127" s="417"/>
      <c r="HG127" s="417"/>
      <c r="HH127" s="417"/>
      <c r="HI127" s="417"/>
      <c r="HJ127" s="417"/>
      <c r="HK127" s="417"/>
      <c r="HL127" s="417"/>
      <c r="HM127" s="417"/>
      <c r="HN127" s="417"/>
      <c r="HO127" s="417"/>
      <c r="HP127" s="417"/>
      <c r="HQ127" s="417"/>
      <c r="HR127" s="417"/>
      <c r="HS127" s="417"/>
      <c r="HT127" s="417"/>
      <c r="HU127" s="417"/>
      <c r="HV127" s="417"/>
      <c r="HW127" s="417"/>
      <c r="HX127" s="417"/>
      <c r="HY127" s="417"/>
      <c r="HZ127" s="417"/>
      <c r="IA127" s="417"/>
      <c r="IB127" s="417"/>
      <c r="IC127" s="417"/>
      <c r="ID127" s="417"/>
      <c r="IE127" s="417"/>
      <c r="IF127" s="417"/>
      <c r="IG127" s="417"/>
      <c r="IH127" s="417"/>
      <c r="II127" s="417"/>
      <c r="IJ127" s="417"/>
      <c r="IK127" s="417"/>
      <c r="IL127" s="417"/>
      <c r="IM127" s="417"/>
      <c r="IN127" s="417"/>
      <c r="IO127" s="417"/>
      <c r="IP127" s="417"/>
      <c r="IQ127" s="417"/>
      <c r="IR127" s="417"/>
      <c r="IS127" s="417"/>
      <c r="IT127" s="417"/>
      <c r="IU127" s="417"/>
    </row>
    <row r="128" spans="1:255" ht="66" customHeight="1">
      <c r="A128" s="412">
        <v>41</v>
      </c>
      <c r="B128" s="413"/>
      <c r="C128" s="413" t="s">
        <v>540</v>
      </c>
      <c r="D128" s="414" t="s">
        <v>630</v>
      </c>
      <c r="E128" s="412" t="s">
        <v>573</v>
      </c>
      <c r="F128" s="415">
        <v>23110272</v>
      </c>
      <c r="G128" s="423">
        <v>9297631</v>
      </c>
      <c r="H128" s="415">
        <f t="shared" si="3"/>
        <v>13812641</v>
      </c>
      <c r="I128" s="415">
        <v>13812641</v>
      </c>
      <c r="J128" s="415">
        <v>0</v>
      </c>
      <c r="K128" s="414" t="s">
        <v>628</v>
      </c>
      <c r="L128" s="417"/>
      <c r="M128" s="417"/>
      <c r="N128" s="417"/>
      <c r="O128" s="417"/>
      <c r="P128" s="417"/>
      <c r="Q128" s="417"/>
      <c r="R128" s="417"/>
      <c r="S128" s="417"/>
      <c r="T128" s="417"/>
      <c r="U128" s="417"/>
      <c r="V128" s="417"/>
      <c r="W128" s="417"/>
      <c r="X128" s="417"/>
      <c r="Y128" s="417"/>
      <c r="Z128" s="417"/>
      <c r="AA128" s="417"/>
      <c r="AB128" s="417"/>
      <c r="AC128" s="417"/>
      <c r="AD128" s="417"/>
      <c r="AE128" s="417"/>
      <c r="AF128" s="417"/>
      <c r="AG128" s="417"/>
      <c r="AH128" s="417"/>
      <c r="AI128" s="417"/>
      <c r="AJ128" s="417"/>
      <c r="AK128" s="417"/>
      <c r="AL128" s="417"/>
      <c r="AM128" s="417"/>
      <c r="AN128" s="417"/>
      <c r="AO128" s="417"/>
      <c r="AP128" s="417"/>
      <c r="AQ128" s="417"/>
      <c r="AR128" s="417"/>
      <c r="AS128" s="417"/>
      <c r="AT128" s="417"/>
      <c r="AU128" s="417"/>
      <c r="AV128" s="417"/>
      <c r="AW128" s="417"/>
      <c r="AX128" s="417"/>
      <c r="AY128" s="417"/>
      <c r="AZ128" s="417"/>
      <c r="BA128" s="417"/>
      <c r="BB128" s="417"/>
      <c r="BC128" s="417"/>
      <c r="BD128" s="417"/>
      <c r="BE128" s="417"/>
      <c r="BF128" s="417"/>
      <c r="BG128" s="417"/>
      <c r="BH128" s="417"/>
      <c r="BI128" s="417"/>
      <c r="BJ128" s="417"/>
      <c r="BK128" s="417"/>
      <c r="BL128" s="417"/>
      <c r="BM128" s="417"/>
      <c r="BN128" s="417"/>
      <c r="BO128" s="417"/>
      <c r="BP128" s="417"/>
      <c r="BQ128" s="417"/>
      <c r="BR128" s="417"/>
      <c r="BS128" s="417"/>
      <c r="BT128" s="417"/>
      <c r="BU128" s="417"/>
      <c r="BV128" s="417"/>
      <c r="BW128" s="417"/>
      <c r="BX128" s="417"/>
      <c r="BY128" s="417"/>
      <c r="BZ128" s="417"/>
      <c r="CA128" s="417"/>
      <c r="CB128" s="417"/>
      <c r="CC128" s="417"/>
      <c r="CD128" s="417"/>
      <c r="CE128" s="417"/>
      <c r="CF128" s="417"/>
      <c r="CG128" s="417"/>
      <c r="CH128" s="417"/>
      <c r="CI128" s="417"/>
      <c r="CJ128" s="417"/>
      <c r="CK128" s="417"/>
      <c r="CL128" s="417"/>
      <c r="CM128" s="417"/>
      <c r="CN128" s="417"/>
      <c r="CO128" s="417"/>
      <c r="CP128" s="417"/>
      <c r="CQ128" s="417"/>
      <c r="CR128" s="417"/>
      <c r="CS128" s="417"/>
      <c r="CT128" s="417"/>
      <c r="CU128" s="417"/>
      <c r="CV128" s="417"/>
      <c r="CW128" s="417"/>
      <c r="CX128" s="417"/>
      <c r="CY128" s="417"/>
      <c r="CZ128" s="417"/>
      <c r="DA128" s="417"/>
      <c r="DB128" s="417"/>
      <c r="DC128" s="417"/>
      <c r="DD128" s="417"/>
      <c r="DE128" s="417"/>
      <c r="DF128" s="417"/>
      <c r="DG128" s="417"/>
      <c r="DH128" s="417"/>
      <c r="DI128" s="417"/>
      <c r="DJ128" s="417"/>
      <c r="DK128" s="417"/>
      <c r="DL128" s="417"/>
      <c r="DM128" s="417"/>
      <c r="DN128" s="417"/>
      <c r="DO128" s="417"/>
      <c r="DP128" s="417"/>
      <c r="DQ128" s="417"/>
      <c r="DR128" s="417"/>
      <c r="DS128" s="417"/>
      <c r="DT128" s="417"/>
      <c r="DU128" s="417"/>
      <c r="DV128" s="417"/>
      <c r="DW128" s="417"/>
      <c r="DX128" s="417"/>
      <c r="DY128" s="417"/>
      <c r="DZ128" s="417"/>
      <c r="EA128" s="417"/>
      <c r="EB128" s="417"/>
      <c r="EC128" s="417"/>
      <c r="ED128" s="417"/>
      <c r="EE128" s="417"/>
      <c r="EF128" s="417"/>
      <c r="EG128" s="417"/>
      <c r="EH128" s="417"/>
      <c r="EI128" s="417"/>
      <c r="EJ128" s="417"/>
      <c r="EK128" s="417"/>
      <c r="EL128" s="417"/>
      <c r="EM128" s="417"/>
      <c r="EN128" s="417"/>
      <c r="EO128" s="417"/>
      <c r="EP128" s="417"/>
      <c r="EQ128" s="417"/>
      <c r="ER128" s="417"/>
      <c r="ES128" s="417"/>
      <c r="ET128" s="417"/>
      <c r="EU128" s="417"/>
      <c r="EV128" s="417"/>
      <c r="EW128" s="417"/>
      <c r="EX128" s="417"/>
      <c r="EY128" s="417"/>
      <c r="EZ128" s="417"/>
      <c r="FA128" s="417"/>
      <c r="FB128" s="417"/>
      <c r="FC128" s="417"/>
      <c r="FD128" s="417"/>
      <c r="FE128" s="417"/>
      <c r="FF128" s="417"/>
      <c r="FG128" s="417"/>
      <c r="FH128" s="417"/>
      <c r="FI128" s="417"/>
      <c r="FJ128" s="417"/>
      <c r="FK128" s="417"/>
      <c r="FL128" s="417"/>
      <c r="FM128" s="417"/>
      <c r="FN128" s="417"/>
      <c r="FO128" s="417"/>
      <c r="FP128" s="417"/>
      <c r="FQ128" s="417"/>
      <c r="FR128" s="417"/>
      <c r="FS128" s="417"/>
      <c r="FT128" s="417"/>
      <c r="FU128" s="417"/>
      <c r="FV128" s="417"/>
      <c r="FW128" s="417"/>
      <c r="FX128" s="417"/>
      <c r="FY128" s="417"/>
      <c r="FZ128" s="417"/>
      <c r="GA128" s="417"/>
      <c r="GB128" s="417"/>
      <c r="GC128" s="417"/>
      <c r="GD128" s="417"/>
      <c r="GE128" s="417"/>
      <c r="GF128" s="417"/>
      <c r="GG128" s="417"/>
      <c r="GH128" s="417"/>
      <c r="GI128" s="417"/>
      <c r="GJ128" s="417"/>
      <c r="GK128" s="417"/>
      <c r="GL128" s="417"/>
      <c r="GM128" s="417"/>
      <c r="GN128" s="417"/>
      <c r="GO128" s="417"/>
      <c r="GP128" s="417"/>
      <c r="GQ128" s="417"/>
      <c r="GR128" s="417"/>
      <c r="GS128" s="417"/>
      <c r="GT128" s="417"/>
      <c r="GU128" s="417"/>
      <c r="GV128" s="417"/>
      <c r="GW128" s="417"/>
      <c r="GX128" s="417"/>
      <c r="GY128" s="417"/>
      <c r="GZ128" s="417"/>
      <c r="HA128" s="417"/>
      <c r="HB128" s="417"/>
      <c r="HC128" s="417"/>
      <c r="HD128" s="417"/>
      <c r="HE128" s="417"/>
      <c r="HF128" s="417"/>
      <c r="HG128" s="417"/>
      <c r="HH128" s="417"/>
      <c r="HI128" s="417"/>
      <c r="HJ128" s="417"/>
      <c r="HK128" s="417"/>
      <c r="HL128" s="417"/>
      <c r="HM128" s="417"/>
      <c r="HN128" s="417"/>
      <c r="HO128" s="417"/>
      <c r="HP128" s="417"/>
      <c r="HQ128" s="417"/>
      <c r="HR128" s="417"/>
      <c r="HS128" s="417"/>
      <c r="HT128" s="417"/>
      <c r="HU128" s="417"/>
      <c r="HV128" s="417"/>
      <c r="HW128" s="417"/>
      <c r="HX128" s="417"/>
      <c r="HY128" s="417"/>
      <c r="HZ128" s="417"/>
      <c r="IA128" s="417"/>
      <c r="IB128" s="417"/>
      <c r="IC128" s="417"/>
      <c r="ID128" s="417"/>
      <c r="IE128" s="417"/>
      <c r="IF128" s="417"/>
      <c r="IG128" s="417"/>
      <c r="IH128" s="417"/>
      <c r="II128" s="417"/>
      <c r="IJ128" s="417"/>
      <c r="IK128" s="417"/>
      <c r="IL128" s="417"/>
      <c r="IM128" s="417"/>
      <c r="IN128" s="417"/>
      <c r="IO128" s="417"/>
      <c r="IP128" s="417"/>
      <c r="IQ128" s="417"/>
      <c r="IR128" s="417"/>
      <c r="IS128" s="417"/>
      <c r="IT128" s="417"/>
      <c r="IU128" s="417"/>
    </row>
    <row r="129" spans="1:255" ht="27" customHeight="1">
      <c r="A129" s="412">
        <v>42</v>
      </c>
      <c r="B129" s="413"/>
      <c r="C129" s="413" t="s">
        <v>540</v>
      </c>
      <c r="D129" s="414" t="s">
        <v>631</v>
      </c>
      <c r="E129" s="412" t="s">
        <v>582</v>
      </c>
      <c r="F129" s="415">
        <v>3517965</v>
      </c>
      <c r="G129" s="423">
        <v>743298</v>
      </c>
      <c r="H129" s="415">
        <f t="shared" si="3"/>
        <v>2774667</v>
      </c>
      <c r="I129" s="415">
        <v>2774667</v>
      </c>
      <c r="J129" s="415">
        <v>0</v>
      </c>
      <c r="K129" s="414" t="s">
        <v>628</v>
      </c>
      <c r="L129" s="417"/>
      <c r="M129" s="417"/>
      <c r="N129" s="417"/>
      <c r="O129" s="417"/>
      <c r="P129" s="417"/>
      <c r="Q129" s="417"/>
      <c r="R129" s="417"/>
      <c r="S129" s="417"/>
      <c r="T129" s="417"/>
      <c r="U129" s="417"/>
      <c r="V129" s="417"/>
      <c r="W129" s="417"/>
      <c r="X129" s="417"/>
      <c r="Y129" s="417"/>
      <c r="Z129" s="417"/>
      <c r="AA129" s="417"/>
      <c r="AB129" s="417"/>
      <c r="AC129" s="417"/>
      <c r="AD129" s="417"/>
      <c r="AE129" s="417"/>
      <c r="AF129" s="417"/>
      <c r="AG129" s="417"/>
      <c r="AH129" s="417"/>
      <c r="AI129" s="417"/>
      <c r="AJ129" s="417"/>
      <c r="AK129" s="417"/>
      <c r="AL129" s="417"/>
      <c r="AM129" s="417"/>
      <c r="AN129" s="417"/>
      <c r="AO129" s="417"/>
      <c r="AP129" s="417"/>
      <c r="AQ129" s="417"/>
      <c r="AR129" s="417"/>
      <c r="AS129" s="417"/>
      <c r="AT129" s="417"/>
      <c r="AU129" s="417"/>
      <c r="AV129" s="417"/>
      <c r="AW129" s="417"/>
      <c r="AX129" s="417"/>
      <c r="AY129" s="417"/>
      <c r="AZ129" s="417"/>
      <c r="BA129" s="417"/>
      <c r="BB129" s="417"/>
      <c r="BC129" s="417"/>
      <c r="BD129" s="417"/>
      <c r="BE129" s="417"/>
      <c r="BF129" s="417"/>
      <c r="BG129" s="417"/>
      <c r="BH129" s="417"/>
      <c r="BI129" s="417"/>
      <c r="BJ129" s="417"/>
      <c r="BK129" s="417"/>
      <c r="BL129" s="417"/>
      <c r="BM129" s="417"/>
      <c r="BN129" s="417"/>
      <c r="BO129" s="417"/>
      <c r="BP129" s="417"/>
      <c r="BQ129" s="417"/>
      <c r="BR129" s="417"/>
      <c r="BS129" s="417"/>
      <c r="BT129" s="417"/>
      <c r="BU129" s="417"/>
      <c r="BV129" s="417"/>
      <c r="BW129" s="417"/>
      <c r="BX129" s="417"/>
      <c r="BY129" s="417"/>
      <c r="BZ129" s="417"/>
      <c r="CA129" s="417"/>
      <c r="CB129" s="417"/>
      <c r="CC129" s="417"/>
      <c r="CD129" s="417"/>
      <c r="CE129" s="417"/>
      <c r="CF129" s="417"/>
      <c r="CG129" s="417"/>
      <c r="CH129" s="417"/>
      <c r="CI129" s="417"/>
      <c r="CJ129" s="417"/>
      <c r="CK129" s="417"/>
      <c r="CL129" s="417"/>
      <c r="CM129" s="417"/>
      <c r="CN129" s="417"/>
      <c r="CO129" s="417"/>
      <c r="CP129" s="417"/>
      <c r="CQ129" s="417"/>
      <c r="CR129" s="417"/>
      <c r="CS129" s="417"/>
      <c r="CT129" s="417"/>
      <c r="CU129" s="417"/>
      <c r="CV129" s="417"/>
      <c r="CW129" s="417"/>
      <c r="CX129" s="417"/>
      <c r="CY129" s="417"/>
      <c r="CZ129" s="417"/>
      <c r="DA129" s="417"/>
      <c r="DB129" s="417"/>
      <c r="DC129" s="417"/>
      <c r="DD129" s="417"/>
      <c r="DE129" s="417"/>
      <c r="DF129" s="417"/>
      <c r="DG129" s="417"/>
      <c r="DH129" s="417"/>
      <c r="DI129" s="417"/>
      <c r="DJ129" s="417"/>
      <c r="DK129" s="417"/>
      <c r="DL129" s="417"/>
      <c r="DM129" s="417"/>
      <c r="DN129" s="417"/>
      <c r="DO129" s="417"/>
      <c r="DP129" s="417"/>
      <c r="DQ129" s="417"/>
      <c r="DR129" s="417"/>
      <c r="DS129" s="417"/>
      <c r="DT129" s="417"/>
      <c r="DU129" s="417"/>
      <c r="DV129" s="417"/>
      <c r="DW129" s="417"/>
      <c r="DX129" s="417"/>
      <c r="DY129" s="417"/>
      <c r="DZ129" s="417"/>
      <c r="EA129" s="417"/>
      <c r="EB129" s="417"/>
      <c r="EC129" s="417"/>
      <c r="ED129" s="417"/>
      <c r="EE129" s="417"/>
      <c r="EF129" s="417"/>
      <c r="EG129" s="417"/>
      <c r="EH129" s="417"/>
      <c r="EI129" s="417"/>
      <c r="EJ129" s="417"/>
      <c r="EK129" s="417"/>
      <c r="EL129" s="417"/>
      <c r="EM129" s="417"/>
      <c r="EN129" s="417"/>
      <c r="EO129" s="417"/>
      <c r="EP129" s="417"/>
      <c r="EQ129" s="417"/>
      <c r="ER129" s="417"/>
      <c r="ES129" s="417"/>
      <c r="ET129" s="417"/>
      <c r="EU129" s="417"/>
      <c r="EV129" s="417"/>
      <c r="EW129" s="417"/>
      <c r="EX129" s="417"/>
      <c r="EY129" s="417"/>
      <c r="EZ129" s="417"/>
      <c r="FA129" s="417"/>
      <c r="FB129" s="417"/>
      <c r="FC129" s="417"/>
      <c r="FD129" s="417"/>
      <c r="FE129" s="417"/>
      <c r="FF129" s="417"/>
      <c r="FG129" s="417"/>
      <c r="FH129" s="417"/>
      <c r="FI129" s="417"/>
      <c r="FJ129" s="417"/>
      <c r="FK129" s="417"/>
      <c r="FL129" s="417"/>
      <c r="FM129" s="417"/>
      <c r="FN129" s="417"/>
      <c r="FO129" s="417"/>
      <c r="FP129" s="417"/>
      <c r="FQ129" s="417"/>
      <c r="FR129" s="417"/>
      <c r="FS129" s="417"/>
      <c r="FT129" s="417"/>
      <c r="FU129" s="417"/>
      <c r="FV129" s="417"/>
      <c r="FW129" s="417"/>
      <c r="FX129" s="417"/>
      <c r="FY129" s="417"/>
      <c r="FZ129" s="417"/>
      <c r="GA129" s="417"/>
      <c r="GB129" s="417"/>
      <c r="GC129" s="417"/>
      <c r="GD129" s="417"/>
      <c r="GE129" s="417"/>
      <c r="GF129" s="417"/>
      <c r="GG129" s="417"/>
      <c r="GH129" s="417"/>
      <c r="GI129" s="417"/>
      <c r="GJ129" s="417"/>
      <c r="GK129" s="417"/>
      <c r="GL129" s="417"/>
      <c r="GM129" s="417"/>
      <c r="GN129" s="417"/>
      <c r="GO129" s="417"/>
      <c r="GP129" s="417"/>
      <c r="GQ129" s="417"/>
      <c r="GR129" s="417"/>
      <c r="GS129" s="417"/>
      <c r="GT129" s="417"/>
      <c r="GU129" s="417"/>
      <c r="GV129" s="417"/>
      <c r="GW129" s="417"/>
      <c r="GX129" s="417"/>
      <c r="GY129" s="417"/>
      <c r="GZ129" s="417"/>
      <c r="HA129" s="417"/>
      <c r="HB129" s="417"/>
      <c r="HC129" s="417"/>
      <c r="HD129" s="417"/>
      <c r="HE129" s="417"/>
      <c r="HF129" s="417"/>
      <c r="HG129" s="417"/>
      <c r="HH129" s="417"/>
      <c r="HI129" s="417"/>
      <c r="HJ129" s="417"/>
      <c r="HK129" s="417"/>
      <c r="HL129" s="417"/>
      <c r="HM129" s="417"/>
      <c r="HN129" s="417"/>
      <c r="HO129" s="417"/>
      <c r="HP129" s="417"/>
      <c r="HQ129" s="417"/>
      <c r="HR129" s="417"/>
      <c r="HS129" s="417"/>
      <c r="HT129" s="417"/>
      <c r="HU129" s="417"/>
      <c r="HV129" s="417"/>
      <c r="HW129" s="417"/>
      <c r="HX129" s="417"/>
      <c r="HY129" s="417"/>
      <c r="HZ129" s="417"/>
      <c r="IA129" s="417"/>
      <c r="IB129" s="417"/>
      <c r="IC129" s="417"/>
      <c r="ID129" s="417"/>
      <c r="IE129" s="417"/>
      <c r="IF129" s="417"/>
      <c r="IG129" s="417"/>
      <c r="IH129" s="417"/>
      <c r="II129" s="417"/>
      <c r="IJ129" s="417"/>
      <c r="IK129" s="417"/>
      <c r="IL129" s="417"/>
      <c r="IM129" s="417"/>
      <c r="IN129" s="417"/>
      <c r="IO129" s="417"/>
      <c r="IP129" s="417"/>
      <c r="IQ129" s="417"/>
      <c r="IR129" s="417"/>
      <c r="IS129" s="417"/>
      <c r="IT129" s="417"/>
      <c r="IU129" s="417"/>
    </row>
    <row r="130" spans="1:255" ht="39.950000000000003" customHeight="1">
      <c r="A130" s="412">
        <v>43</v>
      </c>
      <c r="B130" s="413"/>
      <c r="C130" s="413" t="s">
        <v>540</v>
      </c>
      <c r="D130" s="414" t="s">
        <v>632</v>
      </c>
      <c r="E130" s="412" t="s">
        <v>568</v>
      </c>
      <c r="F130" s="415">
        <v>6253645</v>
      </c>
      <c r="G130" s="423">
        <v>3468433</v>
      </c>
      <c r="H130" s="415">
        <f t="shared" si="3"/>
        <v>2785212</v>
      </c>
      <c r="I130" s="415">
        <v>2785212</v>
      </c>
      <c r="J130" s="415">
        <v>0</v>
      </c>
      <c r="K130" s="414" t="s">
        <v>628</v>
      </c>
      <c r="L130" s="417"/>
      <c r="M130" s="417"/>
      <c r="N130" s="417"/>
      <c r="O130" s="417"/>
      <c r="P130" s="417"/>
      <c r="Q130" s="417"/>
      <c r="R130" s="417"/>
      <c r="S130" s="417"/>
      <c r="T130" s="417"/>
      <c r="U130" s="417"/>
      <c r="V130" s="417"/>
      <c r="W130" s="417"/>
      <c r="X130" s="417"/>
      <c r="Y130" s="417"/>
      <c r="Z130" s="417"/>
      <c r="AA130" s="417"/>
      <c r="AB130" s="417"/>
      <c r="AC130" s="417"/>
      <c r="AD130" s="417"/>
      <c r="AE130" s="417"/>
      <c r="AF130" s="417"/>
      <c r="AG130" s="417"/>
      <c r="AH130" s="417"/>
      <c r="AI130" s="417"/>
      <c r="AJ130" s="417"/>
      <c r="AK130" s="417"/>
      <c r="AL130" s="417"/>
      <c r="AM130" s="417"/>
      <c r="AN130" s="417"/>
      <c r="AO130" s="417"/>
      <c r="AP130" s="417"/>
      <c r="AQ130" s="417"/>
      <c r="AR130" s="417"/>
      <c r="AS130" s="417"/>
      <c r="AT130" s="417"/>
      <c r="AU130" s="417"/>
      <c r="AV130" s="417"/>
      <c r="AW130" s="417"/>
      <c r="AX130" s="417"/>
      <c r="AY130" s="417"/>
      <c r="AZ130" s="417"/>
      <c r="BA130" s="417"/>
      <c r="BB130" s="417"/>
      <c r="BC130" s="417"/>
      <c r="BD130" s="417"/>
      <c r="BE130" s="417"/>
      <c r="BF130" s="417"/>
      <c r="BG130" s="417"/>
      <c r="BH130" s="417"/>
      <c r="BI130" s="417"/>
      <c r="BJ130" s="417"/>
      <c r="BK130" s="417"/>
      <c r="BL130" s="417"/>
      <c r="BM130" s="417"/>
      <c r="BN130" s="417"/>
      <c r="BO130" s="417"/>
      <c r="BP130" s="417"/>
      <c r="BQ130" s="417"/>
      <c r="BR130" s="417"/>
      <c r="BS130" s="417"/>
      <c r="BT130" s="417"/>
      <c r="BU130" s="417"/>
      <c r="BV130" s="417"/>
      <c r="BW130" s="417"/>
      <c r="BX130" s="417"/>
      <c r="BY130" s="417"/>
      <c r="BZ130" s="417"/>
      <c r="CA130" s="417"/>
      <c r="CB130" s="417"/>
      <c r="CC130" s="417"/>
      <c r="CD130" s="417"/>
      <c r="CE130" s="417"/>
      <c r="CF130" s="417"/>
      <c r="CG130" s="417"/>
      <c r="CH130" s="417"/>
      <c r="CI130" s="417"/>
      <c r="CJ130" s="417"/>
      <c r="CK130" s="417"/>
      <c r="CL130" s="417"/>
      <c r="CM130" s="417"/>
      <c r="CN130" s="417"/>
      <c r="CO130" s="417"/>
      <c r="CP130" s="417"/>
      <c r="CQ130" s="417"/>
      <c r="CR130" s="417"/>
      <c r="CS130" s="417"/>
      <c r="CT130" s="417"/>
      <c r="CU130" s="417"/>
      <c r="CV130" s="417"/>
      <c r="CW130" s="417"/>
      <c r="CX130" s="417"/>
      <c r="CY130" s="417"/>
      <c r="CZ130" s="417"/>
      <c r="DA130" s="417"/>
      <c r="DB130" s="417"/>
      <c r="DC130" s="417"/>
      <c r="DD130" s="417"/>
      <c r="DE130" s="417"/>
      <c r="DF130" s="417"/>
      <c r="DG130" s="417"/>
      <c r="DH130" s="417"/>
      <c r="DI130" s="417"/>
      <c r="DJ130" s="417"/>
      <c r="DK130" s="417"/>
      <c r="DL130" s="417"/>
      <c r="DM130" s="417"/>
      <c r="DN130" s="417"/>
      <c r="DO130" s="417"/>
      <c r="DP130" s="417"/>
      <c r="DQ130" s="417"/>
      <c r="DR130" s="417"/>
      <c r="DS130" s="417"/>
      <c r="DT130" s="417"/>
      <c r="DU130" s="417"/>
      <c r="DV130" s="417"/>
      <c r="DW130" s="417"/>
      <c r="DX130" s="417"/>
      <c r="DY130" s="417"/>
      <c r="DZ130" s="417"/>
      <c r="EA130" s="417"/>
      <c r="EB130" s="417"/>
      <c r="EC130" s="417"/>
      <c r="ED130" s="417"/>
      <c r="EE130" s="417"/>
      <c r="EF130" s="417"/>
      <c r="EG130" s="417"/>
      <c r="EH130" s="417"/>
      <c r="EI130" s="417"/>
      <c r="EJ130" s="417"/>
      <c r="EK130" s="417"/>
      <c r="EL130" s="417"/>
      <c r="EM130" s="417"/>
      <c r="EN130" s="417"/>
      <c r="EO130" s="417"/>
      <c r="EP130" s="417"/>
      <c r="EQ130" s="417"/>
      <c r="ER130" s="417"/>
      <c r="ES130" s="417"/>
      <c r="ET130" s="417"/>
      <c r="EU130" s="417"/>
      <c r="EV130" s="417"/>
      <c r="EW130" s="417"/>
      <c r="EX130" s="417"/>
      <c r="EY130" s="417"/>
      <c r="EZ130" s="417"/>
      <c r="FA130" s="417"/>
      <c r="FB130" s="417"/>
      <c r="FC130" s="417"/>
      <c r="FD130" s="417"/>
      <c r="FE130" s="417"/>
      <c r="FF130" s="417"/>
      <c r="FG130" s="417"/>
      <c r="FH130" s="417"/>
      <c r="FI130" s="417"/>
      <c r="FJ130" s="417"/>
      <c r="FK130" s="417"/>
      <c r="FL130" s="417"/>
      <c r="FM130" s="417"/>
      <c r="FN130" s="417"/>
      <c r="FO130" s="417"/>
      <c r="FP130" s="417"/>
      <c r="FQ130" s="417"/>
      <c r="FR130" s="417"/>
      <c r="FS130" s="417"/>
      <c r="FT130" s="417"/>
      <c r="FU130" s="417"/>
      <c r="FV130" s="417"/>
      <c r="FW130" s="417"/>
      <c r="FX130" s="417"/>
      <c r="FY130" s="417"/>
      <c r="FZ130" s="417"/>
      <c r="GA130" s="417"/>
      <c r="GB130" s="417"/>
      <c r="GC130" s="417"/>
      <c r="GD130" s="417"/>
      <c r="GE130" s="417"/>
      <c r="GF130" s="417"/>
      <c r="GG130" s="417"/>
      <c r="GH130" s="417"/>
      <c r="GI130" s="417"/>
      <c r="GJ130" s="417"/>
      <c r="GK130" s="417"/>
      <c r="GL130" s="417"/>
      <c r="GM130" s="417"/>
      <c r="GN130" s="417"/>
      <c r="GO130" s="417"/>
      <c r="GP130" s="417"/>
      <c r="GQ130" s="417"/>
      <c r="GR130" s="417"/>
      <c r="GS130" s="417"/>
      <c r="GT130" s="417"/>
      <c r="GU130" s="417"/>
      <c r="GV130" s="417"/>
      <c r="GW130" s="417"/>
      <c r="GX130" s="417"/>
      <c r="GY130" s="417"/>
      <c r="GZ130" s="417"/>
      <c r="HA130" s="417"/>
      <c r="HB130" s="417"/>
      <c r="HC130" s="417"/>
      <c r="HD130" s="417"/>
      <c r="HE130" s="417"/>
      <c r="HF130" s="417"/>
      <c r="HG130" s="417"/>
      <c r="HH130" s="417"/>
      <c r="HI130" s="417"/>
      <c r="HJ130" s="417"/>
      <c r="HK130" s="417"/>
      <c r="HL130" s="417"/>
      <c r="HM130" s="417"/>
      <c r="HN130" s="417"/>
      <c r="HO130" s="417"/>
      <c r="HP130" s="417"/>
      <c r="HQ130" s="417"/>
      <c r="HR130" s="417"/>
      <c r="HS130" s="417"/>
      <c r="HT130" s="417"/>
      <c r="HU130" s="417"/>
      <c r="HV130" s="417"/>
      <c r="HW130" s="417"/>
      <c r="HX130" s="417"/>
      <c r="HY130" s="417"/>
      <c r="HZ130" s="417"/>
      <c r="IA130" s="417"/>
      <c r="IB130" s="417"/>
      <c r="IC130" s="417"/>
      <c r="ID130" s="417"/>
      <c r="IE130" s="417"/>
      <c r="IF130" s="417"/>
      <c r="IG130" s="417"/>
      <c r="IH130" s="417"/>
      <c r="II130" s="417"/>
      <c r="IJ130" s="417"/>
      <c r="IK130" s="417"/>
      <c r="IL130" s="417"/>
      <c r="IM130" s="417"/>
      <c r="IN130" s="417"/>
      <c r="IO130" s="417"/>
      <c r="IP130" s="417"/>
      <c r="IQ130" s="417"/>
      <c r="IR130" s="417"/>
      <c r="IS130" s="417"/>
      <c r="IT130" s="417"/>
      <c r="IU130" s="417"/>
    </row>
    <row r="131" spans="1:255" ht="27" customHeight="1">
      <c r="A131" s="412">
        <v>44</v>
      </c>
      <c r="B131" s="413"/>
      <c r="C131" s="413" t="s">
        <v>633</v>
      </c>
      <c r="D131" s="414" t="s">
        <v>634</v>
      </c>
      <c r="E131" s="412" t="s">
        <v>635</v>
      </c>
      <c r="F131" s="415">
        <v>79565840</v>
      </c>
      <c r="G131" s="423">
        <v>0</v>
      </c>
      <c r="H131" s="415">
        <f t="shared" si="3"/>
        <v>352794</v>
      </c>
      <c r="I131" s="415">
        <v>352794</v>
      </c>
      <c r="J131" s="415">
        <v>0</v>
      </c>
      <c r="K131" s="414" t="s">
        <v>636</v>
      </c>
      <c r="L131" s="417"/>
      <c r="M131" s="417"/>
      <c r="N131" s="417"/>
      <c r="O131" s="417"/>
      <c r="P131" s="417"/>
      <c r="Q131" s="417"/>
      <c r="R131" s="417"/>
      <c r="S131" s="417"/>
      <c r="T131" s="417"/>
      <c r="U131" s="417"/>
      <c r="V131" s="417"/>
      <c r="W131" s="417"/>
      <c r="X131" s="417"/>
      <c r="Y131" s="417"/>
      <c r="Z131" s="417"/>
      <c r="AA131" s="417"/>
      <c r="AB131" s="417"/>
      <c r="AC131" s="417"/>
      <c r="AD131" s="417"/>
      <c r="AE131" s="417"/>
      <c r="AF131" s="417"/>
      <c r="AG131" s="417"/>
      <c r="AH131" s="417"/>
      <c r="AI131" s="417"/>
      <c r="AJ131" s="417"/>
      <c r="AK131" s="417"/>
      <c r="AL131" s="417"/>
      <c r="AM131" s="417"/>
      <c r="AN131" s="417"/>
      <c r="AO131" s="417"/>
      <c r="AP131" s="417"/>
      <c r="AQ131" s="417"/>
      <c r="AR131" s="417"/>
      <c r="AS131" s="417"/>
      <c r="AT131" s="417"/>
      <c r="AU131" s="417"/>
      <c r="AV131" s="417"/>
      <c r="AW131" s="417"/>
      <c r="AX131" s="417"/>
      <c r="AY131" s="417"/>
      <c r="AZ131" s="417"/>
      <c r="BA131" s="417"/>
      <c r="BB131" s="417"/>
      <c r="BC131" s="417"/>
      <c r="BD131" s="417"/>
      <c r="BE131" s="417"/>
      <c r="BF131" s="417"/>
      <c r="BG131" s="417"/>
      <c r="BH131" s="417"/>
      <c r="BI131" s="417"/>
      <c r="BJ131" s="417"/>
      <c r="BK131" s="417"/>
      <c r="BL131" s="417"/>
      <c r="BM131" s="417"/>
      <c r="BN131" s="417"/>
      <c r="BO131" s="417"/>
      <c r="BP131" s="417"/>
      <c r="BQ131" s="417"/>
      <c r="BR131" s="417"/>
      <c r="BS131" s="417"/>
      <c r="BT131" s="417"/>
      <c r="BU131" s="417"/>
      <c r="BV131" s="417"/>
      <c r="BW131" s="417"/>
      <c r="BX131" s="417"/>
      <c r="BY131" s="417"/>
      <c r="BZ131" s="417"/>
      <c r="CA131" s="417"/>
      <c r="CB131" s="417"/>
      <c r="CC131" s="417"/>
      <c r="CD131" s="417"/>
      <c r="CE131" s="417"/>
      <c r="CF131" s="417"/>
      <c r="CG131" s="417"/>
      <c r="CH131" s="417"/>
      <c r="CI131" s="417"/>
      <c r="CJ131" s="417"/>
      <c r="CK131" s="417"/>
      <c r="CL131" s="417"/>
      <c r="CM131" s="417"/>
      <c r="CN131" s="417"/>
      <c r="CO131" s="417"/>
      <c r="CP131" s="417"/>
      <c r="CQ131" s="417"/>
      <c r="CR131" s="417"/>
      <c r="CS131" s="417"/>
      <c r="CT131" s="417"/>
      <c r="CU131" s="417"/>
      <c r="CV131" s="417"/>
      <c r="CW131" s="417"/>
      <c r="CX131" s="417"/>
      <c r="CY131" s="417"/>
      <c r="CZ131" s="417"/>
      <c r="DA131" s="417"/>
      <c r="DB131" s="417"/>
      <c r="DC131" s="417"/>
      <c r="DD131" s="417"/>
      <c r="DE131" s="417"/>
      <c r="DF131" s="417"/>
      <c r="DG131" s="417"/>
      <c r="DH131" s="417"/>
      <c r="DI131" s="417"/>
      <c r="DJ131" s="417"/>
      <c r="DK131" s="417"/>
      <c r="DL131" s="417"/>
      <c r="DM131" s="417"/>
      <c r="DN131" s="417"/>
      <c r="DO131" s="417"/>
      <c r="DP131" s="417"/>
      <c r="DQ131" s="417"/>
      <c r="DR131" s="417"/>
      <c r="DS131" s="417"/>
      <c r="DT131" s="417"/>
      <c r="DU131" s="417"/>
      <c r="DV131" s="417"/>
      <c r="DW131" s="417"/>
      <c r="DX131" s="417"/>
      <c r="DY131" s="417"/>
      <c r="DZ131" s="417"/>
      <c r="EA131" s="417"/>
      <c r="EB131" s="417"/>
      <c r="EC131" s="417"/>
      <c r="ED131" s="417"/>
      <c r="EE131" s="417"/>
      <c r="EF131" s="417"/>
      <c r="EG131" s="417"/>
      <c r="EH131" s="417"/>
      <c r="EI131" s="417"/>
      <c r="EJ131" s="417"/>
      <c r="EK131" s="417"/>
      <c r="EL131" s="417"/>
      <c r="EM131" s="417"/>
      <c r="EN131" s="417"/>
      <c r="EO131" s="417"/>
      <c r="EP131" s="417"/>
      <c r="EQ131" s="417"/>
      <c r="ER131" s="417"/>
      <c r="ES131" s="417"/>
      <c r="ET131" s="417"/>
      <c r="EU131" s="417"/>
      <c r="EV131" s="417"/>
      <c r="EW131" s="417"/>
      <c r="EX131" s="417"/>
      <c r="EY131" s="417"/>
      <c r="EZ131" s="417"/>
      <c r="FA131" s="417"/>
      <c r="FB131" s="417"/>
      <c r="FC131" s="417"/>
      <c r="FD131" s="417"/>
      <c r="FE131" s="417"/>
      <c r="FF131" s="417"/>
      <c r="FG131" s="417"/>
      <c r="FH131" s="417"/>
      <c r="FI131" s="417"/>
      <c r="FJ131" s="417"/>
      <c r="FK131" s="417"/>
      <c r="FL131" s="417"/>
      <c r="FM131" s="417"/>
      <c r="FN131" s="417"/>
      <c r="FO131" s="417"/>
      <c r="FP131" s="417"/>
      <c r="FQ131" s="417"/>
      <c r="FR131" s="417"/>
      <c r="FS131" s="417"/>
      <c r="FT131" s="417"/>
      <c r="FU131" s="417"/>
      <c r="FV131" s="417"/>
      <c r="FW131" s="417"/>
      <c r="FX131" s="417"/>
      <c r="FY131" s="417"/>
      <c r="FZ131" s="417"/>
      <c r="GA131" s="417"/>
      <c r="GB131" s="417"/>
      <c r="GC131" s="417"/>
      <c r="GD131" s="417"/>
      <c r="GE131" s="417"/>
      <c r="GF131" s="417"/>
      <c r="GG131" s="417"/>
      <c r="GH131" s="417"/>
      <c r="GI131" s="417"/>
      <c r="GJ131" s="417"/>
      <c r="GK131" s="417"/>
      <c r="GL131" s="417"/>
      <c r="GM131" s="417"/>
      <c r="GN131" s="417"/>
      <c r="GO131" s="417"/>
      <c r="GP131" s="417"/>
      <c r="GQ131" s="417"/>
      <c r="GR131" s="417"/>
      <c r="GS131" s="417"/>
      <c r="GT131" s="417"/>
      <c r="GU131" s="417"/>
      <c r="GV131" s="417"/>
      <c r="GW131" s="417"/>
      <c r="GX131" s="417"/>
      <c r="GY131" s="417"/>
      <c r="GZ131" s="417"/>
      <c r="HA131" s="417"/>
      <c r="HB131" s="417"/>
      <c r="HC131" s="417"/>
      <c r="HD131" s="417"/>
      <c r="HE131" s="417"/>
      <c r="HF131" s="417"/>
      <c r="HG131" s="417"/>
      <c r="HH131" s="417"/>
      <c r="HI131" s="417"/>
      <c r="HJ131" s="417"/>
      <c r="HK131" s="417"/>
      <c r="HL131" s="417"/>
      <c r="HM131" s="417"/>
      <c r="HN131" s="417"/>
      <c r="HO131" s="417"/>
      <c r="HP131" s="417"/>
      <c r="HQ131" s="417"/>
      <c r="HR131" s="417"/>
      <c r="HS131" s="417"/>
      <c r="HT131" s="417"/>
      <c r="HU131" s="417"/>
      <c r="HV131" s="417"/>
      <c r="HW131" s="417"/>
      <c r="HX131" s="417"/>
      <c r="HY131" s="417"/>
      <c r="HZ131" s="417"/>
      <c r="IA131" s="417"/>
      <c r="IB131" s="417"/>
      <c r="IC131" s="417"/>
      <c r="ID131" s="417"/>
      <c r="IE131" s="417"/>
      <c r="IF131" s="417"/>
      <c r="IG131" s="417"/>
      <c r="IH131" s="417"/>
      <c r="II131" s="417"/>
      <c r="IJ131" s="417"/>
      <c r="IK131" s="417"/>
      <c r="IL131" s="417"/>
      <c r="IM131" s="417"/>
      <c r="IN131" s="417"/>
      <c r="IO131" s="417"/>
      <c r="IP131" s="417"/>
      <c r="IQ131" s="417"/>
      <c r="IR131" s="417"/>
      <c r="IS131" s="417"/>
      <c r="IT131" s="417"/>
      <c r="IU131" s="417"/>
    </row>
    <row r="132" spans="1:255" ht="27" customHeight="1">
      <c r="A132" s="412">
        <v>45</v>
      </c>
      <c r="B132" s="413"/>
      <c r="C132" s="413" t="s">
        <v>546</v>
      </c>
      <c r="D132" s="426" t="s">
        <v>637</v>
      </c>
      <c r="E132" s="412" t="s">
        <v>582</v>
      </c>
      <c r="F132" s="415">
        <v>1497793</v>
      </c>
      <c r="G132" s="423">
        <v>35950</v>
      </c>
      <c r="H132" s="415">
        <f t="shared" si="3"/>
        <v>1461843</v>
      </c>
      <c r="I132" s="415">
        <v>1461843</v>
      </c>
      <c r="J132" s="415">
        <v>0</v>
      </c>
      <c r="K132" s="414" t="s">
        <v>548</v>
      </c>
      <c r="L132" s="417"/>
      <c r="M132" s="417"/>
      <c r="N132" s="417"/>
      <c r="O132" s="417"/>
      <c r="P132" s="417"/>
      <c r="Q132" s="417"/>
      <c r="R132" s="417"/>
      <c r="S132" s="417"/>
      <c r="T132" s="417"/>
      <c r="U132" s="417"/>
      <c r="V132" s="417"/>
      <c r="W132" s="417"/>
      <c r="X132" s="417"/>
      <c r="Y132" s="417"/>
      <c r="Z132" s="417"/>
      <c r="AA132" s="417"/>
      <c r="AB132" s="417"/>
      <c r="AC132" s="417"/>
      <c r="AD132" s="417"/>
      <c r="AE132" s="417"/>
      <c r="AF132" s="417"/>
      <c r="AG132" s="417"/>
      <c r="AH132" s="417"/>
      <c r="AI132" s="417"/>
      <c r="AJ132" s="417"/>
      <c r="AK132" s="417"/>
      <c r="AL132" s="417"/>
      <c r="AM132" s="417"/>
      <c r="AN132" s="417"/>
      <c r="AO132" s="417"/>
      <c r="AP132" s="417"/>
      <c r="AQ132" s="417"/>
      <c r="AR132" s="417"/>
      <c r="AS132" s="417"/>
      <c r="AT132" s="417"/>
      <c r="AU132" s="417"/>
      <c r="AV132" s="417"/>
      <c r="AW132" s="417"/>
      <c r="AX132" s="417"/>
      <c r="AY132" s="417"/>
      <c r="AZ132" s="417"/>
      <c r="BA132" s="417"/>
      <c r="BB132" s="417"/>
      <c r="BC132" s="417"/>
      <c r="BD132" s="417"/>
      <c r="BE132" s="417"/>
      <c r="BF132" s="417"/>
      <c r="BG132" s="417"/>
      <c r="BH132" s="417"/>
      <c r="BI132" s="417"/>
      <c r="BJ132" s="417"/>
      <c r="BK132" s="417"/>
      <c r="BL132" s="417"/>
      <c r="BM132" s="417"/>
      <c r="BN132" s="417"/>
      <c r="BO132" s="417"/>
      <c r="BP132" s="417"/>
      <c r="BQ132" s="417"/>
      <c r="BR132" s="417"/>
      <c r="BS132" s="417"/>
      <c r="BT132" s="417"/>
      <c r="BU132" s="417"/>
      <c r="BV132" s="417"/>
      <c r="BW132" s="417"/>
      <c r="BX132" s="417"/>
      <c r="BY132" s="417"/>
      <c r="BZ132" s="417"/>
      <c r="CA132" s="417"/>
      <c r="CB132" s="417"/>
      <c r="CC132" s="417"/>
      <c r="CD132" s="417"/>
      <c r="CE132" s="417"/>
      <c r="CF132" s="417"/>
      <c r="CG132" s="417"/>
      <c r="CH132" s="417"/>
      <c r="CI132" s="417"/>
      <c r="CJ132" s="417"/>
      <c r="CK132" s="417"/>
      <c r="CL132" s="417"/>
      <c r="CM132" s="417"/>
      <c r="CN132" s="417"/>
      <c r="CO132" s="417"/>
      <c r="CP132" s="417"/>
      <c r="CQ132" s="417"/>
      <c r="CR132" s="417"/>
      <c r="CS132" s="417"/>
      <c r="CT132" s="417"/>
      <c r="CU132" s="417"/>
      <c r="CV132" s="417"/>
      <c r="CW132" s="417"/>
      <c r="CX132" s="417"/>
      <c r="CY132" s="417"/>
      <c r="CZ132" s="417"/>
      <c r="DA132" s="417"/>
      <c r="DB132" s="417"/>
      <c r="DC132" s="417"/>
      <c r="DD132" s="417"/>
      <c r="DE132" s="417"/>
      <c r="DF132" s="417"/>
      <c r="DG132" s="417"/>
      <c r="DH132" s="417"/>
      <c r="DI132" s="417"/>
      <c r="DJ132" s="417"/>
      <c r="DK132" s="417"/>
      <c r="DL132" s="417"/>
      <c r="DM132" s="417"/>
      <c r="DN132" s="417"/>
      <c r="DO132" s="417"/>
      <c r="DP132" s="417"/>
      <c r="DQ132" s="417"/>
      <c r="DR132" s="417"/>
      <c r="DS132" s="417"/>
      <c r="DT132" s="417"/>
      <c r="DU132" s="417"/>
      <c r="DV132" s="417"/>
      <c r="DW132" s="417"/>
      <c r="DX132" s="417"/>
      <c r="DY132" s="417"/>
      <c r="DZ132" s="417"/>
      <c r="EA132" s="417"/>
      <c r="EB132" s="417"/>
      <c r="EC132" s="417"/>
      <c r="ED132" s="417"/>
      <c r="EE132" s="417"/>
      <c r="EF132" s="417"/>
      <c r="EG132" s="417"/>
      <c r="EH132" s="417"/>
      <c r="EI132" s="417"/>
      <c r="EJ132" s="417"/>
      <c r="EK132" s="417"/>
      <c r="EL132" s="417"/>
      <c r="EM132" s="417"/>
      <c r="EN132" s="417"/>
      <c r="EO132" s="417"/>
      <c r="EP132" s="417"/>
      <c r="EQ132" s="417"/>
      <c r="ER132" s="417"/>
      <c r="ES132" s="417"/>
      <c r="ET132" s="417"/>
      <c r="EU132" s="417"/>
      <c r="EV132" s="417"/>
      <c r="EW132" s="417"/>
      <c r="EX132" s="417"/>
      <c r="EY132" s="417"/>
      <c r="EZ132" s="417"/>
      <c r="FA132" s="417"/>
      <c r="FB132" s="417"/>
      <c r="FC132" s="417"/>
      <c r="FD132" s="417"/>
      <c r="FE132" s="417"/>
      <c r="FF132" s="417"/>
      <c r="FG132" s="417"/>
      <c r="FH132" s="417"/>
      <c r="FI132" s="417"/>
      <c r="FJ132" s="417"/>
      <c r="FK132" s="417"/>
      <c r="FL132" s="417"/>
      <c r="FM132" s="417"/>
      <c r="FN132" s="417"/>
      <c r="FO132" s="417"/>
      <c r="FP132" s="417"/>
      <c r="FQ132" s="417"/>
      <c r="FR132" s="417"/>
      <c r="FS132" s="417"/>
      <c r="FT132" s="417"/>
      <c r="FU132" s="417"/>
      <c r="FV132" s="417"/>
      <c r="FW132" s="417"/>
      <c r="FX132" s="417"/>
      <c r="FY132" s="417"/>
      <c r="FZ132" s="417"/>
      <c r="GA132" s="417"/>
      <c r="GB132" s="417"/>
      <c r="GC132" s="417"/>
      <c r="GD132" s="417"/>
      <c r="GE132" s="417"/>
      <c r="GF132" s="417"/>
      <c r="GG132" s="417"/>
      <c r="GH132" s="417"/>
      <c r="GI132" s="417"/>
      <c r="GJ132" s="417"/>
      <c r="GK132" s="417"/>
      <c r="GL132" s="417"/>
      <c r="GM132" s="417"/>
      <c r="GN132" s="417"/>
      <c r="GO132" s="417"/>
      <c r="GP132" s="417"/>
      <c r="GQ132" s="417"/>
      <c r="GR132" s="417"/>
      <c r="GS132" s="417"/>
      <c r="GT132" s="417"/>
      <c r="GU132" s="417"/>
      <c r="GV132" s="417"/>
      <c r="GW132" s="417"/>
      <c r="GX132" s="417"/>
      <c r="GY132" s="417"/>
      <c r="GZ132" s="417"/>
      <c r="HA132" s="417"/>
      <c r="HB132" s="417"/>
      <c r="HC132" s="417"/>
      <c r="HD132" s="417"/>
      <c r="HE132" s="417"/>
      <c r="HF132" s="417"/>
      <c r="HG132" s="417"/>
      <c r="HH132" s="417"/>
      <c r="HI132" s="417"/>
      <c r="HJ132" s="417"/>
      <c r="HK132" s="417"/>
      <c r="HL132" s="417"/>
      <c r="HM132" s="417"/>
      <c r="HN132" s="417"/>
      <c r="HO132" s="417"/>
      <c r="HP132" s="417"/>
      <c r="HQ132" s="417"/>
      <c r="HR132" s="417"/>
      <c r="HS132" s="417"/>
      <c r="HT132" s="417"/>
      <c r="HU132" s="417"/>
      <c r="HV132" s="417"/>
      <c r="HW132" s="417"/>
      <c r="HX132" s="417"/>
      <c r="HY132" s="417"/>
      <c r="HZ132" s="417"/>
      <c r="IA132" s="417"/>
      <c r="IB132" s="417"/>
      <c r="IC132" s="417"/>
      <c r="ID132" s="417"/>
      <c r="IE132" s="417"/>
      <c r="IF132" s="417"/>
      <c r="IG132" s="417"/>
      <c r="IH132" s="417"/>
      <c r="II132" s="417"/>
      <c r="IJ132" s="417"/>
      <c r="IK132" s="417"/>
      <c r="IL132" s="417"/>
      <c r="IM132" s="417"/>
      <c r="IN132" s="417"/>
      <c r="IO132" s="417"/>
      <c r="IP132" s="417"/>
      <c r="IQ132" s="417"/>
      <c r="IR132" s="417"/>
      <c r="IS132" s="417"/>
      <c r="IT132" s="417"/>
      <c r="IU132" s="417"/>
    </row>
    <row r="133" spans="1:255" ht="53.1" customHeight="1">
      <c r="A133" s="412">
        <v>46</v>
      </c>
      <c r="B133" s="413"/>
      <c r="C133" s="413" t="s">
        <v>546</v>
      </c>
      <c r="D133" s="426" t="s">
        <v>638</v>
      </c>
      <c r="E133" s="412" t="s">
        <v>586</v>
      </c>
      <c r="F133" s="415">
        <v>444484</v>
      </c>
      <c r="G133" s="423">
        <v>138221</v>
      </c>
      <c r="H133" s="415">
        <f t="shared" si="3"/>
        <v>306263</v>
      </c>
      <c r="I133" s="415">
        <v>306263</v>
      </c>
      <c r="J133" s="415">
        <v>0</v>
      </c>
      <c r="K133" s="414" t="s">
        <v>639</v>
      </c>
      <c r="L133" s="417"/>
      <c r="M133" s="417"/>
      <c r="N133" s="417"/>
      <c r="O133" s="417"/>
      <c r="P133" s="417"/>
      <c r="Q133" s="417"/>
      <c r="R133" s="417"/>
      <c r="S133" s="417"/>
      <c r="T133" s="417"/>
      <c r="U133" s="417"/>
      <c r="V133" s="417"/>
      <c r="W133" s="417"/>
      <c r="X133" s="417"/>
      <c r="Y133" s="417"/>
      <c r="Z133" s="417"/>
      <c r="AA133" s="417"/>
      <c r="AB133" s="417"/>
      <c r="AC133" s="417"/>
      <c r="AD133" s="417"/>
      <c r="AE133" s="417"/>
      <c r="AF133" s="417"/>
      <c r="AG133" s="417"/>
      <c r="AH133" s="417"/>
      <c r="AI133" s="417"/>
      <c r="AJ133" s="417"/>
      <c r="AK133" s="417"/>
      <c r="AL133" s="417"/>
      <c r="AM133" s="417"/>
      <c r="AN133" s="417"/>
      <c r="AO133" s="417"/>
      <c r="AP133" s="417"/>
      <c r="AQ133" s="417"/>
      <c r="AR133" s="417"/>
      <c r="AS133" s="417"/>
      <c r="AT133" s="417"/>
      <c r="AU133" s="417"/>
      <c r="AV133" s="417"/>
      <c r="AW133" s="417"/>
      <c r="AX133" s="417"/>
      <c r="AY133" s="417"/>
      <c r="AZ133" s="417"/>
      <c r="BA133" s="417"/>
      <c r="BB133" s="417"/>
      <c r="BC133" s="417"/>
      <c r="BD133" s="417"/>
      <c r="BE133" s="417"/>
      <c r="BF133" s="417"/>
      <c r="BG133" s="417"/>
      <c r="BH133" s="417"/>
      <c r="BI133" s="417"/>
      <c r="BJ133" s="417"/>
      <c r="BK133" s="417"/>
      <c r="BL133" s="417"/>
      <c r="BM133" s="417"/>
      <c r="BN133" s="417"/>
      <c r="BO133" s="417"/>
      <c r="BP133" s="417"/>
      <c r="BQ133" s="417"/>
      <c r="BR133" s="417"/>
      <c r="BS133" s="417"/>
      <c r="BT133" s="417"/>
      <c r="BU133" s="417"/>
      <c r="BV133" s="417"/>
      <c r="BW133" s="417"/>
      <c r="BX133" s="417"/>
      <c r="BY133" s="417"/>
      <c r="BZ133" s="417"/>
      <c r="CA133" s="417"/>
      <c r="CB133" s="417"/>
      <c r="CC133" s="417"/>
      <c r="CD133" s="417"/>
      <c r="CE133" s="417"/>
      <c r="CF133" s="417"/>
      <c r="CG133" s="417"/>
      <c r="CH133" s="417"/>
      <c r="CI133" s="417"/>
      <c r="CJ133" s="417"/>
      <c r="CK133" s="417"/>
      <c r="CL133" s="417"/>
      <c r="CM133" s="417"/>
      <c r="CN133" s="417"/>
      <c r="CO133" s="417"/>
      <c r="CP133" s="417"/>
      <c r="CQ133" s="417"/>
      <c r="CR133" s="417"/>
      <c r="CS133" s="417"/>
      <c r="CT133" s="417"/>
      <c r="CU133" s="417"/>
      <c r="CV133" s="417"/>
      <c r="CW133" s="417"/>
      <c r="CX133" s="417"/>
      <c r="CY133" s="417"/>
      <c r="CZ133" s="417"/>
      <c r="DA133" s="417"/>
      <c r="DB133" s="417"/>
      <c r="DC133" s="417"/>
      <c r="DD133" s="417"/>
      <c r="DE133" s="417"/>
      <c r="DF133" s="417"/>
      <c r="DG133" s="417"/>
      <c r="DH133" s="417"/>
      <c r="DI133" s="417"/>
      <c r="DJ133" s="417"/>
      <c r="DK133" s="417"/>
      <c r="DL133" s="417"/>
      <c r="DM133" s="417"/>
      <c r="DN133" s="417"/>
      <c r="DO133" s="417"/>
      <c r="DP133" s="417"/>
      <c r="DQ133" s="417"/>
      <c r="DR133" s="417"/>
      <c r="DS133" s="417"/>
      <c r="DT133" s="417"/>
      <c r="DU133" s="417"/>
      <c r="DV133" s="417"/>
      <c r="DW133" s="417"/>
      <c r="DX133" s="417"/>
      <c r="DY133" s="417"/>
      <c r="DZ133" s="417"/>
      <c r="EA133" s="417"/>
      <c r="EB133" s="417"/>
      <c r="EC133" s="417"/>
      <c r="ED133" s="417"/>
      <c r="EE133" s="417"/>
      <c r="EF133" s="417"/>
      <c r="EG133" s="417"/>
      <c r="EH133" s="417"/>
      <c r="EI133" s="417"/>
      <c r="EJ133" s="417"/>
      <c r="EK133" s="417"/>
      <c r="EL133" s="417"/>
      <c r="EM133" s="417"/>
      <c r="EN133" s="417"/>
      <c r="EO133" s="417"/>
      <c r="EP133" s="417"/>
      <c r="EQ133" s="417"/>
      <c r="ER133" s="417"/>
      <c r="ES133" s="417"/>
      <c r="ET133" s="417"/>
      <c r="EU133" s="417"/>
      <c r="EV133" s="417"/>
      <c r="EW133" s="417"/>
      <c r="EX133" s="417"/>
      <c r="EY133" s="417"/>
      <c r="EZ133" s="417"/>
      <c r="FA133" s="417"/>
      <c r="FB133" s="417"/>
      <c r="FC133" s="417"/>
      <c r="FD133" s="417"/>
      <c r="FE133" s="417"/>
      <c r="FF133" s="417"/>
      <c r="FG133" s="417"/>
      <c r="FH133" s="417"/>
      <c r="FI133" s="417"/>
      <c r="FJ133" s="417"/>
      <c r="FK133" s="417"/>
      <c r="FL133" s="417"/>
      <c r="FM133" s="417"/>
      <c r="FN133" s="417"/>
      <c r="FO133" s="417"/>
      <c r="FP133" s="417"/>
      <c r="FQ133" s="417"/>
      <c r="FR133" s="417"/>
      <c r="FS133" s="417"/>
      <c r="FT133" s="417"/>
      <c r="FU133" s="417"/>
      <c r="FV133" s="417"/>
      <c r="FW133" s="417"/>
      <c r="FX133" s="417"/>
      <c r="FY133" s="417"/>
      <c r="FZ133" s="417"/>
      <c r="GA133" s="417"/>
      <c r="GB133" s="417"/>
      <c r="GC133" s="417"/>
      <c r="GD133" s="417"/>
      <c r="GE133" s="417"/>
      <c r="GF133" s="417"/>
      <c r="GG133" s="417"/>
      <c r="GH133" s="417"/>
      <c r="GI133" s="417"/>
      <c r="GJ133" s="417"/>
      <c r="GK133" s="417"/>
      <c r="GL133" s="417"/>
      <c r="GM133" s="417"/>
      <c r="GN133" s="417"/>
      <c r="GO133" s="417"/>
      <c r="GP133" s="417"/>
      <c r="GQ133" s="417"/>
      <c r="GR133" s="417"/>
      <c r="GS133" s="417"/>
      <c r="GT133" s="417"/>
      <c r="GU133" s="417"/>
      <c r="GV133" s="417"/>
      <c r="GW133" s="417"/>
      <c r="GX133" s="417"/>
      <c r="GY133" s="417"/>
      <c r="GZ133" s="417"/>
      <c r="HA133" s="417"/>
      <c r="HB133" s="417"/>
      <c r="HC133" s="417"/>
      <c r="HD133" s="417"/>
      <c r="HE133" s="417"/>
      <c r="HF133" s="417"/>
      <c r="HG133" s="417"/>
      <c r="HH133" s="417"/>
      <c r="HI133" s="417"/>
      <c r="HJ133" s="417"/>
      <c r="HK133" s="417"/>
      <c r="HL133" s="417"/>
      <c r="HM133" s="417"/>
      <c r="HN133" s="417"/>
      <c r="HO133" s="417"/>
      <c r="HP133" s="417"/>
      <c r="HQ133" s="417"/>
      <c r="HR133" s="417"/>
      <c r="HS133" s="417"/>
      <c r="HT133" s="417"/>
      <c r="HU133" s="417"/>
      <c r="HV133" s="417"/>
      <c r="HW133" s="417"/>
      <c r="HX133" s="417"/>
      <c r="HY133" s="417"/>
      <c r="HZ133" s="417"/>
      <c r="IA133" s="417"/>
      <c r="IB133" s="417"/>
      <c r="IC133" s="417"/>
      <c r="ID133" s="417"/>
      <c r="IE133" s="417"/>
      <c r="IF133" s="417"/>
      <c r="IG133" s="417"/>
      <c r="IH133" s="417"/>
      <c r="II133" s="417"/>
      <c r="IJ133" s="417"/>
      <c r="IK133" s="417"/>
      <c r="IL133" s="417"/>
      <c r="IM133" s="417"/>
      <c r="IN133" s="417"/>
      <c r="IO133" s="417"/>
      <c r="IP133" s="417"/>
      <c r="IQ133" s="417"/>
      <c r="IR133" s="417"/>
      <c r="IS133" s="417"/>
      <c r="IT133" s="417"/>
      <c r="IU133" s="417"/>
    </row>
    <row r="134" spans="1:255" ht="39.950000000000003" customHeight="1">
      <c r="A134" s="412">
        <v>47</v>
      </c>
      <c r="B134" s="413"/>
      <c r="C134" s="413" t="s">
        <v>553</v>
      </c>
      <c r="D134" s="426" t="s">
        <v>640</v>
      </c>
      <c r="E134" s="412" t="s">
        <v>600</v>
      </c>
      <c r="F134" s="415">
        <v>31048802</v>
      </c>
      <c r="G134" s="423">
        <v>1191055</v>
      </c>
      <c r="H134" s="415">
        <f>I134+J134</f>
        <v>20555013</v>
      </c>
      <c r="I134" s="415">
        <v>20555013</v>
      </c>
      <c r="J134" s="415">
        <v>0</v>
      </c>
      <c r="K134" s="414" t="s">
        <v>555</v>
      </c>
      <c r="L134" s="417"/>
      <c r="M134" s="417"/>
      <c r="N134" s="417"/>
      <c r="O134" s="417"/>
      <c r="P134" s="417"/>
      <c r="Q134" s="417"/>
      <c r="R134" s="417"/>
      <c r="S134" s="417"/>
      <c r="T134" s="417"/>
      <c r="U134" s="417"/>
      <c r="V134" s="417"/>
      <c r="W134" s="417"/>
      <c r="X134" s="417"/>
      <c r="Y134" s="417"/>
      <c r="Z134" s="417"/>
      <c r="AA134" s="417"/>
      <c r="AB134" s="417"/>
      <c r="AC134" s="417"/>
      <c r="AD134" s="417"/>
      <c r="AE134" s="417"/>
      <c r="AF134" s="417"/>
      <c r="AG134" s="417"/>
      <c r="AH134" s="417"/>
      <c r="AI134" s="417"/>
      <c r="AJ134" s="417"/>
      <c r="AK134" s="417"/>
      <c r="AL134" s="417"/>
      <c r="AM134" s="417"/>
      <c r="AN134" s="417"/>
      <c r="AO134" s="417"/>
      <c r="AP134" s="417"/>
      <c r="AQ134" s="417"/>
      <c r="AR134" s="417"/>
      <c r="AS134" s="417"/>
      <c r="AT134" s="417"/>
      <c r="AU134" s="417"/>
      <c r="AV134" s="417"/>
      <c r="AW134" s="417"/>
      <c r="AX134" s="417"/>
      <c r="AY134" s="417"/>
      <c r="AZ134" s="417"/>
      <c r="BA134" s="417"/>
      <c r="BB134" s="417"/>
      <c r="BC134" s="417"/>
      <c r="BD134" s="417"/>
      <c r="BE134" s="417"/>
      <c r="BF134" s="417"/>
      <c r="BG134" s="417"/>
      <c r="BH134" s="417"/>
      <c r="BI134" s="417"/>
      <c r="BJ134" s="417"/>
      <c r="BK134" s="417"/>
      <c r="BL134" s="417"/>
      <c r="BM134" s="417"/>
      <c r="BN134" s="417"/>
      <c r="BO134" s="417"/>
      <c r="BP134" s="417"/>
      <c r="BQ134" s="417"/>
      <c r="BR134" s="417"/>
      <c r="BS134" s="417"/>
      <c r="BT134" s="417"/>
      <c r="BU134" s="417"/>
      <c r="BV134" s="417"/>
      <c r="BW134" s="417"/>
      <c r="BX134" s="417"/>
      <c r="BY134" s="417"/>
      <c r="BZ134" s="417"/>
      <c r="CA134" s="417"/>
      <c r="CB134" s="417"/>
      <c r="CC134" s="417"/>
      <c r="CD134" s="417"/>
      <c r="CE134" s="417"/>
      <c r="CF134" s="417"/>
      <c r="CG134" s="417"/>
      <c r="CH134" s="417"/>
      <c r="CI134" s="417"/>
      <c r="CJ134" s="417"/>
      <c r="CK134" s="417"/>
      <c r="CL134" s="417"/>
      <c r="CM134" s="417"/>
      <c r="CN134" s="417"/>
      <c r="CO134" s="417"/>
      <c r="CP134" s="417"/>
      <c r="CQ134" s="417"/>
      <c r="CR134" s="417"/>
      <c r="CS134" s="417"/>
      <c r="CT134" s="417"/>
      <c r="CU134" s="417"/>
      <c r="CV134" s="417"/>
      <c r="CW134" s="417"/>
      <c r="CX134" s="417"/>
      <c r="CY134" s="417"/>
      <c r="CZ134" s="417"/>
      <c r="DA134" s="417"/>
      <c r="DB134" s="417"/>
      <c r="DC134" s="417"/>
      <c r="DD134" s="417"/>
      <c r="DE134" s="417"/>
      <c r="DF134" s="417"/>
      <c r="DG134" s="417"/>
      <c r="DH134" s="417"/>
      <c r="DI134" s="417"/>
      <c r="DJ134" s="417"/>
      <c r="DK134" s="417"/>
      <c r="DL134" s="417"/>
      <c r="DM134" s="417"/>
      <c r="DN134" s="417"/>
      <c r="DO134" s="417"/>
      <c r="DP134" s="417"/>
      <c r="DQ134" s="417"/>
      <c r="DR134" s="417"/>
      <c r="DS134" s="417"/>
      <c r="DT134" s="417"/>
      <c r="DU134" s="417"/>
      <c r="DV134" s="417"/>
      <c r="DW134" s="417"/>
      <c r="DX134" s="417"/>
      <c r="DY134" s="417"/>
      <c r="DZ134" s="417"/>
      <c r="EA134" s="417"/>
      <c r="EB134" s="417"/>
      <c r="EC134" s="417"/>
      <c r="ED134" s="417"/>
      <c r="EE134" s="417"/>
      <c r="EF134" s="417"/>
      <c r="EG134" s="417"/>
      <c r="EH134" s="417"/>
      <c r="EI134" s="417"/>
      <c r="EJ134" s="417"/>
      <c r="EK134" s="417"/>
      <c r="EL134" s="417"/>
      <c r="EM134" s="417"/>
      <c r="EN134" s="417"/>
      <c r="EO134" s="417"/>
      <c r="EP134" s="417"/>
      <c r="EQ134" s="417"/>
      <c r="ER134" s="417"/>
      <c r="ES134" s="417"/>
      <c r="ET134" s="417"/>
      <c r="EU134" s="417"/>
      <c r="EV134" s="417"/>
      <c r="EW134" s="417"/>
      <c r="EX134" s="417"/>
      <c r="EY134" s="417"/>
      <c r="EZ134" s="417"/>
      <c r="FA134" s="417"/>
      <c r="FB134" s="417"/>
      <c r="FC134" s="417"/>
      <c r="FD134" s="417"/>
      <c r="FE134" s="417"/>
      <c r="FF134" s="417"/>
      <c r="FG134" s="417"/>
      <c r="FH134" s="417"/>
      <c r="FI134" s="417"/>
      <c r="FJ134" s="417"/>
      <c r="FK134" s="417"/>
      <c r="FL134" s="417"/>
      <c r="FM134" s="417"/>
      <c r="FN134" s="417"/>
      <c r="FO134" s="417"/>
      <c r="FP134" s="417"/>
      <c r="FQ134" s="417"/>
      <c r="FR134" s="417"/>
      <c r="FS134" s="417"/>
      <c r="FT134" s="417"/>
      <c r="FU134" s="417"/>
      <c r="FV134" s="417"/>
      <c r="FW134" s="417"/>
      <c r="FX134" s="417"/>
      <c r="FY134" s="417"/>
      <c r="FZ134" s="417"/>
      <c r="GA134" s="417"/>
      <c r="GB134" s="417"/>
      <c r="GC134" s="417"/>
      <c r="GD134" s="417"/>
      <c r="GE134" s="417"/>
      <c r="GF134" s="417"/>
      <c r="GG134" s="417"/>
      <c r="GH134" s="417"/>
      <c r="GI134" s="417"/>
      <c r="GJ134" s="417"/>
      <c r="GK134" s="417"/>
      <c r="GL134" s="417"/>
      <c r="GM134" s="417"/>
      <c r="GN134" s="417"/>
      <c r="GO134" s="417"/>
      <c r="GP134" s="417"/>
      <c r="GQ134" s="417"/>
      <c r="GR134" s="417"/>
      <c r="GS134" s="417"/>
      <c r="GT134" s="417"/>
      <c r="GU134" s="417"/>
      <c r="GV134" s="417"/>
      <c r="GW134" s="417"/>
      <c r="GX134" s="417"/>
      <c r="GY134" s="417"/>
      <c r="GZ134" s="417"/>
      <c r="HA134" s="417"/>
      <c r="HB134" s="417"/>
      <c r="HC134" s="417"/>
      <c r="HD134" s="417"/>
      <c r="HE134" s="417"/>
      <c r="HF134" s="417"/>
      <c r="HG134" s="417"/>
      <c r="HH134" s="417"/>
      <c r="HI134" s="417"/>
      <c r="HJ134" s="417"/>
      <c r="HK134" s="417"/>
      <c r="HL134" s="417"/>
      <c r="HM134" s="417"/>
      <c r="HN134" s="417"/>
      <c r="HO134" s="417"/>
      <c r="HP134" s="417"/>
      <c r="HQ134" s="417"/>
      <c r="HR134" s="417"/>
      <c r="HS134" s="417"/>
      <c r="HT134" s="417"/>
      <c r="HU134" s="417"/>
      <c r="HV134" s="417"/>
      <c r="HW134" s="417"/>
      <c r="HX134" s="417"/>
      <c r="HY134" s="417"/>
      <c r="HZ134" s="417"/>
      <c r="IA134" s="417"/>
      <c r="IB134" s="417"/>
      <c r="IC134" s="417"/>
      <c r="ID134" s="417"/>
      <c r="IE134" s="417"/>
      <c r="IF134" s="417"/>
      <c r="IG134" s="417"/>
      <c r="IH134" s="417"/>
      <c r="II134" s="417"/>
      <c r="IJ134" s="417"/>
      <c r="IK134" s="417"/>
      <c r="IL134" s="417"/>
      <c r="IM134" s="417"/>
      <c r="IN134" s="417"/>
      <c r="IO134" s="417"/>
      <c r="IP134" s="417"/>
      <c r="IQ134" s="417"/>
      <c r="IR134" s="417"/>
      <c r="IS134" s="417"/>
      <c r="IT134" s="417"/>
      <c r="IU134" s="417"/>
    </row>
    <row r="135" spans="1:255" ht="27" customHeight="1">
      <c r="A135" s="412">
        <v>48</v>
      </c>
      <c r="B135" s="413"/>
      <c r="C135" s="413" t="s">
        <v>641</v>
      </c>
      <c r="D135" s="426" t="s">
        <v>642</v>
      </c>
      <c r="E135" s="412" t="s">
        <v>586</v>
      </c>
      <c r="F135" s="415">
        <v>343308</v>
      </c>
      <c r="G135" s="423">
        <v>66894</v>
      </c>
      <c r="H135" s="415">
        <f>I135+J135</f>
        <v>276414</v>
      </c>
      <c r="I135" s="415">
        <v>276414</v>
      </c>
      <c r="J135" s="415">
        <v>0</v>
      </c>
      <c r="K135" s="414" t="s">
        <v>643</v>
      </c>
      <c r="L135" s="417"/>
      <c r="M135" s="417"/>
      <c r="N135" s="417"/>
      <c r="O135" s="417"/>
      <c r="P135" s="417"/>
      <c r="Q135" s="417"/>
      <c r="R135" s="417"/>
      <c r="S135" s="417"/>
      <c r="T135" s="417"/>
      <c r="U135" s="417"/>
      <c r="V135" s="417"/>
      <c r="W135" s="417"/>
      <c r="X135" s="417"/>
      <c r="Y135" s="417"/>
      <c r="Z135" s="417"/>
      <c r="AA135" s="417"/>
      <c r="AB135" s="417"/>
      <c r="AC135" s="417"/>
      <c r="AD135" s="417"/>
      <c r="AE135" s="417"/>
      <c r="AF135" s="417"/>
      <c r="AG135" s="417"/>
      <c r="AH135" s="417"/>
      <c r="AI135" s="417"/>
      <c r="AJ135" s="417"/>
      <c r="AK135" s="417"/>
      <c r="AL135" s="417"/>
      <c r="AM135" s="417"/>
      <c r="AN135" s="417"/>
      <c r="AO135" s="417"/>
      <c r="AP135" s="417"/>
      <c r="AQ135" s="417"/>
      <c r="AR135" s="417"/>
      <c r="AS135" s="417"/>
      <c r="AT135" s="417"/>
      <c r="AU135" s="417"/>
      <c r="AV135" s="417"/>
      <c r="AW135" s="417"/>
      <c r="AX135" s="417"/>
      <c r="AY135" s="417"/>
      <c r="AZ135" s="417"/>
      <c r="BA135" s="417"/>
      <c r="BB135" s="417"/>
      <c r="BC135" s="417"/>
      <c r="BD135" s="417"/>
      <c r="BE135" s="417"/>
      <c r="BF135" s="417"/>
      <c r="BG135" s="417"/>
      <c r="BH135" s="417"/>
      <c r="BI135" s="417"/>
      <c r="BJ135" s="417"/>
      <c r="BK135" s="417"/>
      <c r="BL135" s="417"/>
      <c r="BM135" s="417"/>
      <c r="BN135" s="417"/>
      <c r="BO135" s="417"/>
      <c r="BP135" s="417"/>
      <c r="BQ135" s="417"/>
      <c r="BR135" s="417"/>
      <c r="BS135" s="417"/>
      <c r="BT135" s="417"/>
      <c r="BU135" s="417"/>
      <c r="BV135" s="417"/>
      <c r="BW135" s="417"/>
      <c r="BX135" s="417"/>
      <c r="BY135" s="417"/>
      <c r="BZ135" s="417"/>
      <c r="CA135" s="417"/>
      <c r="CB135" s="417"/>
      <c r="CC135" s="417"/>
      <c r="CD135" s="417"/>
      <c r="CE135" s="417"/>
      <c r="CF135" s="417"/>
      <c r="CG135" s="417"/>
      <c r="CH135" s="417"/>
      <c r="CI135" s="417"/>
      <c r="CJ135" s="417"/>
      <c r="CK135" s="417"/>
      <c r="CL135" s="417"/>
      <c r="CM135" s="417"/>
      <c r="CN135" s="417"/>
      <c r="CO135" s="417"/>
      <c r="CP135" s="417"/>
      <c r="CQ135" s="417"/>
      <c r="CR135" s="417"/>
      <c r="CS135" s="417"/>
      <c r="CT135" s="417"/>
      <c r="CU135" s="417"/>
      <c r="CV135" s="417"/>
      <c r="CW135" s="417"/>
      <c r="CX135" s="417"/>
      <c r="CY135" s="417"/>
      <c r="CZ135" s="417"/>
      <c r="DA135" s="417"/>
      <c r="DB135" s="417"/>
      <c r="DC135" s="417"/>
      <c r="DD135" s="417"/>
      <c r="DE135" s="417"/>
      <c r="DF135" s="417"/>
      <c r="DG135" s="417"/>
      <c r="DH135" s="417"/>
      <c r="DI135" s="417"/>
      <c r="DJ135" s="417"/>
      <c r="DK135" s="417"/>
      <c r="DL135" s="417"/>
      <c r="DM135" s="417"/>
      <c r="DN135" s="417"/>
      <c r="DO135" s="417"/>
      <c r="DP135" s="417"/>
      <c r="DQ135" s="417"/>
      <c r="DR135" s="417"/>
      <c r="DS135" s="417"/>
      <c r="DT135" s="417"/>
      <c r="DU135" s="417"/>
      <c r="DV135" s="417"/>
      <c r="DW135" s="417"/>
      <c r="DX135" s="417"/>
      <c r="DY135" s="417"/>
      <c r="DZ135" s="417"/>
      <c r="EA135" s="417"/>
      <c r="EB135" s="417"/>
      <c r="EC135" s="417"/>
      <c r="ED135" s="417"/>
      <c r="EE135" s="417"/>
      <c r="EF135" s="417"/>
      <c r="EG135" s="417"/>
      <c r="EH135" s="417"/>
      <c r="EI135" s="417"/>
      <c r="EJ135" s="417"/>
      <c r="EK135" s="417"/>
      <c r="EL135" s="417"/>
      <c r="EM135" s="417"/>
      <c r="EN135" s="417"/>
      <c r="EO135" s="417"/>
      <c r="EP135" s="417"/>
      <c r="EQ135" s="417"/>
      <c r="ER135" s="417"/>
      <c r="ES135" s="417"/>
      <c r="ET135" s="417"/>
      <c r="EU135" s="417"/>
      <c r="EV135" s="417"/>
      <c r="EW135" s="417"/>
      <c r="EX135" s="417"/>
      <c r="EY135" s="417"/>
      <c r="EZ135" s="417"/>
      <c r="FA135" s="417"/>
      <c r="FB135" s="417"/>
      <c r="FC135" s="417"/>
      <c r="FD135" s="417"/>
      <c r="FE135" s="417"/>
      <c r="FF135" s="417"/>
      <c r="FG135" s="417"/>
      <c r="FH135" s="417"/>
      <c r="FI135" s="417"/>
      <c r="FJ135" s="417"/>
      <c r="FK135" s="417"/>
      <c r="FL135" s="417"/>
      <c r="FM135" s="417"/>
      <c r="FN135" s="417"/>
      <c r="FO135" s="417"/>
      <c r="FP135" s="417"/>
      <c r="FQ135" s="417"/>
      <c r="FR135" s="417"/>
      <c r="FS135" s="417"/>
      <c r="FT135" s="417"/>
      <c r="FU135" s="417"/>
      <c r="FV135" s="417"/>
      <c r="FW135" s="417"/>
      <c r="FX135" s="417"/>
      <c r="FY135" s="417"/>
      <c r="FZ135" s="417"/>
      <c r="GA135" s="417"/>
      <c r="GB135" s="417"/>
      <c r="GC135" s="417"/>
      <c r="GD135" s="417"/>
      <c r="GE135" s="417"/>
      <c r="GF135" s="417"/>
      <c r="GG135" s="417"/>
      <c r="GH135" s="417"/>
      <c r="GI135" s="417"/>
      <c r="GJ135" s="417"/>
      <c r="GK135" s="417"/>
      <c r="GL135" s="417"/>
      <c r="GM135" s="417"/>
      <c r="GN135" s="417"/>
      <c r="GO135" s="417"/>
      <c r="GP135" s="417"/>
      <c r="GQ135" s="417"/>
      <c r="GR135" s="417"/>
      <c r="GS135" s="417"/>
      <c r="GT135" s="417"/>
      <c r="GU135" s="417"/>
      <c r="GV135" s="417"/>
      <c r="GW135" s="417"/>
      <c r="GX135" s="417"/>
      <c r="GY135" s="417"/>
      <c r="GZ135" s="417"/>
      <c r="HA135" s="417"/>
      <c r="HB135" s="417"/>
      <c r="HC135" s="417"/>
      <c r="HD135" s="417"/>
      <c r="HE135" s="417"/>
      <c r="HF135" s="417"/>
      <c r="HG135" s="417"/>
      <c r="HH135" s="417"/>
      <c r="HI135" s="417"/>
      <c r="HJ135" s="417"/>
      <c r="HK135" s="417"/>
      <c r="HL135" s="417"/>
      <c r="HM135" s="417"/>
      <c r="HN135" s="417"/>
      <c r="HO135" s="417"/>
      <c r="HP135" s="417"/>
      <c r="HQ135" s="417"/>
      <c r="HR135" s="417"/>
      <c r="HS135" s="417"/>
      <c r="HT135" s="417"/>
      <c r="HU135" s="417"/>
      <c r="HV135" s="417"/>
      <c r="HW135" s="417"/>
      <c r="HX135" s="417"/>
      <c r="HY135" s="417"/>
      <c r="HZ135" s="417"/>
      <c r="IA135" s="417"/>
      <c r="IB135" s="417"/>
      <c r="IC135" s="417"/>
      <c r="ID135" s="417"/>
      <c r="IE135" s="417"/>
      <c r="IF135" s="417"/>
      <c r="IG135" s="417"/>
      <c r="IH135" s="417"/>
      <c r="II135" s="417"/>
      <c r="IJ135" s="417"/>
      <c r="IK135" s="417"/>
      <c r="IL135" s="417"/>
      <c r="IM135" s="417"/>
      <c r="IN135" s="417"/>
      <c r="IO135" s="417"/>
      <c r="IP135" s="417"/>
      <c r="IQ135" s="417"/>
      <c r="IR135" s="417"/>
      <c r="IS135" s="417"/>
      <c r="IT135" s="417"/>
      <c r="IU135" s="417"/>
    </row>
    <row r="136" spans="1:255" ht="27" customHeight="1">
      <c r="A136" s="412">
        <v>49</v>
      </c>
      <c r="B136" s="413"/>
      <c r="C136" s="413" t="s">
        <v>641</v>
      </c>
      <c r="D136" s="426" t="s">
        <v>644</v>
      </c>
      <c r="E136" s="412" t="s">
        <v>645</v>
      </c>
      <c r="F136" s="415">
        <v>250000</v>
      </c>
      <c r="G136" s="423">
        <v>0</v>
      </c>
      <c r="H136" s="415">
        <f>I136+J136</f>
        <v>60000</v>
      </c>
      <c r="I136" s="415">
        <v>60000</v>
      </c>
      <c r="J136" s="415">
        <v>0</v>
      </c>
      <c r="K136" s="414" t="s">
        <v>646</v>
      </c>
      <c r="L136" s="417"/>
      <c r="M136" s="417"/>
      <c r="N136" s="417"/>
      <c r="O136" s="417"/>
      <c r="P136" s="417"/>
      <c r="Q136" s="417"/>
      <c r="R136" s="417"/>
      <c r="S136" s="417"/>
      <c r="T136" s="417"/>
      <c r="U136" s="417"/>
      <c r="V136" s="417"/>
      <c r="W136" s="417"/>
      <c r="X136" s="417"/>
      <c r="Y136" s="417"/>
      <c r="Z136" s="417"/>
      <c r="AA136" s="417"/>
      <c r="AB136" s="417"/>
      <c r="AC136" s="417"/>
      <c r="AD136" s="417"/>
      <c r="AE136" s="417"/>
      <c r="AF136" s="417"/>
      <c r="AG136" s="417"/>
      <c r="AH136" s="417"/>
      <c r="AI136" s="417"/>
      <c r="AJ136" s="417"/>
      <c r="AK136" s="417"/>
      <c r="AL136" s="417"/>
      <c r="AM136" s="417"/>
      <c r="AN136" s="417"/>
      <c r="AO136" s="417"/>
      <c r="AP136" s="417"/>
      <c r="AQ136" s="417"/>
      <c r="AR136" s="417"/>
      <c r="AS136" s="417"/>
      <c r="AT136" s="417"/>
      <c r="AU136" s="417"/>
      <c r="AV136" s="417"/>
      <c r="AW136" s="417"/>
      <c r="AX136" s="417"/>
      <c r="AY136" s="417"/>
      <c r="AZ136" s="417"/>
      <c r="BA136" s="417"/>
      <c r="BB136" s="417"/>
      <c r="BC136" s="417"/>
      <c r="BD136" s="417"/>
      <c r="BE136" s="417"/>
      <c r="BF136" s="417"/>
      <c r="BG136" s="417"/>
      <c r="BH136" s="417"/>
      <c r="BI136" s="417"/>
      <c r="BJ136" s="417"/>
      <c r="BK136" s="417"/>
      <c r="BL136" s="417"/>
      <c r="BM136" s="417"/>
      <c r="BN136" s="417"/>
      <c r="BO136" s="417"/>
      <c r="BP136" s="417"/>
      <c r="BQ136" s="417"/>
      <c r="BR136" s="417"/>
      <c r="BS136" s="417"/>
      <c r="BT136" s="417"/>
      <c r="BU136" s="417"/>
      <c r="BV136" s="417"/>
      <c r="BW136" s="417"/>
      <c r="BX136" s="417"/>
      <c r="BY136" s="417"/>
      <c r="BZ136" s="417"/>
      <c r="CA136" s="417"/>
      <c r="CB136" s="417"/>
      <c r="CC136" s="417"/>
      <c r="CD136" s="417"/>
      <c r="CE136" s="417"/>
      <c r="CF136" s="417"/>
      <c r="CG136" s="417"/>
      <c r="CH136" s="417"/>
      <c r="CI136" s="417"/>
      <c r="CJ136" s="417"/>
      <c r="CK136" s="417"/>
      <c r="CL136" s="417"/>
      <c r="CM136" s="417"/>
      <c r="CN136" s="417"/>
      <c r="CO136" s="417"/>
      <c r="CP136" s="417"/>
      <c r="CQ136" s="417"/>
      <c r="CR136" s="417"/>
      <c r="CS136" s="417"/>
      <c r="CT136" s="417"/>
      <c r="CU136" s="417"/>
      <c r="CV136" s="417"/>
      <c r="CW136" s="417"/>
      <c r="CX136" s="417"/>
      <c r="CY136" s="417"/>
      <c r="CZ136" s="417"/>
      <c r="DA136" s="417"/>
      <c r="DB136" s="417"/>
      <c r="DC136" s="417"/>
      <c r="DD136" s="417"/>
      <c r="DE136" s="417"/>
      <c r="DF136" s="417"/>
      <c r="DG136" s="417"/>
      <c r="DH136" s="417"/>
      <c r="DI136" s="417"/>
      <c r="DJ136" s="417"/>
      <c r="DK136" s="417"/>
      <c r="DL136" s="417"/>
      <c r="DM136" s="417"/>
      <c r="DN136" s="417"/>
      <c r="DO136" s="417"/>
      <c r="DP136" s="417"/>
      <c r="DQ136" s="417"/>
      <c r="DR136" s="417"/>
      <c r="DS136" s="417"/>
      <c r="DT136" s="417"/>
      <c r="DU136" s="417"/>
      <c r="DV136" s="417"/>
      <c r="DW136" s="417"/>
      <c r="DX136" s="417"/>
      <c r="DY136" s="417"/>
      <c r="DZ136" s="417"/>
      <c r="EA136" s="417"/>
      <c r="EB136" s="417"/>
      <c r="EC136" s="417"/>
      <c r="ED136" s="417"/>
      <c r="EE136" s="417"/>
      <c r="EF136" s="417"/>
      <c r="EG136" s="417"/>
      <c r="EH136" s="417"/>
      <c r="EI136" s="417"/>
      <c r="EJ136" s="417"/>
      <c r="EK136" s="417"/>
      <c r="EL136" s="417"/>
      <c r="EM136" s="417"/>
      <c r="EN136" s="417"/>
      <c r="EO136" s="417"/>
      <c r="EP136" s="417"/>
      <c r="EQ136" s="417"/>
      <c r="ER136" s="417"/>
      <c r="ES136" s="417"/>
      <c r="ET136" s="417"/>
      <c r="EU136" s="417"/>
      <c r="EV136" s="417"/>
      <c r="EW136" s="417"/>
      <c r="EX136" s="417"/>
      <c r="EY136" s="417"/>
      <c r="EZ136" s="417"/>
      <c r="FA136" s="417"/>
      <c r="FB136" s="417"/>
      <c r="FC136" s="417"/>
      <c r="FD136" s="417"/>
      <c r="FE136" s="417"/>
      <c r="FF136" s="417"/>
      <c r="FG136" s="417"/>
      <c r="FH136" s="417"/>
      <c r="FI136" s="417"/>
      <c r="FJ136" s="417"/>
      <c r="FK136" s="417"/>
      <c r="FL136" s="417"/>
      <c r="FM136" s="417"/>
      <c r="FN136" s="417"/>
      <c r="FO136" s="417"/>
      <c r="FP136" s="417"/>
      <c r="FQ136" s="417"/>
      <c r="FR136" s="417"/>
      <c r="FS136" s="417"/>
      <c r="FT136" s="417"/>
      <c r="FU136" s="417"/>
      <c r="FV136" s="417"/>
      <c r="FW136" s="417"/>
      <c r="FX136" s="417"/>
      <c r="FY136" s="417"/>
      <c r="FZ136" s="417"/>
      <c r="GA136" s="417"/>
      <c r="GB136" s="417"/>
      <c r="GC136" s="417"/>
      <c r="GD136" s="417"/>
      <c r="GE136" s="417"/>
      <c r="GF136" s="417"/>
      <c r="GG136" s="417"/>
      <c r="GH136" s="417"/>
      <c r="GI136" s="417"/>
      <c r="GJ136" s="417"/>
      <c r="GK136" s="417"/>
      <c r="GL136" s="417"/>
      <c r="GM136" s="417"/>
      <c r="GN136" s="417"/>
      <c r="GO136" s="417"/>
      <c r="GP136" s="417"/>
      <c r="GQ136" s="417"/>
      <c r="GR136" s="417"/>
      <c r="GS136" s="417"/>
      <c r="GT136" s="417"/>
      <c r="GU136" s="417"/>
      <c r="GV136" s="417"/>
      <c r="GW136" s="417"/>
      <c r="GX136" s="417"/>
      <c r="GY136" s="417"/>
      <c r="GZ136" s="417"/>
      <c r="HA136" s="417"/>
      <c r="HB136" s="417"/>
      <c r="HC136" s="417"/>
      <c r="HD136" s="417"/>
      <c r="HE136" s="417"/>
      <c r="HF136" s="417"/>
      <c r="HG136" s="417"/>
      <c r="HH136" s="417"/>
      <c r="HI136" s="417"/>
      <c r="HJ136" s="417"/>
      <c r="HK136" s="417"/>
      <c r="HL136" s="417"/>
      <c r="HM136" s="417"/>
      <c r="HN136" s="417"/>
      <c r="HO136" s="417"/>
      <c r="HP136" s="417"/>
      <c r="HQ136" s="417"/>
      <c r="HR136" s="417"/>
      <c r="HS136" s="417"/>
      <c r="HT136" s="417"/>
      <c r="HU136" s="417"/>
      <c r="HV136" s="417"/>
      <c r="HW136" s="417"/>
      <c r="HX136" s="417"/>
      <c r="HY136" s="417"/>
      <c r="HZ136" s="417"/>
      <c r="IA136" s="417"/>
      <c r="IB136" s="417"/>
      <c r="IC136" s="417"/>
      <c r="ID136" s="417"/>
      <c r="IE136" s="417"/>
      <c r="IF136" s="417"/>
      <c r="IG136" s="417"/>
      <c r="IH136" s="417"/>
      <c r="II136" s="417"/>
      <c r="IJ136" s="417"/>
      <c r="IK136" s="417"/>
      <c r="IL136" s="417"/>
      <c r="IM136" s="417"/>
      <c r="IN136" s="417"/>
      <c r="IO136" s="417"/>
      <c r="IP136" s="417"/>
      <c r="IQ136" s="417"/>
      <c r="IR136" s="417"/>
      <c r="IS136" s="417"/>
      <c r="IT136" s="417"/>
      <c r="IU136" s="417"/>
    </row>
    <row r="137" spans="1:255" ht="9.9499999999999993" customHeight="1">
      <c r="A137" s="412"/>
      <c r="B137" s="413"/>
      <c r="C137" s="413"/>
      <c r="D137" s="414"/>
      <c r="E137" s="412"/>
      <c r="F137" s="415"/>
      <c r="G137" s="423"/>
      <c r="H137" s="415"/>
      <c r="I137" s="415"/>
      <c r="J137" s="415"/>
      <c r="K137" s="419"/>
      <c r="L137" s="417"/>
      <c r="M137" s="417"/>
      <c r="N137" s="417"/>
      <c r="O137" s="417"/>
      <c r="P137" s="417"/>
      <c r="Q137" s="417"/>
      <c r="R137" s="417"/>
      <c r="S137" s="417"/>
      <c r="T137" s="417"/>
      <c r="U137" s="417"/>
      <c r="V137" s="417"/>
      <c r="W137" s="417"/>
      <c r="X137" s="417"/>
      <c r="Y137" s="417"/>
      <c r="Z137" s="417"/>
      <c r="AA137" s="417"/>
      <c r="AB137" s="417"/>
      <c r="AC137" s="417"/>
      <c r="AD137" s="417"/>
      <c r="AE137" s="417"/>
      <c r="AF137" s="417"/>
      <c r="AG137" s="417"/>
      <c r="AH137" s="417"/>
      <c r="AI137" s="417"/>
      <c r="AJ137" s="417"/>
      <c r="AK137" s="417"/>
      <c r="AL137" s="417"/>
      <c r="AM137" s="417"/>
      <c r="AN137" s="417"/>
      <c r="AO137" s="417"/>
      <c r="AP137" s="417"/>
      <c r="AQ137" s="417"/>
      <c r="AR137" s="417"/>
      <c r="AS137" s="417"/>
      <c r="AT137" s="417"/>
      <c r="AU137" s="417"/>
      <c r="AV137" s="417"/>
      <c r="AW137" s="417"/>
      <c r="AX137" s="417"/>
      <c r="AY137" s="417"/>
      <c r="AZ137" s="417"/>
      <c r="BA137" s="417"/>
      <c r="BB137" s="417"/>
      <c r="BC137" s="417"/>
      <c r="BD137" s="417"/>
      <c r="BE137" s="417"/>
      <c r="BF137" s="417"/>
      <c r="BG137" s="417"/>
      <c r="BH137" s="417"/>
      <c r="BI137" s="417"/>
      <c r="BJ137" s="417"/>
      <c r="BK137" s="417"/>
      <c r="BL137" s="417"/>
      <c r="BM137" s="417"/>
      <c r="BN137" s="417"/>
      <c r="BO137" s="417"/>
      <c r="BP137" s="417"/>
      <c r="BQ137" s="417"/>
      <c r="BR137" s="417"/>
      <c r="BS137" s="417"/>
      <c r="BT137" s="417"/>
      <c r="BU137" s="417"/>
      <c r="BV137" s="417"/>
      <c r="BW137" s="417"/>
      <c r="BX137" s="417"/>
      <c r="BY137" s="417"/>
      <c r="BZ137" s="417"/>
      <c r="CA137" s="417"/>
      <c r="CB137" s="417"/>
      <c r="CC137" s="417"/>
      <c r="CD137" s="417"/>
      <c r="CE137" s="417"/>
      <c r="CF137" s="417"/>
      <c r="CG137" s="417"/>
      <c r="CH137" s="417"/>
      <c r="CI137" s="417"/>
      <c r="CJ137" s="417"/>
      <c r="CK137" s="417"/>
      <c r="CL137" s="417"/>
      <c r="CM137" s="417"/>
      <c r="CN137" s="417"/>
      <c r="CO137" s="417"/>
      <c r="CP137" s="417"/>
      <c r="CQ137" s="417"/>
      <c r="CR137" s="417"/>
      <c r="CS137" s="417"/>
      <c r="CT137" s="417"/>
      <c r="CU137" s="417"/>
      <c r="CV137" s="417"/>
      <c r="CW137" s="417"/>
      <c r="CX137" s="417"/>
      <c r="CY137" s="417"/>
      <c r="CZ137" s="417"/>
      <c r="DA137" s="417"/>
      <c r="DB137" s="417"/>
      <c r="DC137" s="417"/>
      <c r="DD137" s="417"/>
      <c r="DE137" s="417"/>
      <c r="DF137" s="417"/>
      <c r="DG137" s="417"/>
      <c r="DH137" s="417"/>
      <c r="DI137" s="417"/>
      <c r="DJ137" s="417"/>
      <c r="DK137" s="417"/>
      <c r="DL137" s="417"/>
      <c r="DM137" s="417"/>
      <c r="DN137" s="417"/>
      <c r="DO137" s="417"/>
      <c r="DP137" s="417"/>
      <c r="DQ137" s="417"/>
      <c r="DR137" s="417"/>
      <c r="DS137" s="417"/>
      <c r="DT137" s="417"/>
      <c r="DU137" s="417"/>
      <c r="DV137" s="417"/>
      <c r="DW137" s="417"/>
      <c r="DX137" s="417"/>
      <c r="DY137" s="417"/>
      <c r="DZ137" s="417"/>
      <c r="EA137" s="417"/>
      <c r="EB137" s="417"/>
      <c r="EC137" s="417"/>
      <c r="ED137" s="417"/>
      <c r="EE137" s="417"/>
      <c r="EF137" s="417"/>
      <c r="EG137" s="417"/>
      <c r="EH137" s="417"/>
      <c r="EI137" s="417"/>
      <c r="EJ137" s="417"/>
      <c r="EK137" s="417"/>
      <c r="EL137" s="417"/>
      <c r="EM137" s="417"/>
      <c r="EN137" s="417"/>
      <c r="EO137" s="417"/>
      <c r="EP137" s="417"/>
      <c r="EQ137" s="417"/>
      <c r="ER137" s="417"/>
      <c r="ES137" s="417"/>
      <c r="ET137" s="417"/>
      <c r="EU137" s="417"/>
      <c r="EV137" s="417"/>
      <c r="EW137" s="417"/>
      <c r="EX137" s="417"/>
      <c r="EY137" s="417"/>
      <c r="EZ137" s="417"/>
      <c r="FA137" s="417"/>
      <c r="FB137" s="417"/>
      <c r="FC137" s="417"/>
      <c r="FD137" s="417"/>
      <c r="FE137" s="417"/>
      <c r="FF137" s="417"/>
      <c r="FG137" s="417"/>
      <c r="FH137" s="417"/>
      <c r="FI137" s="417"/>
      <c r="FJ137" s="417"/>
      <c r="FK137" s="417"/>
      <c r="FL137" s="417"/>
      <c r="FM137" s="417"/>
      <c r="FN137" s="417"/>
      <c r="FO137" s="417"/>
      <c r="FP137" s="417"/>
      <c r="FQ137" s="417"/>
      <c r="FR137" s="417"/>
      <c r="FS137" s="417"/>
      <c r="FT137" s="417"/>
      <c r="FU137" s="417"/>
      <c r="FV137" s="417"/>
      <c r="FW137" s="417"/>
      <c r="FX137" s="417"/>
      <c r="FY137" s="417"/>
      <c r="FZ137" s="417"/>
      <c r="GA137" s="417"/>
      <c r="GB137" s="417"/>
      <c r="GC137" s="417"/>
      <c r="GD137" s="417"/>
      <c r="GE137" s="417"/>
      <c r="GF137" s="417"/>
      <c r="GG137" s="417"/>
      <c r="GH137" s="417"/>
      <c r="GI137" s="417"/>
      <c r="GJ137" s="417"/>
      <c r="GK137" s="417"/>
      <c r="GL137" s="417"/>
      <c r="GM137" s="417"/>
      <c r="GN137" s="417"/>
      <c r="GO137" s="417"/>
      <c r="GP137" s="417"/>
      <c r="GQ137" s="417"/>
      <c r="GR137" s="417"/>
      <c r="GS137" s="417"/>
      <c r="GT137" s="417"/>
      <c r="GU137" s="417"/>
      <c r="GV137" s="417"/>
      <c r="GW137" s="417"/>
      <c r="GX137" s="417"/>
      <c r="GY137" s="417"/>
      <c r="GZ137" s="417"/>
      <c r="HA137" s="417"/>
      <c r="HB137" s="417"/>
      <c r="HC137" s="417"/>
      <c r="HD137" s="417"/>
      <c r="HE137" s="417"/>
      <c r="HF137" s="417"/>
      <c r="HG137" s="417"/>
      <c r="HH137" s="417"/>
      <c r="HI137" s="417"/>
      <c r="HJ137" s="417"/>
      <c r="HK137" s="417"/>
      <c r="HL137" s="417"/>
      <c r="HM137" s="417"/>
      <c r="HN137" s="417"/>
      <c r="HO137" s="417"/>
      <c r="HP137" s="417"/>
      <c r="HQ137" s="417"/>
      <c r="HR137" s="417"/>
      <c r="HS137" s="417"/>
      <c r="HT137" s="417"/>
      <c r="HU137" s="417"/>
      <c r="HV137" s="417"/>
      <c r="HW137" s="417"/>
      <c r="HX137" s="417"/>
      <c r="HY137" s="417"/>
      <c r="HZ137" s="417"/>
      <c r="IA137" s="417"/>
      <c r="IB137" s="417"/>
      <c r="IC137" s="417"/>
      <c r="ID137" s="417"/>
      <c r="IE137" s="417"/>
      <c r="IF137" s="417"/>
      <c r="IG137" s="417"/>
      <c r="IH137" s="417"/>
      <c r="II137" s="417"/>
      <c r="IJ137" s="417"/>
      <c r="IK137" s="417"/>
      <c r="IL137" s="417"/>
      <c r="IM137" s="417"/>
      <c r="IN137" s="417"/>
      <c r="IO137" s="417"/>
      <c r="IP137" s="417"/>
      <c r="IQ137" s="417"/>
      <c r="IR137" s="417"/>
      <c r="IS137" s="417"/>
      <c r="IT137" s="417"/>
      <c r="IU137" s="417"/>
    </row>
    <row r="138" spans="1:255" ht="15.75">
      <c r="A138" s="1099" t="s">
        <v>564</v>
      </c>
      <c r="B138" s="1099"/>
      <c r="C138" s="1099"/>
      <c r="D138" s="1099"/>
      <c r="E138" s="398" t="s">
        <v>488</v>
      </c>
      <c r="F138" s="420">
        <f>F80+F111+F114+F118+F120+F123+F125+F116</f>
        <v>1024353683</v>
      </c>
      <c r="G138" s="420">
        <f>G80+G111+G114+G118+G120+G123+G125+G116</f>
        <v>152490194</v>
      </c>
      <c r="H138" s="420">
        <f>H80+H111+H114+H118+H120+H123+H125+H116</f>
        <v>209063717</v>
      </c>
      <c r="I138" s="420">
        <f>I80+I111+I114+I118+I120+I123+I125+I116</f>
        <v>180937671</v>
      </c>
      <c r="J138" s="420">
        <f>J80+J111+J114+J118+J120+J123+J125+J116</f>
        <v>28126046</v>
      </c>
      <c r="K138" s="422" t="s">
        <v>488</v>
      </c>
      <c r="L138" s="411"/>
      <c r="M138" s="411"/>
      <c r="N138" s="411"/>
      <c r="O138" s="411"/>
      <c r="P138" s="411"/>
      <c r="Q138" s="411"/>
      <c r="R138" s="411"/>
      <c r="S138" s="411"/>
      <c r="T138" s="411"/>
      <c r="U138" s="411"/>
      <c r="V138" s="411"/>
      <c r="W138" s="411"/>
      <c r="X138" s="411"/>
      <c r="Y138" s="411"/>
      <c r="Z138" s="411"/>
      <c r="AA138" s="411"/>
      <c r="AB138" s="411"/>
      <c r="AC138" s="411"/>
      <c r="AD138" s="411"/>
      <c r="AE138" s="411"/>
      <c r="AF138" s="411"/>
      <c r="AG138" s="411"/>
      <c r="AH138" s="411"/>
      <c r="AI138" s="411"/>
      <c r="AJ138" s="411"/>
      <c r="AK138" s="411"/>
      <c r="AL138" s="411"/>
      <c r="AM138" s="411"/>
      <c r="AN138" s="411"/>
      <c r="AO138" s="411"/>
      <c r="AP138" s="411"/>
      <c r="AQ138" s="411"/>
      <c r="AR138" s="411"/>
      <c r="AS138" s="411"/>
      <c r="AT138" s="411"/>
      <c r="AU138" s="411"/>
      <c r="AV138" s="411"/>
      <c r="AW138" s="411"/>
      <c r="AX138" s="411"/>
      <c r="AY138" s="411"/>
      <c r="AZ138" s="411"/>
      <c r="BA138" s="411"/>
      <c r="BB138" s="411"/>
      <c r="BC138" s="411"/>
      <c r="BD138" s="411"/>
      <c r="BE138" s="411"/>
      <c r="BF138" s="411"/>
      <c r="BG138" s="411"/>
      <c r="BH138" s="411"/>
      <c r="BI138" s="411"/>
      <c r="BJ138" s="411"/>
      <c r="BK138" s="411"/>
      <c r="BL138" s="411"/>
      <c r="BM138" s="411"/>
      <c r="BN138" s="411"/>
      <c r="BO138" s="411"/>
      <c r="BP138" s="411"/>
      <c r="BQ138" s="411"/>
      <c r="BR138" s="411"/>
      <c r="BS138" s="411"/>
      <c r="BT138" s="411"/>
      <c r="BU138" s="411"/>
      <c r="BV138" s="411"/>
      <c r="BW138" s="411"/>
      <c r="BX138" s="411"/>
      <c r="BY138" s="411"/>
      <c r="BZ138" s="411"/>
      <c r="CA138" s="411"/>
      <c r="CB138" s="411"/>
      <c r="CC138" s="411"/>
      <c r="CD138" s="411"/>
      <c r="CE138" s="411"/>
      <c r="CF138" s="411"/>
      <c r="CG138" s="411"/>
      <c r="CH138" s="411"/>
      <c r="CI138" s="411"/>
      <c r="CJ138" s="411"/>
      <c r="CK138" s="411"/>
      <c r="CL138" s="411"/>
      <c r="CM138" s="411"/>
      <c r="CN138" s="411"/>
      <c r="CO138" s="411"/>
      <c r="CP138" s="411"/>
      <c r="CQ138" s="411"/>
      <c r="CR138" s="411"/>
      <c r="CS138" s="411"/>
      <c r="CT138" s="411"/>
      <c r="CU138" s="411"/>
      <c r="CV138" s="411"/>
      <c r="CW138" s="411"/>
      <c r="CX138" s="411"/>
      <c r="CY138" s="411"/>
      <c r="CZ138" s="411"/>
      <c r="DA138" s="411"/>
      <c r="DB138" s="411"/>
      <c r="DC138" s="411"/>
      <c r="DD138" s="411"/>
      <c r="DE138" s="411"/>
      <c r="DF138" s="411"/>
      <c r="DG138" s="411"/>
      <c r="DH138" s="411"/>
      <c r="DI138" s="411"/>
      <c r="DJ138" s="411"/>
      <c r="DK138" s="411"/>
      <c r="DL138" s="411"/>
      <c r="DM138" s="411"/>
      <c r="DN138" s="411"/>
      <c r="DO138" s="411"/>
      <c r="DP138" s="411"/>
      <c r="DQ138" s="411"/>
      <c r="DR138" s="411"/>
      <c r="DS138" s="411"/>
      <c r="DT138" s="411"/>
      <c r="DU138" s="411"/>
      <c r="DV138" s="411"/>
      <c r="DW138" s="411"/>
      <c r="DX138" s="411"/>
      <c r="DY138" s="411"/>
      <c r="DZ138" s="411"/>
      <c r="EA138" s="411"/>
      <c r="EB138" s="411"/>
      <c r="EC138" s="411"/>
      <c r="ED138" s="411"/>
      <c r="EE138" s="411"/>
      <c r="EF138" s="411"/>
      <c r="EG138" s="411"/>
      <c r="EH138" s="411"/>
      <c r="EI138" s="411"/>
      <c r="EJ138" s="411"/>
      <c r="EK138" s="411"/>
      <c r="EL138" s="411"/>
      <c r="EM138" s="411"/>
      <c r="EN138" s="411"/>
      <c r="EO138" s="411"/>
      <c r="EP138" s="411"/>
      <c r="EQ138" s="411"/>
      <c r="ER138" s="411"/>
      <c r="ES138" s="411"/>
      <c r="ET138" s="411"/>
      <c r="EU138" s="411"/>
      <c r="EV138" s="411"/>
      <c r="EW138" s="411"/>
      <c r="EX138" s="411"/>
      <c r="EY138" s="411"/>
      <c r="EZ138" s="411"/>
      <c r="FA138" s="411"/>
      <c r="FB138" s="411"/>
      <c r="FC138" s="411"/>
      <c r="FD138" s="411"/>
      <c r="FE138" s="411"/>
      <c r="FF138" s="411"/>
      <c r="FG138" s="411"/>
      <c r="FH138" s="411"/>
      <c r="FI138" s="411"/>
      <c r="FJ138" s="411"/>
      <c r="FK138" s="411"/>
      <c r="FL138" s="411"/>
      <c r="FM138" s="411"/>
      <c r="FN138" s="411"/>
      <c r="FO138" s="411"/>
      <c r="FP138" s="411"/>
      <c r="FQ138" s="411"/>
      <c r="FR138" s="411"/>
      <c r="FS138" s="411"/>
      <c r="FT138" s="411"/>
      <c r="FU138" s="411"/>
      <c r="FV138" s="411"/>
      <c r="FW138" s="411"/>
      <c r="FX138" s="411"/>
      <c r="FY138" s="411"/>
      <c r="FZ138" s="411"/>
      <c r="GA138" s="411"/>
      <c r="GB138" s="411"/>
      <c r="GC138" s="411"/>
      <c r="GD138" s="411"/>
      <c r="GE138" s="411"/>
      <c r="GF138" s="411"/>
      <c r="GG138" s="411"/>
      <c r="GH138" s="411"/>
      <c r="GI138" s="411"/>
      <c r="GJ138" s="411"/>
      <c r="GK138" s="411"/>
      <c r="GL138" s="411"/>
      <c r="GM138" s="411"/>
      <c r="GN138" s="411"/>
      <c r="GO138" s="411"/>
      <c r="GP138" s="411"/>
      <c r="GQ138" s="411"/>
      <c r="GR138" s="411"/>
      <c r="GS138" s="411"/>
      <c r="GT138" s="411"/>
      <c r="GU138" s="411"/>
      <c r="GV138" s="411"/>
      <c r="GW138" s="411"/>
      <c r="GX138" s="411"/>
      <c r="GY138" s="411"/>
      <c r="GZ138" s="411"/>
      <c r="HA138" s="411"/>
      <c r="HB138" s="411"/>
      <c r="HC138" s="411"/>
      <c r="HD138" s="411"/>
      <c r="HE138" s="411"/>
      <c r="HF138" s="411"/>
      <c r="HG138" s="411"/>
      <c r="HH138" s="411"/>
      <c r="HI138" s="411"/>
      <c r="HJ138" s="411"/>
      <c r="HK138" s="411"/>
      <c r="HL138" s="411"/>
      <c r="HM138" s="411"/>
      <c r="HN138" s="411"/>
      <c r="HO138" s="411"/>
      <c r="HP138" s="411"/>
      <c r="HQ138" s="411"/>
      <c r="HR138" s="411"/>
      <c r="HS138" s="411"/>
      <c r="HT138" s="411"/>
      <c r="HU138" s="411"/>
      <c r="HV138" s="411"/>
      <c r="HW138" s="411"/>
      <c r="HX138" s="411"/>
      <c r="HY138" s="411"/>
      <c r="HZ138" s="411"/>
      <c r="IA138" s="411"/>
      <c r="IB138" s="411"/>
      <c r="IC138" s="411"/>
      <c r="ID138" s="411"/>
      <c r="IE138" s="411"/>
      <c r="IF138" s="411"/>
      <c r="IG138" s="411"/>
      <c r="IH138" s="411"/>
      <c r="II138" s="411"/>
      <c r="IJ138" s="411"/>
      <c r="IK138" s="411"/>
      <c r="IL138" s="411"/>
      <c r="IM138" s="411"/>
      <c r="IN138" s="411"/>
      <c r="IO138" s="411"/>
      <c r="IP138" s="411"/>
      <c r="IQ138" s="411"/>
      <c r="IR138" s="411"/>
      <c r="IS138" s="411"/>
      <c r="IT138" s="411"/>
      <c r="IU138" s="411"/>
    </row>
    <row r="139" spans="1:255" ht="9.9499999999999993" customHeight="1">
      <c r="A139" s="1100"/>
      <c r="B139" s="1100"/>
      <c r="C139" s="1100"/>
      <c r="D139" s="1100"/>
      <c r="E139" s="1100"/>
      <c r="F139" s="1100"/>
      <c r="G139" s="1100"/>
      <c r="H139" s="1100"/>
      <c r="I139" s="1100"/>
      <c r="J139" s="1100"/>
      <c r="K139" s="1100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  <c r="Z139" s="417"/>
      <c r="AA139" s="417"/>
      <c r="AB139" s="417"/>
      <c r="AC139" s="417"/>
      <c r="AD139" s="417"/>
      <c r="AE139" s="417"/>
      <c r="AF139" s="417"/>
      <c r="AG139" s="417"/>
      <c r="AH139" s="417"/>
      <c r="AI139" s="417"/>
      <c r="AJ139" s="417"/>
      <c r="AK139" s="417"/>
      <c r="AL139" s="417"/>
      <c r="AM139" s="417"/>
      <c r="AN139" s="417"/>
      <c r="AO139" s="417"/>
      <c r="AP139" s="417"/>
      <c r="AQ139" s="417"/>
      <c r="AR139" s="417"/>
      <c r="AS139" s="417"/>
      <c r="AT139" s="417"/>
      <c r="AU139" s="417"/>
      <c r="AV139" s="417"/>
      <c r="AW139" s="417"/>
      <c r="AX139" s="417"/>
      <c r="AY139" s="417"/>
      <c r="AZ139" s="417"/>
      <c r="BA139" s="417"/>
      <c r="BB139" s="417"/>
      <c r="BC139" s="417"/>
      <c r="BD139" s="417"/>
      <c r="BE139" s="417"/>
      <c r="BF139" s="417"/>
      <c r="BG139" s="417"/>
      <c r="BH139" s="417"/>
      <c r="BI139" s="417"/>
      <c r="BJ139" s="417"/>
      <c r="BK139" s="417"/>
      <c r="BL139" s="417"/>
      <c r="BM139" s="417"/>
      <c r="BN139" s="417"/>
      <c r="BO139" s="417"/>
      <c r="BP139" s="417"/>
      <c r="BQ139" s="417"/>
      <c r="BR139" s="417"/>
      <c r="BS139" s="417"/>
      <c r="BT139" s="417"/>
      <c r="BU139" s="417"/>
      <c r="BV139" s="417"/>
      <c r="BW139" s="417"/>
      <c r="BX139" s="417"/>
      <c r="BY139" s="417"/>
      <c r="BZ139" s="417"/>
      <c r="CA139" s="417"/>
      <c r="CB139" s="417"/>
      <c r="CC139" s="417"/>
      <c r="CD139" s="417"/>
      <c r="CE139" s="417"/>
      <c r="CF139" s="417"/>
      <c r="CG139" s="417"/>
      <c r="CH139" s="417"/>
      <c r="CI139" s="417"/>
      <c r="CJ139" s="417"/>
      <c r="CK139" s="417"/>
      <c r="CL139" s="417"/>
      <c r="CM139" s="417"/>
      <c r="CN139" s="417"/>
      <c r="CO139" s="417"/>
      <c r="CP139" s="417"/>
      <c r="CQ139" s="417"/>
      <c r="CR139" s="417"/>
      <c r="CS139" s="417"/>
      <c r="CT139" s="417"/>
      <c r="CU139" s="417"/>
      <c r="CV139" s="417"/>
      <c r="CW139" s="417"/>
      <c r="CX139" s="417"/>
      <c r="CY139" s="417"/>
      <c r="CZ139" s="417"/>
      <c r="DA139" s="417"/>
      <c r="DB139" s="417"/>
      <c r="DC139" s="417"/>
      <c r="DD139" s="417"/>
      <c r="DE139" s="417"/>
      <c r="DF139" s="417"/>
      <c r="DG139" s="417"/>
      <c r="DH139" s="417"/>
      <c r="DI139" s="417"/>
      <c r="DJ139" s="417"/>
      <c r="DK139" s="417"/>
      <c r="DL139" s="417"/>
      <c r="DM139" s="417"/>
      <c r="DN139" s="417"/>
      <c r="DO139" s="417"/>
      <c r="DP139" s="417"/>
      <c r="DQ139" s="417"/>
      <c r="DR139" s="417"/>
      <c r="DS139" s="417"/>
      <c r="DT139" s="417"/>
      <c r="DU139" s="417"/>
      <c r="DV139" s="417"/>
      <c r="DW139" s="417"/>
      <c r="DX139" s="417"/>
      <c r="DY139" s="417"/>
      <c r="DZ139" s="417"/>
      <c r="EA139" s="417"/>
      <c r="EB139" s="417"/>
      <c r="EC139" s="417"/>
      <c r="ED139" s="417"/>
      <c r="EE139" s="417"/>
      <c r="EF139" s="417"/>
      <c r="EG139" s="417"/>
      <c r="EH139" s="417"/>
      <c r="EI139" s="417"/>
      <c r="EJ139" s="417"/>
      <c r="EK139" s="417"/>
      <c r="EL139" s="417"/>
      <c r="EM139" s="417"/>
      <c r="EN139" s="417"/>
      <c r="EO139" s="417"/>
      <c r="EP139" s="417"/>
      <c r="EQ139" s="417"/>
      <c r="ER139" s="417"/>
      <c r="ES139" s="417"/>
      <c r="ET139" s="417"/>
      <c r="EU139" s="417"/>
      <c r="EV139" s="417"/>
      <c r="EW139" s="417"/>
      <c r="EX139" s="417"/>
      <c r="EY139" s="417"/>
      <c r="EZ139" s="417"/>
      <c r="FA139" s="417"/>
      <c r="FB139" s="417"/>
      <c r="FC139" s="417"/>
      <c r="FD139" s="417"/>
      <c r="FE139" s="417"/>
      <c r="FF139" s="417"/>
      <c r="FG139" s="417"/>
      <c r="FH139" s="417"/>
      <c r="FI139" s="417"/>
      <c r="FJ139" s="417"/>
      <c r="FK139" s="417"/>
      <c r="FL139" s="417"/>
      <c r="FM139" s="417"/>
      <c r="FN139" s="417"/>
      <c r="FO139" s="417"/>
      <c r="FP139" s="417"/>
      <c r="FQ139" s="417"/>
      <c r="FR139" s="417"/>
      <c r="FS139" s="417"/>
      <c r="FT139" s="417"/>
      <c r="FU139" s="417"/>
      <c r="FV139" s="417"/>
      <c r="FW139" s="417"/>
      <c r="FX139" s="417"/>
      <c r="FY139" s="417"/>
      <c r="FZ139" s="417"/>
      <c r="GA139" s="417"/>
      <c r="GB139" s="417"/>
      <c r="GC139" s="417"/>
      <c r="GD139" s="417"/>
      <c r="GE139" s="417"/>
      <c r="GF139" s="417"/>
      <c r="GG139" s="417"/>
      <c r="GH139" s="417"/>
      <c r="GI139" s="417"/>
      <c r="GJ139" s="417"/>
      <c r="GK139" s="417"/>
      <c r="GL139" s="417"/>
      <c r="GM139" s="417"/>
      <c r="GN139" s="417"/>
      <c r="GO139" s="417"/>
      <c r="GP139" s="417"/>
      <c r="GQ139" s="417"/>
      <c r="GR139" s="417"/>
      <c r="GS139" s="417"/>
      <c r="GT139" s="417"/>
      <c r="GU139" s="417"/>
      <c r="GV139" s="417"/>
      <c r="GW139" s="417"/>
      <c r="GX139" s="417"/>
      <c r="GY139" s="417"/>
      <c r="GZ139" s="417"/>
      <c r="HA139" s="417"/>
      <c r="HB139" s="417"/>
      <c r="HC139" s="417"/>
      <c r="HD139" s="417"/>
      <c r="HE139" s="417"/>
      <c r="HF139" s="417"/>
      <c r="HG139" s="417"/>
      <c r="HH139" s="417"/>
      <c r="HI139" s="417"/>
      <c r="HJ139" s="417"/>
      <c r="HK139" s="417"/>
      <c r="HL139" s="417"/>
      <c r="HM139" s="417"/>
      <c r="HN139" s="417"/>
      <c r="HO139" s="417"/>
      <c r="HP139" s="417"/>
      <c r="HQ139" s="417"/>
      <c r="HR139" s="417"/>
      <c r="HS139" s="417"/>
      <c r="HT139" s="417"/>
      <c r="HU139" s="417"/>
      <c r="HV139" s="417"/>
      <c r="HW139" s="417"/>
      <c r="HX139" s="417"/>
      <c r="HY139" s="417"/>
      <c r="HZ139" s="417"/>
      <c r="IA139" s="417"/>
      <c r="IB139" s="417"/>
      <c r="IC139" s="417"/>
      <c r="ID139" s="417"/>
      <c r="IE139" s="417"/>
      <c r="IF139" s="417"/>
      <c r="IG139" s="417"/>
      <c r="IH139" s="417"/>
      <c r="II139" s="417"/>
      <c r="IJ139" s="417"/>
      <c r="IK139" s="417"/>
      <c r="IL139" s="417"/>
      <c r="IM139" s="417"/>
      <c r="IN139" s="417"/>
      <c r="IO139" s="417"/>
      <c r="IP139" s="417"/>
      <c r="IQ139" s="417"/>
      <c r="IR139" s="417"/>
      <c r="IS139" s="417"/>
      <c r="IT139" s="417"/>
      <c r="IU139" s="417"/>
    </row>
    <row r="140" spans="1:255" ht="15.75">
      <c r="A140" s="398" t="s">
        <v>647</v>
      </c>
      <c r="B140" s="1103" t="s">
        <v>648</v>
      </c>
      <c r="C140" s="1103"/>
      <c r="D140" s="1103"/>
      <c r="E140" s="1103"/>
      <c r="F140" s="1103"/>
      <c r="G140" s="1103"/>
      <c r="H140" s="1103"/>
      <c r="I140" s="1103"/>
      <c r="J140" s="1103"/>
      <c r="K140" s="1103"/>
      <c r="L140" s="427"/>
      <c r="M140" s="427"/>
      <c r="N140" s="427"/>
      <c r="O140" s="427"/>
      <c r="P140" s="427"/>
      <c r="Q140" s="427"/>
      <c r="R140" s="427"/>
      <c r="S140" s="427"/>
      <c r="T140" s="427"/>
      <c r="U140" s="427"/>
      <c r="V140" s="427"/>
      <c r="W140" s="427"/>
      <c r="X140" s="427"/>
      <c r="Y140" s="427"/>
      <c r="Z140" s="427"/>
      <c r="AA140" s="427"/>
      <c r="AB140" s="427"/>
      <c r="AC140" s="427"/>
      <c r="AD140" s="427"/>
      <c r="AE140" s="427"/>
      <c r="AF140" s="427"/>
      <c r="AG140" s="427"/>
      <c r="AH140" s="427"/>
      <c r="AI140" s="427"/>
      <c r="AJ140" s="427"/>
      <c r="AK140" s="427"/>
      <c r="AL140" s="427"/>
      <c r="AM140" s="427"/>
      <c r="AN140" s="427"/>
      <c r="AO140" s="427"/>
      <c r="AP140" s="427"/>
      <c r="AQ140" s="427"/>
      <c r="AR140" s="427"/>
      <c r="AS140" s="427"/>
      <c r="AT140" s="427"/>
      <c r="AU140" s="427"/>
      <c r="AV140" s="427"/>
      <c r="AW140" s="427"/>
      <c r="AX140" s="427"/>
      <c r="AY140" s="427"/>
      <c r="AZ140" s="427"/>
      <c r="BA140" s="427"/>
      <c r="BB140" s="427"/>
      <c r="BC140" s="427"/>
      <c r="BD140" s="427"/>
      <c r="BE140" s="427"/>
      <c r="BF140" s="427"/>
      <c r="BG140" s="427"/>
      <c r="BH140" s="427"/>
      <c r="BI140" s="427"/>
      <c r="BJ140" s="427"/>
      <c r="BK140" s="427"/>
      <c r="BL140" s="427"/>
      <c r="BM140" s="427"/>
      <c r="BN140" s="427"/>
      <c r="BO140" s="427"/>
      <c r="BP140" s="427"/>
      <c r="BQ140" s="427"/>
      <c r="BR140" s="427"/>
      <c r="BS140" s="427"/>
      <c r="BT140" s="427"/>
      <c r="BU140" s="427"/>
      <c r="BV140" s="427"/>
      <c r="BW140" s="427"/>
      <c r="BX140" s="427"/>
      <c r="BY140" s="427"/>
      <c r="BZ140" s="427"/>
      <c r="CA140" s="427"/>
      <c r="CB140" s="427"/>
      <c r="CC140" s="427"/>
      <c r="CD140" s="427"/>
      <c r="CE140" s="427"/>
      <c r="CF140" s="427"/>
      <c r="CG140" s="427"/>
      <c r="CH140" s="427"/>
      <c r="CI140" s="427"/>
      <c r="CJ140" s="427"/>
      <c r="CK140" s="427"/>
      <c r="CL140" s="427"/>
      <c r="CM140" s="427"/>
      <c r="CN140" s="427"/>
      <c r="CO140" s="427"/>
      <c r="CP140" s="427"/>
      <c r="CQ140" s="427"/>
      <c r="CR140" s="427"/>
      <c r="CS140" s="427"/>
      <c r="CT140" s="427"/>
      <c r="CU140" s="427"/>
      <c r="CV140" s="427"/>
      <c r="CW140" s="427"/>
      <c r="CX140" s="427"/>
      <c r="CY140" s="427"/>
      <c r="CZ140" s="427"/>
      <c r="DA140" s="427"/>
      <c r="DB140" s="427"/>
      <c r="DC140" s="427"/>
      <c r="DD140" s="427"/>
      <c r="DE140" s="427"/>
      <c r="DF140" s="427"/>
      <c r="DG140" s="427"/>
      <c r="DH140" s="427"/>
      <c r="DI140" s="427"/>
      <c r="DJ140" s="427"/>
      <c r="DK140" s="427"/>
      <c r="DL140" s="427"/>
      <c r="DM140" s="427"/>
      <c r="DN140" s="427"/>
      <c r="DO140" s="427"/>
      <c r="DP140" s="427"/>
      <c r="DQ140" s="427"/>
      <c r="DR140" s="427"/>
      <c r="DS140" s="427"/>
      <c r="DT140" s="427"/>
      <c r="DU140" s="427"/>
      <c r="DV140" s="427"/>
      <c r="DW140" s="427"/>
      <c r="DX140" s="427"/>
      <c r="DY140" s="427"/>
      <c r="DZ140" s="427"/>
      <c r="EA140" s="427"/>
      <c r="EB140" s="427"/>
      <c r="EC140" s="427"/>
      <c r="ED140" s="427"/>
      <c r="EE140" s="427"/>
      <c r="EF140" s="427"/>
      <c r="EG140" s="427"/>
      <c r="EH140" s="427"/>
      <c r="EI140" s="427"/>
      <c r="EJ140" s="427"/>
      <c r="EK140" s="427"/>
      <c r="EL140" s="427"/>
      <c r="EM140" s="427"/>
      <c r="EN140" s="427"/>
      <c r="EO140" s="427"/>
      <c r="EP140" s="427"/>
      <c r="EQ140" s="427"/>
      <c r="ER140" s="427"/>
      <c r="ES140" s="427"/>
      <c r="ET140" s="427"/>
      <c r="EU140" s="427"/>
      <c r="EV140" s="427"/>
      <c r="EW140" s="427"/>
      <c r="EX140" s="427"/>
      <c r="EY140" s="427"/>
      <c r="EZ140" s="427"/>
      <c r="FA140" s="427"/>
      <c r="FB140" s="427"/>
      <c r="FC140" s="427"/>
      <c r="FD140" s="427"/>
      <c r="FE140" s="427"/>
      <c r="FF140" s="427"/>
      <c r="FG140" s="427"/>
      <c r="FH140" s="427"/>
      <c r="FI140" s="427"/>
      <c r="FJ140" s="427"/>
      <c r="FK140" s="427"/>
      <c r="FL140" s="427"/>
      <c r="FM140" s="427"/>
      <c r="FN140" s="427"/>
      <c r="FO140" s="427"/>
      <c r="FP140" s="427"/>
      <c r="FQ140" s="427"/>
      <c r="FR140" s="427"/>
      <c r="FS140" s="427"/>
      <c r="FT140" s="427"/>
      <c r="FU140" s="427"/>
      <c r="FV140" s="427"/>
      <c r="FW140" s="427"/>
      <c r="FX140" s="427"/>
      <c r="FY140" s="427"/>
      <c r="FZ140" s="427"/>
      <c r="GA140" s="427"/>
      <c r="GB140" s="427"/>
      <c r="GC140" s="427"/>
      <c r="GD140" s="427"/>
      <c r="GE140" s="427"/>
      <c r="GF140" s="427"/>
      <c r="GG140" s="427"/>
      <c r="GH140" s="427"/>
      <c r="GI140" s="427"/>
      <c r="GJ140" s="427"/>
      <c r="GK140" s="427"/>
      <c r="GL140" s="427"/>
      <c r="GM140" s="427"/>
      <c r="GN140" s="427"/>
      <c r="GO140" s="427"/>
      <c r="GP140" s="427"/>
      <c r="GQ140" s="427"/>
      <c r="GR140" s="427"/>
      <c r="GS140" s="427"/>
      <c r="GT140" s="427"/>
      <c r="GU140" s="427"/>
      <c r="GV140" s="427"/>
      <c r="GW140" s="427"/>
      <c r="GX140" s="427"/>
      <c r="GY140" s="427"/>
      <c r="GZ140" s="427"/>
      <c r="HA140" s="427"/>
      <c r="HB140" s="427"/>
      <c r="HC140" s="427"/>
      <c r="HD140" s="427"/>
      <c r="HE140" s="427"/>
      <c r="HF140" s="427"/>
      <c r="HG140" s="427"/>
      <c r="HH140" s="427"/>
      <c r="HI140" s="427"/>
      <c r="HJ140" s="427"/>
      <c r="HK140" s="427"/>
      <c r="HL140" s="427"/>
      <c r="HM140" s="427"/>
      <c r="HN140" s="427"/>
      <c r="HO140" s="427"/>
      <c r="HP140" s="427"/>
      <c r="HQ140" s="427"/>
      <c r="HR140" s="427"/>
      <c r="HS140" s="427"/>
      <c r="HT140" s="427"/>
      <c r="HU140" s="427"/>
      <c r="HV140" s="427"/>
      <c r="HW140" s="427"/>
      <c r="HX140" s="427"/>
      <c r="HY140" s="427"/>
      <c r="HZ140" s="427"/>
      <c r="IA140" s="427"/>
      <c r="IB140" s="427"/>
      <c r="IC140" s="427"/>
      <c r="ID140" s="427"/>
      <c r="IE140" s="427"/>
      <c r="IF140" s="427"/>
      <c r="IG140" s="427"/>
      <c r="IH140" s="427"/>
      <c r="II140" s="427"/>
      <c r="IJ140" s="427"/>
      <c r="IK140" s="427"/>
      <c r="IL140" s="427"/>
      <c r="IM140" s="427"/>
      <c r="IN140" s="427"/>
      <c r="IO140" s="427"/>
      <c r="IP140" s="427"/>
      <c r="IQ140" s="427"/>
      <c r="IR140" s="427"/>
      <c r="IS140" s="427"/>
      <c r="IT140" s="427"/>
      <c r="IU140" s="427"/>
    </row>
    <row r="141" spans="1:255" ht="9.9499999999999993" customHeight="1">
      <c r="A141" s="1104"/>
      <c r="B141" s="1104"/>
      <c r="C141" s="1104"/>
      <c r="D141" s="1104"/>
      <c r="E141" s="1104"/>
      <c r="F141" s="1104"/>
      <c r="G141" s="1104"/>
      <c r="H141" s="1104"/>
      <c r="I141" s="1104"/>
      <c r="J141" s="1104"/>
      <c r="K141" s="1104"/>
      <c r="L141" s="411"/>
      <c r="M141" s="411"/>
      <c r="N141" s="411"/>
      <c r="O141" s="411"/>
      <c r="P141" s="411"/>
      <c r="Q141" s="411"/>
      <c r="R141" s="411"/>
      <c r="S141" s="411"/>
      <c r="T141" s="411"/>
      <c r="U141" s="411"/>
      <c r="V141" s="411"/>
      <c r="W141" s="411"/>
      <c r="X141" s="411"/>
      <c r="Y141" s="411"/>
      <c r="Z141" s="411"/>
      <c r="AA141" s="411"/>
      <c r="AB141" s="411"/>
      <c r="AC141" s="411"/>
      <c r="AD141" s="411"/>
      <c r="AE141" s="411"/>
      <c r="AF141" s="411"/>
      <c r="AG141" s="411"/>
      <c r="AH141" s="411"/>
      <c r="AI141" s="411"/>
      <c r="AJ141" s="411"/>
      <c r="AK141" s="411"/>
      <c r="AL141" s="411"/>
      <c r="AM141" s="411"/>
      <c r="AN141" s="411"/>
      <c r="AO141" s="411"/>
      <c r="AP141" s="411"/>
      <c r="AQ141" s="411"/>
      <c r="AR141" s="411"/>
      <c r="AS141" s="411"/>
      <c r="AT141" s="411"/>
      <c r="AU141" s="411"/>
      <c r="AV141" s="411"/>
      <c r="AW141" s="411"/>
      <c r="AX141" s="411"/>
      <c r="AY141" s="411"/>
      <c r="AZ141" s="411"/>
      <c r="BA141" s="411"/>
      <c r="BB141" s="411"/>
      <c r="BC141" s="411"/>
      <c r="BD141" s="411"/>
      <c r="BE141" s="411"/>
      <c r="BF141" s="411"/>
      <c r="BG141" s="411"/>
      <c r="BH141" s="411"/>
      <c r="BI141" s="411"/>
      <c r="BJ141" s="411"/>
      <c r="BK141" s="411"/>
      <c r="BL141" s="411"/>
      <c r="BM141" s="411"/>
      <c r="BN141" s="411"/>
      <c r="BO141" s="411"/>
      <c r="BP141" s="411"/>
      <c r="BQ141" s="411"/>
      <c r="BR141" s="411"/>
      <c r="BS141" s="411"/>
      <c r="BT141" s="411"/>
      <c r="BU141" s="411"/>
      <c r="BV141" s="411"/>
      <c r="BW141" s="411"/>
      <c r="BX141" s="411"/>
      <c r="BY141" s="411"/>
      <c r="BZ141" s="411"/>
      <c r="CA141" s="411"/>
      <c r="CB141" s="411"/>
      <c r="CC141" s="411"/>
      <c r="CD141" s="411"/>
      <c r="CE141" s="411"/>
      <c r="CF141" s="411"/>
      <c r="CG141" s="411"/>
      <c r="CH141" s="411"/>
      <c r="CI141" s="411"/>
      <c r="CJ141" s="411"/>
      <c r="CK141" s="411"/>
      <c r="CL141" s="411"/>
      <c r="CM141" s="411"/>
      <c r="CN141" s="411"/>
      <c r="CO141" s="411"/>
      <c r="CP141" s="411"/>
      <c r="CQ141" s="411"/>
      <c r="CR141" s="411"/>
      <c r="CS141" s="411"/>
      <c r="CT141" s="411"/>
      <c r="CU141" s="411"/>
      <c r="CV141" s="411"/>
      <c r="CW141" s="411"/>
      <c r="CX141" s="411"/>
      <c r="CY141" s="411"/>
      <c r="CZ141" s="411"/>
      <c r="DA141" s="411"/>
      <c r="DB141" s="411"/>
      <c r="DC141" s="411"/>
      <c r="DD141" s="411"/>
      <c r="DE141" s="411"/>
      <c r="DF141" s="411"/>
      <c r="DG141" s="411"/>
      <c r="DH141" s="411"/>
      <c r="DI141" s="411"/>
      <c r="DJ141" s="411"/>
      <c r="DK141" s="411"/>
      <c r="DL141" s="411"/>
      <c r="DM141" s="411"/>
      <c r="DN141" s="411"/>
      <c r="DO141" s="411"/>
      <c r="DP141" s="411"/>
      <c r="DQ141" s="411"/>
      <c r="DR141" s="411"/>
      <c r="DS141" s="411"/>
      <c r="DT141" s="411"/>
      <c r="DU141" s="411"/>
      <c r="DV141" s="411"/>
      <c r="DW141" s="411"/>
      <c r="DX141" s="411"/>
      <c r="DY141" s="411"/>
      <c r="DZ141" s="411"/>
      <c r="EA141" s="411"/>
      <c r="EB141" s="411"/>
      <c r="EC141" s="411"/>
      <c r="ED141" s="411"/>
      <c r="EE141" s="411"/>
      <c r="EF141" s="411"/>
      <c r="EG141" s="411"/>
      <c r="EH141" s="411"/>
      <c r="EI141" s="411"/>
      <c r="EJ141" s="411"/>
      <c r="EK141" s="411"/>
      <c r="EL141" s="411"/>
      <c r="EM141" s="411"/>
      <c r="EN141" s="411"/>
      <c r="EO141" s="411"/>
      <c r="EP141" s="411"/>
      <c r="EQ141" s="411"/>
      <c r="ER141" s="411"/>
      <c r="ES141" s="411"/>
      <c r="ET141" s="411"/>
      <c r="EU141" s="411"/>
      <c r="EV141" s="411"/>
      <c r="EW141" s="411"/>
      <c r="EX141" s="411"/>
      <c r="EY141" s="411"/>
      <c r="EZ141" s="411"/>
      <c r="FA141" s="411"/>
      <c r="FB141" s="411"/>
      <c r="FC141" s="411"/>
      <c r="FD141" s="411"/>
      <c r="FE141" s="411"/>
      <c r="FF141" s="411"/>
      <c r="FG141" s="411"/>
      <c r="FH141" s="411"/>
      <c r="FI141" s="411"/>
      <c r="FJ141" s="411"/>
      <c r="FK141" s="411"/>
      <c r="FL141" s="411"/>
      <c r="FM141" s="411"/>
      <c r="FN141" s="411"/>
      <c r="FO141" s="411"/>
      <c r="FP141" s="411"/>
      <c r="FQ141" s="411"/>
      <c r="FR141" s="411"/>
      <c r="FS141" s="411"/>
      <c r="FT141" s="411"/>
      <c r="FU141" s="411"/>
      <c r="FV141" s="411"/>
      <c r="FW141" s="411"/>
      <c r="FX141" s="411"/>
      <c r="FY141" s="411"/>
      <c r="FZ141" s="411"/>
      <c r="GA141" s="411"/>
      <c r="GB141" s="411"/>
      <c r="GC141" s="411"/>
      <c r="GD141" s="411"/>
      <c r="GE141" s="411"/>
      <c r="GF141" s="411"/>
      <c r="GG141" s="411"/>
      <c r="GH141" s="411"/>
      <c r="GI141" s="411"/>
      <c r="GJ141" s="411"/>
      <c r="GK141" s="411"/>
      <c r="GL141" s="411"/>
      <c r="GM141" s="411"/>
      <c r="GN141" s="411"/>
      <c r="GO141" s="411"/>
      <c r="GP141" s="411"/>
      <c r="GQ141" s="411"/>
      <c r="GR141" s="411"/>
      <c r="GS141" s="411"/>
      <c r="GT141" s="411"/>
      <c r="GU141" s="411"/>
      <c r="GV141" s="411"/>
      <c r="GW141" s="411"/>
      <c r="GX141" s="411"/>
      <c r="GY141" s="411"/>
      <c r="GZ141" s="411"/>
      <c r="HA141" s="411"/>
      <c r="HB141" s="411"/>
      <c r="HC141" s="411"/>
      <c r="HD141" s="411"/>
      <c r="HE141" s="411"/>
      <c r="HF141" s="411"/>
      <c r="HG141" s="411"/>
      <c r="HH141" s="411"/>
      <c r="HI141" s="411"/>
      <c r="HJ141" s="411"/>
      <c r="HK141" s="411"/>
      <c r="HL141" s="411"/>
      <c r="HM141" s="411"/>
      <c r="HN141" s="411"/>
      <c r="HO141" s="411"/>
      <c r="HP141" s="411"/>
      <c r="HQ141" s="411"/>
      <c r="HR141" s="411"/>
      <c r="HS141" s="411"/>
      <c r="HT141" s="411"/>
      <c r="HU141" s="411"/>
      <c r="HV141" s="411"/>
      <c r="HW141" s="411"/>
      <c r="HX141" s="411"/>
      <c r="HY141" s="411"/>
      <c r="HZ141" s="411"/>
      <c r="IA141" s="411"/>
      <c r="IB141" s="411"/>
      <c r="IC141" s="411"/>
      <c r="ID141" s="411"/>
      <c r="IE141" s="411"/>
      <c r="IF141" s="411"/>
      <c r="IG141" s="411"/>
      <c r="IH141" s="411"/>
      <c r="II141" s="411"/>
      <c r="IJ141" s="411"/>
      <c r="IK141" s="411"/>
      <c r="IL141" s="411"/>
      <c r="IM141" s="411"/>
      <c r="IN141" s="411"/>
      <c r="IO141" s="411"/>
      <c r="IP141" s="411"/>
      <c r="IQ141" s="411"/>
      <c r="IR141" s="411"/>
      <c r="IS141" s="411"/>
      <c r="IT141" s="411"/>
      <c r="IU141" s="411"/>
    </row>
    <row r="142" spans="1:255">
      <c r="A142" s="406" t="s">
        <v>488</v>
      </c>
      <c r="B142" s="406" t="s">
        <v>488</v>
      </c>
      <c r="C142" s="406" t="s">
        <v>488</v>
      </c>
      <c r="D142" s="406" t="s">
        <v>488</v>
      </c>
      <c r="E142" s="406" t="s">
        <v>488</v>
      </c>
      <c r="F142" s="406" t="s">
        <v>488</v>
      </c>
      <c r="G142" s="406" t="s">
        <v>488</v>
      </c>
      <c r="H142" s="424">
        <f>I142+J142</f>
        <v>408341599</v>
      </c>
      <c r="I142" s="424">
        <v>66400721</v>
      </c>
      <c r="J142" s="424">
        <v>341940878</v>
      </c>
      <c r="K142" s="406" t="s">
        <v>488</v>
      </c>
      <c r="L142" s="411"/>
      <c r="M142" s="411"/>
      <c r="N142" s="411"/>
      <c r="O142" s="411"/>
      <c r="P142" s="411"/>
      <c r="Q142" s="411"/>
      <c r="R142" s="411"/>
      <c r="S142" s="411"/>
      <c r="T142" s="411"/>
      <c r="U142" s="411"/>
      <c r="V142" s="411"/>
      <c r="W142" s="411"/>
      <c r="X142" s="411"/>
      <c r="Y142" s="411"/>
      <c r="Z142" s="411"/>
      <c r="AA142" s="411"/>
      <c r="AB142" s="411"/>
      <c r="AC142" s="411"/>
      <c r="AD142" s="411"/>
      <c r="AE142" s="411"/>
      <c r="AF142" s="411"/>
      <c r="AG142" s="411"/>
      <c r="AH142" s="411"/>
      <c r="AI142" s="411"/>
      <c r="AJ142" s="411"/>
      <c r="AK142" s="411"/>
      <c r="AL142" s="411"/>
      <c r="AM142" s="411"/>
      <c r="AN142" s="411"/>
      <c r="AO142" s="411"/>
      <c r="AP142" s="411"/>
      <c r="AQ142" s="411"/>
      <c r="AR142" s="411"/>
      <c r="AS142" s="411"/>
      <c r="AT142" s="411"/>
      <c r="AU142" s="411"/>
      <c r="AV142" s="411"/>
      <c r="AW142" s="411"/>
      <c r="AX142" s="411"/>
      <c r="AY142" s="411"/>
      <c r="AZ142" s="411"/>
      <c r="BA142" s="411"/>
      <c r="BB142" s="411"/>
      <c r="BC142" s="411"/>
      <c r="BD142" s="411"/>
      <c r="BE142" s="411"/>
      <c r="BF142" s="411"/>
      <c r="BG142" s="411"/>
      <c r="BH142" s="411"/>
      <c r="BI142" s="411"/>
      <c r="BJ142" s="411"/>
      <c r="BK142" s="411"/>
      <c r="BL142" s="411"/>
      <c r="BM142" s="411"/>
      <c r="BN142" s="411"/>
      <c r="BO142" s="411"/>
      <c r="BP142" s="411"/>
      <c r="BQ142" s="411"/>
      <c r="BR142" s="411"/>
      <c r="BS142" s="411"/>
      <c r="BT142" s="411"/>
      <c r="BU142" s="411"/>
      <c r="BV142" s="411"/>
      <c r="BW142" s="411"/>
      <c r="BX142" s="411"/>
      <c r="BY142" s="411"/>
      <c r="BZ142" s="411"/>
      <c r="CA142" s="411"/>
      <c r="CB142" s="411"/>
      <c r="CC142" s="411"/>
      <c r="CD142" s="411"/>
      <c r="CE142" s="411"/>
      <c r="CF142" s="411"/>
      <c r="CG142" s="411"/>
      <c r="CH142" s="411"/>
      <c r="CI142" s="411"/>
      <c r="CJ142" s="411"/>
      <c r="CK142" s="411"/>
      <c r="CL142" s="411"/>
      <c r="CM142" s="411"/>
      <c r="CN142" s="411"/>
      <c r="CO142" s="411"/>
      <c r="CP142" s="411"/>
      <c r="CQ142" s="411"/>
      <c r="CR142" s="411"/>
      <c r="CS142" s="411"/>
      <c r="CT142" s="411"/>
      <c r="CU142" s="411"/>
      <c r="CV142" s="411"/>
      <c r="CW142" s="411"/>
      <c r="CX142" s="411"/>
      <c r="CY142" s="411"/>
      <c r="CZ142" s="411"/>
      <c r="DA142" s="411"/>
      <c r="DB142" s="411"/>
      <c r="DC142" s="411"/>
      <c r="DD142" s="411"/>
      <c r="DE142" s="411"/>
      <c r="DF142" s="411"/>
      <c r="DG142" s="411"/>
      <c r="DH142" s="411"/>
      <c r="DI142" s="411"/>
      <c r="DJ142" s="411"/>
      <c r="DK142" s="411"/>
      <c r="DL142" s="411"/>
      <c r="DM142" s="411"/>
      <c r="DN142" s="411"/>
      <c r="DO142" s="411"/>
      <c r="DP142" s="411"/>
      <c r="DQ142" s="411"/>
      <c r="DR142" s="411"/>
      <c r="DS142" s="411"/>
      <c r="DT142" s="411"/>
      <c r="DU142" s="411"/>
      <c r="DV142" s="411"/>
      <c r="DW142" s="411"/>
      <c r="DX142" s="411"/>
      <c r="DY142" s="411"/>
      <c r="DZ142" s="411"/>
      <c r="EA142" s="411"/>
      <c r="EB142" s="411"/>
      <c r="EC142" s="411"/>
      <c r="ED142" s="411"/>
      <c r="EE142" s="411"/>
      <c r="EF142" s="411"/>
      <c r="EG142" s="411"/>
      <c r="EH142" s="411"/>
      <c r="EI142" s="411"/>
      <c r="EJ142" s="411"/>
      <c r="EK142" s="411"/>
      <c r="EL142" s="411"/>
      <c r="EM142" s="411"/>
      <c r="EN142" s="411"/>
      <c r="EO142" s="411"/>
      <c r="EP142" s="411"/>
      <c r="EQ142" s="411"/>
      <c r="ER142" s="411"/>
      <c r="ES142" s="411"/>
      <c r="ET142" s="411"/>
      <c r="EU142" s="411"/>
      <c r="EV142" s="411"/>
      <c r="EW142" s="411"/>
      <c r="EX142" s="411"/>
      <c r="EY142" s="411"/>
      <c r="EZ142" s="411"/>
      <c r="FA142" s="411"/>
      <c r="FB142" s="411"/>
      <c r="FC142" s="411"/>
      <c r="FD142" s="411"/>
      <c r="FE142" s="411"/>
      <c r="FF142" s="411"/>
      <c r="FG142" s="411"/>
      <c r="FH142" s="411"/>
      <c r="FI142" s="411"/>
      <c r="FJ142" s="411"/>
      <c r="FK142" s="411"/>
      <c r="FL142" s="411"/>
      <c r="FM142" s="411"/>
      <c r="FN142" s="411"/>
      <c r="FO142" s="411"/>
      <c r="FP142" s="411"/>
      <c r="FQ142" s="411"/>
      <c r="FR142" s="411"/>
      <c r="FS142" s="411"/>
      <c r="FT142" s="411"/>
      <c r="FU142" s="411"/>
      <c r="FV142" s="411"/>
      <c r="FW142" s="411"/>
      <c r="FX142" s="411"/>
      <c r="FY142" s="411"/>
      <c r="FZ142" s="411"/>
      <c r="GA142" s="411"/>
      <c r="GB142" s="411"/>
      <c r="GC142" s="411"/>
      <c r="GD142" s="411"/>
      <c r="GE142" s="411"/>
      <c r="GF142" s="411"/>
      <c r="GG142" s="411"/>
      <c r="GH142" s="411"/>
      <c r="GI142" s="411"/>
      <c r="GJ142" s="411"/>
      <c r="GK142" s="411"/>
      <c r="GL142" s="411"/>
      <c r="GM142" s="411"/>
      <c r="GN142" s="411"/>
      <c r="GO142" s="411"/>
      <c r="GP142" s="411"/>
      <c r="GQ142" s="411"/>
      <c r="GR142" s="411"/>
      <c r="GS142" s="411"/>
      <c r="GT142" s="411"/>
      <c r="GU142" s="411"/>
      <c r="GV142" s="411"/>
      <c r="GW142" s="411"/>
      <c r="GX142" s="411"/>
      <c r="GY142" s="411"/>
      <c r="GZ142" s="411"/>
      <c r="HA142" s="411"/>
      <c r="HB142" s="411"/>
      <c r="HC142" s="411"/>
      <c r="HD142" s="411"/>
      <c r="HE142" s="411"/>
      <c r="HF142" s="411"/>
      <c r="HG142" s="411"/>
      <c r="HH142" s="411"/>
      <c r="HI142" s="411"/>
      <c r="HJ142" s="411"/>
      <c r="HK142" s="411"/>
      <c r="HL142" s="411"/>
      <c r="HM142" s="411"/>
      <c r="HN142" s="411"/>
      <c r="HO142" s="411"/>
      <c r="HP142" s="411"/>
      <c r="HQ142" s="411"/>
      <c r="HR142" s="411"/>
      <c r="HS142" s="411"/>
      <c r="HT142" s="411"/>
      <c r="HU142" s="411"/>
      <c r="HV142" s="411"/>
      <c r="HW142" s="411"/>
      <c r="HX142" s="411"/>
      <c r="HY142" s="411"/>
      <c r="HZ142" s="411"/>
      <c r="IA142" s="411"/>
      <c r="IB142" s="411"/>
      <c r="IC142" s="411"/>
      <c r="ID142" s="411"/>
      <c r="IE142" s="411"/>
      <c r="IF142" s="411"/>
      <c r="IG142" s="411"/>
      <c r="IH142" s="411"/>
      <c r="II142" s="411"/>
      <c r="IJ142" s="411"/>
      <c r="IK142" s="411"/>
      <c r="IL142" s="411"/>
      <c r="IM142" s="411"/>
      <c r="IN142" s="411"/>
      <c r="IO142" s="411"/>
      <c r="IP142" s="411"/>
      <c r="IQ142" s="411"/>
      <c r="IR142" s="411"/>
      <c r="IS142" s="411"/>
      <c r="IT142" s="411"/>
      <c r="IU142" s="411"/>
    </row>
    <row r="143" spans="1:255" ht="9.9499999999999993" customHeight="1">
      <c r="A143" s="1100"/>
      <c r="B143" s="1100"/>
      <c r="C143" s="1100"/>
      <c r="D143" s="1100"/>
      <c r="E143" s="1100"/>
      <c r="F143" s="1100"/>
      <c r="G143" s="1100"/>
      <c r="H143" s="1100"/>
      <c r="I143" s="1100"/>
      <c r="J143" s="1100"/>
      <c r="K143" s="1100"/>
      <c r="L143" s="417"/>
      <c r="M143" s="417"/>
      <c r="N143" s="417"/>
      <c r="O143" s="417"/>
      <c r="P143" s="417"/>
      <c r="Q143" s="417"/>
      <c r="R143" s="417"/>
      <c r="S143" s="417"/>
      <c r="T143" s="417"/>
      <c r="U143" s="417"/>
      <c r="V143" s="417"/>
      <c r="W143" s="417"/>
      <c r="X143" s="417"/>
      <c r="Y143" s="417"/>
      <c r="Z143" s="417"/>
      <c r="AA143" s="417"/>
      <c r="AB143" s="417"/>
      <c r="AC143" s="417"/>
      <c r="AD143" s="417"/>
      <c r="AE143" s="417"/>
      <c r="AF143" s="417"/>
      <c r="AG143" s="417"/>
      <c r="AH143" s="417"/>
      <c r="AI143" s="417"/>
      <c r="AJ143" s="417"/>
      <c r="AK143" s="417"/>
      <c r="AL143" s="417"/>
      <c r="AM143" s="417"/>
      <c r="AN143" s="417"/>
      <c r="AO143" s="417"/>
      <c r="AP143" s="417"/>
      <c r="AQ143" s="417"/>
      <c r="AR143" s="417"/>
      <c r="AS143" s="417"/>
      <c r="AT143" s="417"/>
      <c r="AU143" s="417"/>
      <c r="AV143" s="417"/>
      <c r="AW143" s="417"/>
      <c r="AX143" s="417"/>
      <c r="AY143" s="417"/>
      <c r="AZ143" s="417"/>
      <c r="BA143" s="417"/>
      <c r="BB143" s="417"/>
      <c r="BC143" s="417"/>
      <c r="BD143" s="417"/>
      <c r="BE143" s="417"/>
      <c r="BF143" s="417"/>
      <c r="BG143" s="417"/>
      <c r="BH143" s="417"/>
      <c r="BI143" s="417"/>
      <c r="BJ143" s="417"/>
      <c r="BK143" s="417"/>
      <c r="BL143" s="417"/>
      <c r="BM143" s="417"/>
      <c r="BN143" s="417"/>
      <c r="BO143" s="417"/>
      <c r="BP143" s="417"/>
      <c r="BQ143" s="417"/>
      <c r="BR143" s="417"/>
      <c r="BS143" s="417"/>
      <c r="BT143" s="417"/>
      <c r="BU143" s="417"/>
      <c r="BV143" s="417"/>
      <c r="BW143" s="417"/>
      <c r="BX143" s="417"/>
      <c r="BY143" s="417"/>
      <c r="BZ143" s="417"/>
      <c r="CA143" s="417"/>
      <c r="CB143" s="417"/>
      <c r="CC143" s="417"/>
      <c r="CD143" s="417"/>
      <c r="CE143" s="417"/>
      <c r="CF143" s="417"/>
      <c r="CG143" s="417"/>
      <c r="CH143" s="417"/>
      <c r="CI143" s="417"/>
      <c r="CJ143" s="417"/>
      <c r="CK143" s="417"/>
      <c r="CL143" s="417"/>
      <c r="CM143" s="417"/>
      <c r="CN143" s="417"/>
      <c r="CO143" s="417"/>
      <c r="CP143" s="417"/>
      <c r="CQ143" s="417"/>
      <c r="CR143" s="417"/>
      <c r="CS143" s="417"/>
      <c r="CT143" s="417"/>
      <c r="CU143" s="417"/>
      <c r="CV143" s="417"/>
      <c r="CW143" s="417"/>
      <c r="CX143" s="417"/>
      <c r="CY143" s="417"/>
      <c r="CZ143" s="417"/>
      <c r="DA143" s="417"/>
      <c r="DB143" s="417"/>
      <c r="DC143" s="417"/>
      <c r="DD143" s="417"/>
      <c r="DE143" s="417"/>
      <c r="DF143" s="417"/>
      <c r="DG143" s="417"/>
      <c r="DH143" s="417"/>
      <c r="DI143" s="417"/>
      <c r="DJ143" s="417"/>
      <c r="DK143" s="417"/>
      <c r="DL143" s="417"/>
      <c r="DM143" s="417"/>
      <c r="DN143" s="417"/>
      <c r="DO143" s="417"/>
      <c r="DP143" s="417"/>
      <c r="DQ143" s="417"/>
      <c r="DR143" s="417"/>
      <c r="DS143" s="417"/>
      <c r="DT143" s="417"/>
      <c r="DU143" s="417"/>
      <c r="DV143" s="417"/>
      <c r="DW143" s="417"/>
      <c r="DX143" s="417"/>
      <c r="DY143" s="417"/>
      <c r="DZ143" s="417"/>
      <c r="EA143" s="417"/>
      <c r="EB143" s="417"/>
      <c r="EC143" s="417"/>
      <c r="ED143" s="417"/>
      <c r="EE143" s="417"/>
      <c r="EF143" s="417"/>
      <c r="EG143" s="417"/>
      <c r="EH143" s="417"/>
      <c r="EI143" s="417"/>
      <c r="EJ143" s="417"/>
      <c r="EK143" s="417"/>
      <c r="EL143" s="417"/>
      <c r="EM143" s="417"/>
      <c r="EN143" s="417"/>
      <c r="EO143" s="417"/>
      <c r="EP143" s="417"/>
      <c r="EQ143" s="417"/>
      <c r="ER143" s="417"/>
      <c r="ES143" s="417"/>
      <c r="ET143" s="417"/>
      <c r="EU143" s="417"/>
      <c r="EV143" s="417"/>
      <c r="EW143" s="417"/>
      <c r="EX143" s="417"/>
      <c r="EY143" s="417"/>
      <c r="EZ143" s="417"/>
      <c r="FA143" s="417"/>
      <c r="FB143" s="417"/>
      <c r="FC143" s="417"/>
      <c r="FD143" s="417"/>
      <c r="FE143" s="417"/>
      <c r="FF143" s="417"/>
      <c r="FG143" s="417"/>
      <c r="FH143" s="417"/>
      <c r="FI143" s="417"/>
      <c r="FJ143" s="417"/>
      <c r="FK143" s="417"/>
      <c r="FL143" s="417"/>
      <c r="FM143" s="417"/>
      <c r="FN143" s="417"/>
      <c r="FO143" s="417"/>
      <c r="FP143" s="417"/>
      <c r="FQ143" s="417"/>
      <c r="FR143" s="417"/>
      <c r="FS143" s="417"/>
      <c r="FT143" s="417"/>
      <c r="FU143" s="417"/>
      <c r="FV143" s="417"/>
      <c r="FW143" s="417"/>
      <c r="FX143" s="417"/>
      <c r="FY143" s="417"/>
      <c r="FZ143" s="417"/>
      <c r="GA143" s="417"/>
      <c r="GB143" s="417"/>
      <c r="GC143" s="417"/>
      <c r="GD143" s="417"/>
      <c r="GE143" s="417"/>
      <c r="GF143" s="417"/>
      <c r="GG143" s="417"/>
      <c r="GH143" s="417"/>
      <c r="GI143" s="417"/>
      <c r="GJ143" s="417"/>
      <c r="GK143" s="417"/>
      <c r="GL143" s="417"/>
      <c r="GM143" s="417"/>
      <c r="GN143" s="417"/>
      <c r="GO143" s="417"/>
      <c r="GP143" s="417"/>
      <c r="GQ143" s="417"/>
      <c r="GR143" s="417"/>
      <c r="GS143" s="417"/>
      <c r="GT143" s="417"/>
      <c r="GU143" s="417"/>
      <c r="GV143" s="417"/>
      <c r="GW143" s="417"/>
      <c r="GX143" s="417"/>
      <c r="GY143" s="417"/>
      <c r="GZ143" s="417"/>
      <c r="HA143" s="417"/>
      <c r="HB143" s="417"/>
      <c r="HC143" s="417"/>
      <c r="HD143" s="417"/>
      <c r="HE143" s="417"/>
      <c r="HF143" s="417"/>
      <c r="HG143" s="417"/>
      <c r="HH143" s="417"/>
      <c r="HI143" s="417"/>
      <c r="HJ143" s="417"/>
      <c r="HK143" s="417"/>
      <c r="HL143" s="417"/>
      <c r="HM143" s="417"/>
      <c r="HN143" s="417"/>
      <c r="HO143" s="417"/>
      <c r="HP143" s="417"/>
      <c r="HQ143" s="417"/>
      <c r="HR143" s="417"/>
      <c r="HS143" s="417"/>
      <c r="HT143" s="417"/>
      <c r="HU143" s="417"/>
      <c r="HV143" s="417"/>
      <c r="HW143" s="417"/>
      <c r="HX143" s="417"/>
      <c r="HY143" s="417"/>
      <c r="HZ143" s="417"/>
      <c r="IA143" s="417"/>
      <c r="IB143" s="417"/>
      <c r="IC143" s="417"/>
      <c r="ID143" s="417"/>
      <c r="IE143" s="417"/>
      <c r="IF143" s="417"/>
      <c r="IG143" s="417"/>
      <c r="IH143" s="417"/>
      <c r="II143" s="417"/>
      <c r="IJ143" s="417"/>
      <c r="IK143" s="417"/>
      <c r="IL143" s="417"/>
      <c r="IM143" s="417"/>
      <c r="IN143" s="417"/>
      <c r="IO143" s="417"/>
      <c r="IP143" s="417"/>
      <c r="IQ143" s="417"/>
      <c r="IR143" s="417"/>
      <c r="IS143" s="417"/>
      <c r="IT143" s="417"/>
      <c r="IU143" s="417"/>
    </row>
    <row r="144" spans="1:255" ht="15.75">
      <c r="A144" s="398" t="s">
        <v>649</v>
      </c>
      <c r="B144" s="1103" t="s">
        <v>650</v>
      </c>
      <c r="C144" s="1103"/>
      <c r="D144" s="1103"/>
      <c r="E144" s="1103"/>
      <c r="F144" s="1103"/>
      <c r="G144" s="1103"/>
      <c r="H144" s="1103"/>
      <c r="I144" s="1103"/>
      <c r="J144" s="1103"/>
      <c r="K144" s="1103"/>
      <c r="L144" s="427"/>
      <c r="M144" s="427"/>
      <c r="N144" s="427"/>
      <c r="O144" s="427"/>
      <c r="P144" s="427"/>
      <c r="Q144" s="427"/>
      <c r="R144" s="427"/>
      <c r="S144" s="427"/>
      <c r="T144" s="427"/>
      <c r="U144" s="427"/>
      <c r="V144" s="427"/>
      <c r="W144" s="427"/>
      <c r="X144" s="427"/>
      <c r="Y144" s="427"/>
      <c r="Z144" s="427"/>
      <c r="AA144" s="427"/>
      <c r="AB144" s="427"/>
      <c r="AC144" s="427"/>
      <c r="AD144" s="427"/>
      <c r="AE144" s="427"/>
      <c r="AF144" s="427"/>
      <c r="AG144" s="427"/>
      <c r="AH144" s="427"/>
      <c r="AI144" s="427"/>
      <c r="AJ144" s="427"/>
      <c r="AK144" s="427"/>
      <c r="AL144" s="427"/>
      <c r="AM144" s="427"/>
      <c r="AN144" s="427"/>
      <c r="AO144" s="427"/>
      <c r="AP144" s="427"/>
      <c r="AQ144" s="427"/>
      <c r="AR144" s="427"/>
      <c r="AS144" s="427"/>
      <c r="AT144" s="427"/>
      <c r="AU144" s="427"/>
      <c r="AV144" s="427"/>
      <c r="AW144" s="427"/>
      <c r="AX144" s="427"/>
      <c r="AY144" s="427"/>
      <c r="AZ144" s="427"/>
      <c r="BA144" s="427"/>
      <c r="BB144" s="427"/>
      <c r="BC144" s="427"/>
      <c r="BD144" s="427"/>
      <c r="BE144" s="427"/>
      <c r="BF144" s="427"/>
      <c r="BG144" s="427"/>
      <c r="BH144" s="427"/>
      <c r="BI144" s="427"/>
      <c r="BJ144" s="427"/>
      <c r="BK144" s="427"/>
      <c r="BL144" s="427"/>
      <c r="BM144" s="427"/>
      <c r="BN144" s="427"/>
      <c r="BO144" s="427"/>
      <c r="BP144" s="427"/>
      <c r="BQ144" s="427"/>
      <c r="BR144" s="427"/>
      <c r="BS144" s="427"/>
      <c r="BT144" s="427"/>
      <c r="BU144" s="427"/>
      <c r="BV144" s="427"/>
      <c r="BW144" s="427"/>
      <c r="BX144" s="427"/>
      <c r="BY144" s="427"/>
      <c r="BZ144" s="427"/>
      <c r="CA144" s="427"/>
      <c r="CB144" s="427"/>
      <c r="CC144" s="427"/>
      <c r="CD144" s="427"/>
      <c r="CE144" s="427"/>
      <c r="CF144" s="427"/>
      <c r="CG144" s="427"/>
      <c r="CH144" s="427"/>
      <c r="CI144" s="427"/>
      <c r="CJ144" s="427"/>
      <c r="CK144" s="427"/>
      <c r="CL144" s="427"/>
      <c r="CM144" s="427"/>
      <c r="CN144" s="427"/>
      <c r="CO144" s="427"/>
      <c r="CP144" s="427"/>
      <c r="CQ144" s="427"/>
      <c r="CR144" s="427"/>
      <c r="CS144" s="427"/>
      <c r="CT144" s="427"/>
      <c r="CU144" s="427"/>
      <c r="CV144" s="427"/>
      <c r="CW144" s="427"/>
      <c r="CX144" s="427"/>
      <c r="CY144" s="427"/>
      <c r="CZ144" s="427"/>
      <c r="DA144" s="427"/>
      <c r="DB144" s="427"/>
      <c r="DC144" s="427"/>
      <c r="DD144" s="427"/>
      <c r="DE144" s="427"/>
      <c r="DF144" s="427"/>
      <c r="DG144" s="427"/>
      <c r="DH144" s="427"/>
      <c r="DI144" s="427"/>
      <c r="DJ144" s="427"/>
      <c r="DK144" s="427"/>
      <c r="DL144" s="427"/>
      <c r="DM144" s="427"/>
      <c r="DN144" s="427"/>
      <c r="DO144" s="427"/>
      <c r="DP144" s="427"/>
      <c r="DQ144" s="427"/>
      <c r="DR144" s="427"/>
      <c r="DS144" s="427"/>
      <c r="DT144" s="427"/>
      <c r="DU144" s="427"/>
      <c r="DV144" s="427"/>
      <c r="DW144" s="427"/>
      <c r="DX144" s="427"/>
      <c r="DY144" s="427"/>
      <c r="DZ144" s="427"/>
      <c r="EA144" s="427"/>
      <c r="EB144" s="427"/>
      <c r="EC144" s="427"/>
      <c r="ED144" s="427"/>
      <c r="EE144" s="427"/>
      <c r="EF144" s="427"/>
      <c r="EG144" s="427"/>
      <c r="EH144" s="427"/>
      <c r="EI144" s="427"/>
      <c r="EJ144" s="427"/>
      <c r="EK144" s="427"/>
      <c r="EL144" s="427"/>
      <c r="EM144" s="427"/>
      <c r="EN144" s="427"/>
      <c r="EO144" s="427"/>
      <c r="EP144" s="427"/>
      <c r="EQ144" s="427"/>
      <c r="ER144" s="427"/>
      <c r="ES144" s="427"/>
      <c r="ET144" s="427"/>
      <c r="EU144" s="427"/>
      <c r="EV144" s="427"/>
      <c r="EW144" s="427"/>
      <c r="EX144" s="427"/>
      <c r="EY144" s="427"/>
      <c r="EZ144" s="427"/>
      <c r="FA144" s="427"/>
      <c r="FB144" s="427"/>
      <c r="FC144" s="427"/>
      <c r="FD144" s="427"/>
      <c r="FE144" s="427"/>
      <c r="FF144" s="427"/>
      <c r="FG144" s="427"/>
      <c r="FH144" s="427"/>
      <c r="FI144" s="427"/>
      <c r="FJ144" s="427"/>
      <c r="FK144" s="427"/>
      <c r="FL144" s="427"/>
      <c r="FM144" s="427"/>
      <c r="FN144" s="427"/>
      <c r="FO144" s="427"/>
      <c r="FP144" s="427"/>
      <c r="FQ144" s="427"/>
      <c r="FR144" s="427"/>
      <c r="FS144" s="427"/>
      <c r="FT144" s="427"/>
      <c r="FU144" s="427"/>
      <c r="FV144" s="427"/>
      <c r="FW144" s="427"/>
      <c r="FX144" s="427"/>
      <c r="FY144" s="427"/>
      <c r="FZ144" s="427"/>
      <c r="GA144" s="427"/>
      <c r="GB144" s="427"/>
      <c r="GC144" s="427"/>
      <c r="GD144" s="427"/>
      <c r="GE144" s="427"/>
      <c r="GF144" s="427"/>
      <c r="GG144" s="427"/>
      <c r="GH144" s="427"/>
      <c r="GI144" s="427"/>
      <c r="GJ144" s="427"/>
      <c r="GK144" s="427"/>
      <c r="GL144" s="427"/>
      <c r="GM144" s="427"/>
      <c r="GN144" s="427"/>
      <c r="GO144" s="427"/>
      <c r="GP144" s="427"/>
      <c r="GQ144" s="427"/>
      <c r="GR144" s="427"/>
      <c r="GS144" s="427"/>
      <c r="GT144" s="427"/>
      <c r="GU144" s="427"/>
      <c r="GV144" s="427"/>
      <c r="GW144" s="427"/>
      <c r="GX144" s="427"/>
      <c r="GY144" s="427"/>
      <c r="GZ144" s="427"/>
      <c r="HA144" s="427"/>
      <c r="HB144" s="427"/>
      <c r="HC144" s="427"/>
      <c r="HD144" s="427"/>
      <c r="HE144" s="427"/>
      <c r="HF144" s="427"/>
      <c r="HG144" s="427"/>
      <c r="HH144" s="427"/>
      <c r="HI144" s="427"/>
      <c r="HJ144" s="427"/>
      <c r="HK144" s="427"/>
      <c r="HL144" s="427"/>
      <c r="HM144" s="427"/>
      <c r="HN144" s="427"/>
      <c r="HO144" s="427"/>
      <c r="HP144" s="427"/>
      <c r="HQ144" s="427"/>
      <c r="HR144" s="427"/>
      <c r="HS144" s="427"/>
      <c r="HT144" s="427"/>
      <c r="HU144" s="427"/>
      <c r="HV144" s="427"/>
      <c r="HW144" s="427"/>
      <c r="HX144" s="427"/>
      <c r="HY144" s="427"/>
      <c r="HZ144" s="427"/>
      <c r="IA144" s="427"/>
      <c r="IB144" s="427"/>
      <c r="IC144" s="427"/>
      <c r="ID144" s="427"/>
      <c r="IE144" s="427"/>
      <c r="IF144" s="427"/>
      <c r="IG144" s="427"/>
      <c r="IH144" s="427"/>
      <c r="II144" s="427"/>
      <c r="IJ144" s="427"/>
      <c r="IK144" s="427"/>
      <c r="IL144" s="427"/>
      <c r="IM144" s="427"/>
      <c r="IN144" s="427"/>
      <c r="IO144" s="427"/>
      <c r="IP144" s="427"/>
      <c r="IQ144" s="427"/>
      <c r="IR144" s="427"/>
      <c r="IS144" s="427"/>
      <c r="IT144" s="427"/>
      <c r="IU144" s="427"/>
    </row>
    <row r="145" spans="1:255" ht="9.9499999999999993" customHeight="1">
      <c r="A145" s="1104"/>
      <c r="B145" s="1104"/>
      <c r="C145" s="1104"/>
      <c r="D145" s="1104"/>
      <c r="E145" s="1104"/>
      <c r="F145" s="1104"/>
      <c r="G145" s="1104"/>
      <c r="H145" s="1104"/>
      <c r="I145" s="1104"/>
      <c r="J145" s="1104"/>
      <c r="K145" s="1104"/>
      <c r="L145" s="411"/>
      <c r="M145" s="411"/>
      <c r="N145" s="411"/>
      <c r="O145" s="411"/>
      <c r="P145" s="411"/>
      <c r="Q145" s="411"/>
      <c r="R145" s="411"/>
      <c r="S145" s="411"/>
      <c r="T145" s="411"/>
      <c r="U145" s="411"/>
      <c r="V145" s="411"/>
      <c r="W145" s="411"/>
      <c r="X145" s="411"/>
      <c r="Y145" s="411"/>
      <c r="Z145" s="411"/>
      <c r="AA145" s="411"/>
      <c r="AB145" s="411"/>
      <c r="AC145" s="411"/>
      <c r="AD145" s="411"/>
      <c r="AE145" s="411"/>
      <c r="AF145" s="411"/>
      <c r="AG145" s="411"/>
      <c r="AH145" s="411"/>
      <c r="AI145" s="411"/>
      <c r="AJ145" s="411"/>
      <c r="AK145" s="411"/>
      <c r="AL145" s="411"/>
      <c r="AM145" s="411"/>
      <c r="AN145" s="411"/>
      <c r="AO145" s="411"/>
      <c r="AP145" s="411"/>
      <c r="AQ145" s="411"/>
      <c r="AR145" s="411"/>
      <c r="AS145" s="411"/>
      <c r="AT145" s="411"/>
      <c r="AU145" s="411"/>
      <c r="AV145" s="411"/>
      <c r="AW145" s="411"/>
      <c r="AX145" s="411"/>
      <c r="AY145" s="411"/>
      <c r="AZ145" s="411"/>
      <c r="BA145" s="411"/>
      <c r="BB145" s="411"/>
      <c r="BC145" s="411"/>
      <c r="BD145" s="411"/>
      <c r="BE145" s="411"/>
      <c r="BF145" s="411"/>
      <c r="BG145" s="411"/>
      <c r="BH145" s="411"/>
      <c r="BI145" s="411"/>
      <c r="BJ145" s="411"/>
      <c r="BK145" s="411"/>
      <c r="BL145" s="411"/>
      <c r="BM145" s="411"/>
      <c r="BN145" s="411"/>
      <c r="BO145" s="411"/>
      <c r="BP145" s="411"/>
      <c r="BQ145" s="411"/>
      <c r="BR145" s="411"/>
      <c r="BS145" s="411"/>
      <c r="BT145" s="411"/>
      <c r="BU145" s="411"/>
      <c r="BV145" s="411"/>
      <c r="BW145" s="411"/>
      <c r="BX145" s="411"/>
      <c r="BY145" s="411"/>
      <c r="BZ145" s="411"/>
      <c r="CA145" s="411"/>
      <c r="CB145" s="411"/>
      <c r="CC145" s="411"/>
      <c r="CD145" s="411"/>
      <c r="CE145" s="411"/>
      <c r="CF145" s="411"/>
      <c r="CG145" s="411"/>
      <c r="CH145" s="411"/>
      <c r="CI145" s="411"/>
      <c r="CJ145" s="411"/>
      <c r="CK145" s="411"/>
      <c r="CL145" s="411"/>
      <c r="CM145" s="411"/>
      <c r="CN145" s="411"/>
      <c r="CO145" s="411"/>
      <c r="CP145" s="411"/>
      <c r="CQ145" s="411"/>
      <c r="CR145" s="411"/>
      <c r="CS145" s="411"/>
      <c r="CT145" s="411"/>
      <c r="CU145" s="411"/>
      <c r="CV145" s="411"/>
      <c r="CW145" s="411"/>
      <c r="CX145" s="411"/>
      <c r="CY145" s="411"/>
      <c r="CZ145" s="411"/>
      <c r="DA145" s="411"/>
      <c r="DB145" s="411"/>
      <c r="DC145" s="411"/>
      <c r="DD145" s="411"/>
      <c r="DE145" s="411"/>
      <c r="DF145" s="411"/>
      <c r="DG145" s="411"/>
      <c r="DH145" s="411"/>
      <c r="DI145" s="411"/>
      <c r="DJ145" s="411"/>
      <c r="DK145" s="411"/>
      <c r="DL145" s="411"/>
      <c r="DM145" s="411"/>
      <c r="DN145" s="411"/>
      <c r="DO145" s="411"/>
      <c r="DP145" s="411"/>
      <c r="DQ145" s="411"/>
      <c r="DR145" s="411"/>
      <c r="DS145" s="411"/>
      <c r="DT145" s="411"/>
      <c r="DU145" s="411"/>
      <c r="DV145" s="411"/>
      <c r="DW145" s="411"/>
      <c r="DX145" s="411"/>
      <c r="DY145" s="411"/>
      <c r="DZ145" s="411"/>
      <c r="EA145" s="411"/>
      <c r="EB145" s="411"/>
      <c r="EC145" s="411"/>
      <c r="ED145" s="411"/>
      <c r="EE145" s="411"/>
      <c r="EF145" s="411"/>
      <c r="EG145" s="411"/>
      <c r="EH145" s="411"/>
      <c r="EI145" s="411"/>
      <c r="EJ145" s="411"/>
      <c r="EK145" s="411"/>
      <c r="EL145" s="411"/>
      <c r="EM145" s="411"/>
      <c r="EN145" s="411"/>
      <c r="EO145" s="411"/>
      <c r="EP145" s="411"/>
      <c r="EQ145" s="411"/>
      <c r="ER145" s="411"/>
      <c r="ES145" s="411"/>
      <c r="ET145" s="411"/>
      <c r="EU145" s="411"/>
      <c r="EV145" s="411"/>
      <c r="EW145" s="411"/>
      <c r="EX145" s="411"/>
      <c r="EY145" s="411"/>
      <c r="EZ145" s="411"/>
      <c r="FA145" s="411"/>
      <c r="FB145" s="411"/>
      <c r="FC145" s="411"/>
      <c r="FD145" s="411"/>
      <c r="FE145" s="411"/>
      <c r="FF145" s="411"/>
      <c r="FG145" s="411"/>
      <c r="FH145" s="411"/>
      <c r="FI145" s="411"/>
      <c r="FJ145" s="411"/>
      <c r="FK145" s="411"/>
      <c r="FL145" s="411"/>
      <c r="FM145" s="411"/>
      <c r="FN145" s="411"/>
      <c r="FO145" s="411"/>
      <c r="FP145" s="411"/>
      <c r="FQ145" s="411"/>
      <c r="FR145" s="411"/>
      <c r="FS145" s="411"/>
      <c r="FT145" s="411"/>
      <c r="FU145" s="411"/>
      <c r="FV145" s="411"/>
      <c r="FW145" s="411"/>
      <c r="FX145" s="411"/>
      <c r="FY145" s="411"/>
      <c r="FZ145" s="411"/>
      <c r="GA145" s="411"/>
      <c r="GB145" s="411"/>
      <c r="GC145" s="411"/>
      <c r="GD145" s="411"/>
      <c r="GE145" s="411"/>
      <c r="GF145" s="411"/>
      <c r="GG145" s="411"/>
      <c r="GH145" s="411"/>
      <c r="GI145" s="411"/>
      <c r="GJ145" s="411"/>
      <c r="GK145" s="411"/>
      <c r="GL145" s="411"/>
      <c r="GM145" s="411"/>
      <c r="GN145" s="411"/>
      <c r="GO145" s="411"/>
      <c r="GP145" s="411"/>
      <c r="GQ145" s="411"/>
      <c r="GR145" s="411"/>
      <c r="GS145" s="411"/>
      <c r="GT145" s="411"/>
      <c r="GU145" s="411"/>
      <c r="GV145" s="411"/>
      <c r="GW145" s="411"/>
      <c r="GX145" s="411"/>
      <c r="GY145" s="411"/>
      <c r="GZ145" s="411"/>
      <c r="HA145" s="411"/>
      <c r="HB145" s="411"/>
      <c r="HC145" s="411"/>
      <c r="HD145" s="411"/>
      <c r="HE145" s="411"/>
      <c r="HF145" s="411"/>
      <c r="HG145" s="411"/>
      <c r="HH145" s="411"/>
      <c r="HI145" s="411"/>
      <c r="HJ145" s="411"/>
      <c r="HK145" s="411"/>
      <c r="HL145" s="411"/>
      <c r="HM145" s="411"/>
      <c r="HN145" s="411"/>
      <c r="HO145" s="411"/>
      <c r="HP145" s="411"/>
      <c r="HQ145" s="411"/>
      <c r="HR145" s="411"/>
      <c r="HS145" s="411"/>
      <c r="HT145" s="411"/>
      <c r="HU145" s="411"/>
      <c r="HV145" s="411"/>
      <c r="HW145" s="411"/>
      <c r="HX145" s="411"/>
      <c r="HY145" s="411"/>
      <c r="HZ145" s="411"/>
      <c r="IA145" s="411"/>
      <c r="IB145" s="411"/>
      <c r="IC145" s="411"/>
      <c r="ID145" s="411"/>
      <c r="IE145" s="411"/>
      <c r="IF145" s="411"/>
      <c r="IG145" s="411"/>
      <c r="IH145" s="411"/>
      <c r="II145" s="411"/>
      <c r="IJ145" s="411"/>
      <c r="IK145" s="411"/>
      <c r="IL145" s="411"/>
      <c r="IM145" s="411"/>
      <c r="IN145" s="411"/>
      <c r="IO145" s="411"/>
      <c r="IP145" s="411"/>
      <c r="IQ145" s="411"/>
      <c r="IR145" s="411"/>
      <c r="IS145" s="411"/>
      <c r="IT145" s="411"/>
      <c r="IU145" s="411"/>
    </row>
    <row r="146" spans="1:255">
      <c r="A146" s="406" t="s">
        <v>488</v>
      </c>
      <c r="B146" s="406" t="s">
        <v>488</v>
      </c>
      <c r="C146" s="406" t="s">
        <v>488</v>
      </c>
      <c r="D146" s="406" t="s">
        <v>488</v>
      </c>
      <c r="E146" s="406" t="s">
        <v>488</v>
      </c>
      <c r="F146" s="406" t="s">
        <v>488</v>
      </c>
      <c r="G146" s="406" t="s">
        <v>488</v>
      </c>
      <c r="H146" s="424">
        <f>I146+J146</f>
        <v>761000</v>
      </c>
      <c r="I146" s="424">
        <v>0</v>
      </c>
      <c r="J146" s="424">
        <f>610000+151000</f>
        <v>761000</v>
      </c>
      <c r="K146" s="406" t="s">
        <v>488</v>
      </c>
      <c r="L146" s="411"/>
      <c r="M146" s="411"/>
      <c r="N146" s="411"/>
      <c r="O146" s="411"/>
      <c r="P146" s="411"/>
      <c r="Q146" s="411"/>
      <c r="R146" s="411"/>
      <c r="S146" s="411"/>
      <c r="T146" s="411"/>
      <c r="U146" s="411"/>
      <c r="V146" s="411"/>
      <c r="W146" s="411"/>
      <c r="X146" s="411"/>
      <c r="Y146" s="411"/>
      <c r="Z146" s="411"/>
      <c r="AA146" s="411"/>
      <c r="AB146" s="411"/>
      <c r="AC146" s="411"/>
      <c r="AD146" s="411"/>
      <c r="AE146" s="411"/>
      <c r="AF146" s="411"/>
      <c r="AG146" s="411"/>
      <c r="AH146" s="411"/>
      <c r="AI146" s="411"/>
      <c r="AJ146" s="411"/>
      <c r="AK146" s="411"/>
      <c r="AL146" s="411"/>
      <c r="AM146" s="411"/>
      <c r="AN146" s="411"/>
      <c r="AO146" s="411"/>
      <c r="AP146" s="411"/>
      <c r="AQ146" s="411"/>
      <c r="AR146" s="411"/>
      <c r="AS146" s="411"/>
      <c r="AT146" s="411"/>
      <c r="AU146" s="411"/>
      <c r="AV146" s="411"/>
      <c r="AW146" s="411"/>
      <c r="AX146" s="411"/>
      <c r="AY146" s="411"/>
      <c r="AZ146" s="411"/>
      <c r="BA146" s="411"/>
      <c r="BB146" s="411"/>
      <c r="BC146" s="411"/>
      <c r="BD146" s="411"/>
      <c r="BE146" s="411"/>
      <c r="BF146" s="411"/>
      <c r="BG146" s="411"/>
      <c r="BH146" s="411"/>
      <c r="BI146" s="411"/>
      <c r="BJ146" s="411"/>
      <c r="BK146" s="411"/>
      <c r="BL146" s="411"/>
      <c r="BM146" s="411"/>
      <c r="BN146" s="411"/>
      <c r="BO146" s="411"/>
      <c r="BP146" s="411"/>
      <c r="BQ146" s="411"/>
      <c r="BR146" s="411"/>
      <c r="BS146" s="411"/>
      <c r="BT146" s="411"/>
      <c r="BU146" s="411"/>
      <c r="BV146" s="411"/>
      <c r="BW146" s="411"/>
      <c r="BX146" s="411"/>
      <c r="BY146" s="411"/>
      <c r="BZ146" s="411"/>
      <c r="CA146" s="411"/>
      <c r="CB146" s="411"/>
      <c r="CC146" s="411"/>
      <c r="CD146" s="411"/>
      <c r="CE146" s="411"/>
      <c r="CF146" s="411"/>
      <c r="CG146" s="411"/>
      <c r="CH146" s="411"/>
      <c r="CI146" s="411"/>
      <c r="CJ146" s="411"/>
      <c r="CK146" s="411"/>
      <c r="CL146" s="411"/>
      <c r="CM146" s="411"/>
      <c r="CN146" s="411"/>
      <c r="CO146" s="411"/>
      <c r="CP146" s="411"/>
      <c r="CQ146" s="411"/>
      <c r="CR146" s="411"/>
      <c r="CS146" s="411"/>
      <c r="CT146" s="411"/>
      <c r="CU146" s="411"/>
      <c r="CV146" s="411"/>
      <c r="CW146" s="411"/>
      <c r="CX146" s="411"/>
      <c r="CY146" s="411"/>
      <c r="CZ146" s="411"/>
      <c r="DA146" s="411"/>
      <c r="DB146" s="411"/>
      <c r="DC146" s="411"/>
      <c r="DD146" s="411"/>
      <c r="DE146" s="411"/>
      <c r="DF146" s="411"/>
      <c r="DG146" s="411"/>
      <c r="DH146" s="411"/>
      <c r="DI146" s="411"/>
      <c r="DJ146" s="411"/>
      <c r="DK146" s="411"/>
      <c r="DL146" s="411"/>
      <c r="DM146" s="411"/>
      <c r="DN146" s="411"/>
      <c r="DO146" s="411"/>
      <c r="DP146" s="411"/>
      <c r="DQ146" s="411"/>
      <c r="DR146" s="411"/>
      <c r="DS146" s="411"/>
      <c r="DT146" s="411"/>
      <c r="DU146" s="411"/>
      <c r="DV146" s="411"/>
      <c r="DW146" s="411"/>
      <c r="DX146" s="411"/>
      <c r="DY146" s="411"/>
      <c r="DZ146" s="411"/>
      <c r="EA146" s="411"/>
      <c r="EB146" s="411"/>
      <c r="EC146" s="411"/>
      <c r="ED146" s="411"/>
      <c r="EE146" s="411"/>
      <c r="EF146" s="411"/>
      <c r="EG146" s="411"/>
      <c r="EH146" s="411"/>
      <c r="EI146" s="411"/>
      <c r="EJ146" s="411"/>
      <c r="EK146" s="411"/>
      <c r="EL146" s="411"/>
      <c r="EM146" s="411"/>
      <c r="EN146" s="411"/>
      <c r="EO146" s="411"/>
      <c r="EP146" s="411"/>
      <c r="EQ146" s="411"/>
      <c r="ER146" s="411"/>
      <c r="ES146" s="411"/>
      <c r="ET146" s="411"/>
      <c r="EU146" s="411"/>
      <c r="EV146" s="411"/>
      <c r="EW146" s="411"/>
      <c r="EX146" s="411"/>
      <c r="EY146" s="411"/>
      <c r="EZ146" s="411"/>
      <c r="FA146" s="411"/>
      <c r="FB146" s="411"/>
      <c r="FC146" s="411"/>
      <c r="FD146" s="411"/>
      <c r="FE146" s="411"/>
      <c r="FF146" s="411"/>
      <c r="FG146" s="411"/>
      <c r="FH146" s="411"/>
      <c r="FI146" s="411"/>
      <c r="FJ146" s="411"/>
      <c r="FK146" s="411"/>
      <c r="FL146" s="411"/>
      <c r="FM146" s="411"/>
      <c r="FN146" s="411"/>
      <c r="FO146" s="411"/>
      <c r="FP146" s="411"/>
      <c r="FQ146" s="411"/>
      <c r="FR146" s="411"/>
      <c r="FS146" s="411"/>
      <c r="FT146" s="411"/>
      <c r="FU146" s="411"/>
      <c r="FV146" s="411"/>
      <c r="FW146" s="411"/>
      <c r="FX146" s="411"/>
      <c r="FY146" s="411"/>
      <c r="FZ146" s="411"/>
      <c r="GA146" s="411"/>
      <c r="GB146" s="411"/>
      <c r="GC146" s="411"/>
      <c r="GD146" s="411"/>
      <c r="GE146" s="411"/>
      <c r="GF146" s="411"/>
      <c r="GG146" s="411"/>
      <c r="GH146" s="411"/>
      <c r="GI146" s="411"/>
      <c r="GJ146" s="411"/>
      <c r="GK146" s="411"/>
      <c r="GL146" s="411"/>
      <c r="GM146" s="411"/>
      <c r="GN146" s="411"/>
      <c r="GO146" s="411"/>
      <c r="GP146" s="411"/>
      <c r="GQ146" s="411"/>
      <c r="GR146" s="411"/>
      <c r="GS146" s="411"/>
      <c r="GT146" s="411"/>
      <c r="GU146" s="411"/>
      <c r="GV146" s="411"/>
      <c r="GW146" s="411"/>
      <c r="GX146" s="411"/>
      <c r="GY146" s="411"/>
      <c r="GZ146" s="411"/>
      <c r="HA146" s="411"/>
      <c r="HB146" s="411"/>
      <c r="HC146" s="411"/>
      <c r="HD146" s="411"/>
      <c r="HE146" s="411"/>
      <c r="HF146" s="411"/>
      <c r="HG146" s="411"/>
      <c r="HH146" s="411"/>
      <c r="HI146" s="411"/>
      <c r="HJ146" s="411"/>
      <c r="HK146" s="411"/>
      <c r="HL146" s="411"/>
      <c r="HM146" s="411"/>
      <c r="HN146" s="411"/>
      <c r="HO146" s="411"/>
      <c r="HP146" s="411"/>
      <c r="HQ146" s="411"/>
      <c r="HR146" s="411"/>
      <c r="HS146" s="411"/>
      <c r="HT146" s="411"/>
      <c r="HU146" s="411"/>
      <c r="HV146" s="411"/>
      <c r="HW146" s="411"/>
      <c r="HX146" s="411"/>
      <c r="HY146" s="411"/>
      <c r="HZ146" s="411"/>
      <c r="IA146" s="411"/>
      <c r="IB146" s="411"/>
      <c r="IC146" s="411"/>
      <c r="ID146" s="411"/>
      <c r="IE146" s="411"/>
      <c r="IF146" s="411"/>
      <c r="IG146" s="411"/>
      <c r="IH146" s="411"/>
      <c r="II146" s="411"/>
      <c r="IJ146" s="411"/>
      <c r="IK146" s="411"/>
      <c r="IL146" s="411"/>
      <c r="IM146" s="411"/>
      <c r="IN146" s="411"/>
      <c r="IO146" s="411"/>
      <c r="IP146" s="411"/>
      <c r="IQ146" s="411"/>
      <c r="IR146" s="411"/>
      <c r="IS146" s="411"/>
      <c r="IT146" s="411"/>
      <c r="IU146" s="411"/>
    </row>
    <row r="147" spans="1:255" ht="9.9499999999999993" customHeight="1">
      <c r="A147" s="1105" t="s">
        <v>651</v>
      </c>
      <c r="B147" s="1105"/>
      <c r="C147" s="1105"/>
      <c r="D147" s="1105"/>
      <c r="E147" s="1105"/>
      <c r="F147" s="1105"/>
      <c r="G147" s="1105"/>
      <c r="H147" s="1105"/>
      <c r="I147" s="1105"/>
      <c r="J147" s="1105"/>
      <c r="K147" s="1105"/>
      <c r="L147" s="411"/>
      <c r="M147" s="411"/>
      <c r="N147" s="411"/>
      <c r="O147" s="411"/>
      <c r="P147" s="411"/>
      <c r="Q147" s="411"/>
      <c r="R147" s="411"/>
      <c r="S147" s="411"/>
      <c r="T147" s="411"/>
      <c r="U147" s="411"/>
      <c r="V147" s="411"/>
      <c r="W147" s="411"/>
      <c r="X147" s="411"/>
      <c r="Y147" s="411"/>
      <c r="Z147" s="411"/>
      <c r="AA147" s="411"/>
      <c r="AB147" s="411"/>
      <c r="AC147" s="411"/>
      <c r="AD147" s="411"/>
      <c r="AE147" s="411"/>
      <c r="AF147" s="411"/>
      <c r="AG147" s="411"/>
      <c r="AH147" s="411"/>
      <c r="AI147" s="411"/>
      <c r="AJ147" s="411"/>
      <c r="AK147" s="411"/>
      <c r="AL147" s="411"/>
      <c r="AM147" s="411"/>
      <c r="AN147" s="411"/>
      <c r="AO147" s="411"/>
      <c r="AP147" s="411"/>
      <c r="AQ147" s="411"/>
      <c r="AR147" s="411"/>
      <c r="AS147" s="411"/>
      <c r="AT147" s="411"/>
      <c r="AU147" s="411"/>
      <c r="AV147" s="411"/>
      <c r="AW147" s="411"/>
      <c r="AX147" s="411"/>
      <c r="AY147" s="411"/>
      <c r="AZ147" s="411"/>
      <c r="BA147" s="411"/>
      <c r="BB147" s="411"/>
      <c r="BC147" s="411"/>
      <c r="BD147" s="411"/>
      <c r="BE147" s="411"/>
      <c r="BF147" s="411"/>
      <c r="BG147" s="411"/>
      <c r="BH147" s="411"/>
      <c r="BI147" s="411"/>
      <c r="BJ147" s="411"/>
      <c r="BK147" s="411"/>
      <c r="BL147" s="411"/>
      <c r="BM147" s="411"/>
      <c r="BN147" s="411"/>
      <c r="BO147" s="411"/>
      <c r="BP147" s="411"/>
      <c r="BQ147" s="411"/>
      <c r="BR147" s="411"/>
      <c r="BS147" s="411"/>
      <c r="BT147" s="411"/>
      <c r="BU147" s="411"/>
      <c r="BV147" s="411"/>
      <c r="BW147" s="411"/>
      <c r="BX147" s="411"/>
      <c r="BY147" s="411"/>
      <c r="BZ147" s="411"/>
      <c r="CA147" s="411"/>
      <c r="CB147" s="411"/>
      <c r="CC147" s="411"/>
      <c r="CD147" s="411"/>
      <c r="CE147" s="411"/>
      <c r="CF147" s="411"/>
      <c r="CG147" s="411"/>
      <c r="CH147" s="411"/>
      <c r="CI147" s="411"/>
      <c r="CJ147" s="411"/>
      <c r="CK147" s="411"/>
      <c r="CL147" s="411"/>
      <c r="CM147" s="411"/>
      <c r="CN147" s="411"/>
      <c r="CO147" s="411"/>
      <c r="CP147" s="411"/>
      <c r="CQ147" s="411"/>
      <c r="CR147" s="411"/>
      <c r="CS147" s="411"/>
      <c r="CT147" s="411"/>
      <c r="CU147" s="411"/>
      <c r="CV147" s="411"/>
      <c r="CW147" s="411"/>
      <c r="CX147" s="411"/>
      <c r="CY147" s="411"/>
      <c r="CZ147" s="411"/>
      <c r="DA147" s="411"/>
      <c r="DB147" s="411"/>
      <c r="DC147" s="411"/>
      <c r="DD147" s="411"/>
      <c r="DE147" s="411"/>
      <c r="DF147" s="411"/>
      <c r="DG147" s="411"/>
      <c r="DH147" s="411"/>
      <c r="DI147" s="411"/>
      <c r="DJ147" s="411"/>
      <c r="DK147" s="411"/>
      <c r="DL147" s="411"/>
      <c r="DM147" s="411"/>
      <c r="DN147" s="411"/>
      <c r="DO147" s="411"/>
      <c r="DP147" s="411"/>
      <c r="DQ147" s="411"/>
      <c r="DR147" s="411"/>
      <c r="DS147" s="411"/>
      <c r="DT147" s="411"/>
      <c r="DU147" s="411"/>
      <c r="DV147" s="411"/>
      <c r="DW147" s="411"/>
      <c r="DX147" s="411"/>
      <c r="DY147" s="411"/>
      <c r="DZ147" s="411"/>
      <c r="EA147" s="411"/>
      <c r="EB147" s="411"/>
      <c r="EC147" s="411"/>
      <c r="ED147" s="411"/>
      <c r="EE147" s="411"/>
      <c r="EF147" s="411"/>
      <c r="EG147" s="411"/>
      <c r="EH147" s="411"/>
      <c r="EI147" s="411"/>
      <c r="EJ147" s="411"/>
      <c r="EK147" s="411"/>
      <c r="EL147" s="411"/>
      <c r="EM147" s="411"/>
      <c r="EN147" s="411"/>
      <c r="EO147" s="411"/>
      <c r="EP147" s="411"/>
      <c r="EQ147" s="411"/>
      <c r="ER147" s="411"/>
      <c r="ES147" s="411"/>
      <c r="ET147" s="411"/>
      <c r="EU147" s="411"/>
      <c r="EV147" s="411"/>
      <c r="EW147" s="411"/>
      <c r="EX147" s="411"/>
      <c r="EY147" s="411"/>
      <c r="EZ147" s="411"/>
      <c r="FA147" s="411"/>
      <c r="FB147" s="411"/>
      <c r="FC147" s="411"/>
      <c r="FD147" s="411"/>
      <c r="FE147" s="411"/>
      <c r="FF147" s="411"/>
      <c r="FG147" s="411"/>
      <c r="FH147" s="411"/>
      <c r="FI147" s="411"/>
      <c r="FJ147" s="411"/>
      <c r="FK147" s="411"/>
      <c r="FL147" s="411"/>
      <c r="FM147" s="411"/>
      <c r="FN147" s="411"/>
      <c r="FO147" s="411"/>
      <c r="FP147" s="411"/>
      <c r="FQ147" s="411"/>
      <c r="FR147" s="411"/>
      <c r="FS147" s="411"/>
      <c r="FT147" s="411"/>
      <c r="FU147" s="411"/>
      <c r="FV147" s="411"/>
      <c r="FW147" s="411"/>
      <c r="FX147" s="411"/>
      <c r="FY147" s="411"/>
      <c r="FZ147" s="411"/>
      <c r="GA147" s="411"/>
      <c r="GB147" s="411"/>
      <c r="GC147" s="411"/>
      <c r="GD147" s="411"/>
      <c r="GE147" s="411"/>
      <c r="GF147" s="411"/>
      <c r="GG147" s="411"/>
      <c r="GH147" s="411"/>
      <c r="GI147" s="411"/>
      <c r="GJ147" s="411"/>
      <c r="GK147" s="411"/>
      <c r="GL147" s="411"/>
      <c r="GM147" s="411"/>
      <c r="GN147" s="411"/>
      <c r="GO147" s="411"/>
      <c r="GP147" s="411"/>
      <c r="GQ147" s="411"/>
      <c r="GR147" s="411"/>
      <c r="GS147" s="411"/>
      <c r="GT147" s="411"/>
      <c r="GU147" s="411"/>
      <c r="GV147" s="411"/>
      <c r="GW147" s="411"/>
      <c r="GX147" s="411"/>
      <c r="GY147" s="411"/>
      <c r="GZ147" s="411"/>
      <c r="HA147" s="411"/>
      <c r="HB147" s="411"/>
      <c r="HC147" s="411"/>
      <c r="HD147" s="411"/>
      <c r="HE147" s="411"/>
      <c r="HF147" s="411"/>
      <c r="HG147" s="411"/>
      <c r="HH147" s="411"/>
      <c r="HI147" s="411"/>
      <c r="HJ147" s="411"/>
      <c r="HK147" s="411"/>
      <c r="HL147" s="411"/>
      <c r="HM147" s="411"/>
      <c r="HN147" s="411"/>
      <c r="HO147" s="411"/>
      <c r="HP147" s="411"/>
      <c r="HQ147" s="411"/>
      <c r="HR147" s="411"/>
      <c r="HS147" s="411"/>
      <c r="HT147" s="411"/>
      <c r="HU147" s="411"/>
      <c r="HV147" s="411"/>
      <c r="HW147" s="411"/>
      <c r="HX147" s="411"/>
      <c r="HY147" s="411"/>
      <c r="HZ147" s="411"/>
      <c r="IA147" s="411"/>
      <c r="IB147" s="411"/>
      <c r="IC147" s="411"/>
      <c r="ID147" s="411"/>
      <c r="IE147" s="411"/>
      <c r="IF147" s="411"/>
      <c r="IG147" s="411"/>
      <c r="IH147" s="411"/>
      <c r="II147" s="411"/>
      <c r="IJ147" s="411"/>
      <c r="IK147" s="411"/>
      <c r="IL147" s="411"/>
      <c r="IM147" s="411"/>
      <c r="IN147" s="411"/>
      <c r="IO147" s="411"/>
      <c r="IP147" s="411"/>
      <c r="IQ147" s="411"/>
      <c r="IR147" s="411"/>
      <c r="IS147" s="411"/>
      <c r="IT147" s="411"/>
      <c r="IU147" s="411"/>
    </row>
    <row r="148" spans="1:255" ht="15.75">
      <c r="A148" s="398" t="s">
        <v>652</v>
      </c>
      <c r="B148" s="1103" t="s">
        <v>653</v>
      </c>
      <c r="C148" s="1103"/>
      <c r="D148" s="1103"/>
      <c r="E148" s="1103"/>
      <c r="F148" s="1103"/>
      <c r="G148" s="1103"/>
      <c r="H148" s="1103"/>
      <c r="I148" s="1103"/>
      <c r="J148" s="1103"/>
      <c r="K148" s="1103"/>
      <c r="L148" s="427"/>
      <c r="M148" s="427"/>
      <c r="N148" s="427"/>
      <c r="O148" s="427"/>
      <c r="P148" s="427"/>
      <c r="Q148" s="427"/>
      <c r="R148" s="427"/>
      <c r="S148" s="427"/>
      <c r="T148" s="427"/>
      <c r="U148" s="427"/>
      <c r="V148" s="427"/>
      <c r="W148" s="427"/>
      <c r="X148" s="427"/>
      <c r="Y148" s="427"/>
      <c r="Z148" s="427"/>
      <c r="AA148" s="427"/>
      <c r="AB148" s="427"/>
      <c r="AC148" s="427"/>
      <c r="AD148" s="427"/>
      <c r="AE148" s="427"/>
      <c r="AF148" s="427"/>
      <c r="AG148" s="427"/>
      <c r="AH148" s="427"/>
      <c r="AI148" s="427"/>
      <c r="AJ148" s="427"/>
      <c r="AK148" s="427"/>
      <c r="AL148" s="427"/>
      <c r="AM148" s="427"/>
      <c r="AN148" s="427"/>
      <c r="AO148" s="427"/>
      <c r="AP148" s="427"/>
      <c r="AQ148" s="427"/>
      <c r="AR148" s="427"/>
      <c r="AS148" s="427"/>
      <c r="AT148" s="427"/>
      <c r="AU148" s="427"/>
      <c r="AV148" s="427"/>
      <c r="AW148" s="427"/>
      <c r="AX148" s="427"/>
      <c r="AY148" s="427"/>
      <c r="AZ148" s="427"/>
      <c r="BA148" s="427"/>
      <c r="BB148" s="427"/>
      <c r="BC148" s="427"/>
      <c r="BD148" s="427"/>
      <c r="BE148" s="427"/>
      <c r="BF148" s="427"/>
      <c r="BG148" s="427"/>
      <c r="BH148" s="427"/>
      <c r="BI148" s="427"/>
      <c r="BJ148" s="427"/>
      <c r="BK148" s="427"/>
      <c r="BL148" s="427"/>
      <c r="BM148" s="427"/>
      <c r="BN148" s="427"/>
      <c r="BO148" s="427"/>
      <c r="BP148" s="427"/>
      <c r="BQ148" s="427"/>
      <c r="BR148" s="427"/>
      <c r="BS148" s="427"/>
      <c r="BT148" s="427"/>
      <c r="BU148" s="427"/>
      <c r="BV148" s="427"/>
      <c r="BW148" s="427"/>
      <c r="BX148" s="427"/>
      <c r="BY148" s="427"/>
      <c r="BZ148" s="427"/>
      <c r="CA148" s="427"/>
      <c r="CB148" s="427"/>
      <c r="CC148" s="427"/>
      <c r="CD148" s="427"/>
      <c r="CE148" s="427"/>
      <c r="CF148" s="427"/>
      <c r="CG148" s="427"/>
      <c r="CH148" s="427"/>
      <c r="CI148" s="427"/>
      <c r="CJ148" s="427"/>
      <c r="CK148" s="427"/>
      <c r="CL148" s="427"/>
      <c r="CM148" s="427"/>
      <c r="CN148" s="427"/>
      <c r="CO148" s="427"/>
      <c r="CP148" s="427"/>
      <c r="CQ148" s="427"/>
      <c r="CR148" s="427"/>
      <c r="CS148" s="427"/>
      <c r="CT148" s="427"/>
      <c r="CU148" s="427"/>
      <c r="CV148" s="427"/>
      <c r="CW148" s="427"/>
      <c r="CX148" s="427"/>
      <c r="CY148" s="427"/>
      <c r="CZ148" s="427"/>
      <c r="DA148" s="427"/>
      <c r="DB148" s="427"/>
      <c r="DC148" s="427"/>
      <c r="DD148" s="427"/>
      <c r="DE148" s="427"/>
      <c r="DF148" s="427"/>
      <c r="DG148" s="427"/>
      <c r="DH148" s="427"/>
      <c r="DI148" s="427"/>
      <c r="DJ148" s="427"/>
      <c r="DK148" s="427"/>
      <c r="DL148" s="427"/>
      <c r="DM148" s="427"/>
      <c r="DN148" s="427"/>
      <c r="DO148" s="427"/>
      <c r="DP148" s="427"/>
      <c r="DQ148" s="427"/>
      <c r="DR148" s="427"/>
      <c r="DS148" s="427"/>
      <c r="DT148" s="427"/>
      <c r="DU148" s="427"/>
      <c r="DV148" s="427"/>
      <c r="DW148" s="427"/>
      <c r="DX148" s="427"/>
      <c r="DY148" s="427"/>
      <c r="DZ148" s="427"/>
      <c r="EA148" s="427"/>
      <c r="EB148" s="427"/>
      <c r="EC148" s="427"/>
      <c r="ED148" s="427"/>
      <c r="EE148" s="427"/>
      <c r="EF148" s="427"/>
      <c r="EG148" s="427"/>
      <c r="EH148" s="427"/>
      <c r="EI148" s="427"/>
      <c r="EJ148" s="427"/>
      <c r="EK148" s="427"/>
      <c r="EL148" s="427"/>
      <c r="EM148" s="427"/>
      <c r="EN148" s="427"/>
      <c r="EO148" s="427"/>
      <c r="EP148" s="427"/>
      <c r="EQ148" s="427"/>
      <c r="ER148" s="427"/>
      <c r="ES148" s="427"/>
      <c r="ET148" s="427"/>
      <c r="EU148" s="427"/>
      <c r="EV148" s="427"/>
      <c r="EW148" s="427"/>
      <c r="EX148" s="427"/>
      <c r="EY148" s="427"/>
      <c r="EZ148" s="427"/>
      <c r="FA148" s="427"/>
      <c r="FB148" s="427"/>
      <c r="FC148" s="427"/>
      <c r="FD148" s="427"/>
      <c r="FE148" s="427"/>
      <c r="FF148" s="427"/>
      <c r="FG148" s="427"/>
      <c r="FH148" s="427"/>
      <c r="FI148" s="427"/>
      <c r="FJ148" s="427"/>
      <c r="FK148" s="427"/>
      <c r="FL148" s="427"/>
      <c r="FM148" s="427"/>
      <c r="FN148" s="427"/>
      <c r="FO148" s="427"/>
      <c r="FP148" s="427"/>
      <c r="FQ148" s="427"/>
      <c r="FR148" s="427"/>
      <c r="FS148" s="427"/>
      <c r="FT148" s="427"/>
      <c r="FU148" s="427"/>
      <c r="FV148" s="427"/>
      <c r="FW148" s="427"/>
      <c r="FX148" s="427"/>
      <c r="FY148" s="427"/>
      <c r="FZ148" s="427"/>
      <c r="GA148" s="427"/>
      <c r="GB148" s="427"/>
      <c r="GC148" s="427"/>
      <c r="GD148" s="427"/>
      <c r="GE148" s="427"/>
      <c r="GF148" s="427"/>
      <c r="GG148" s="427"/>
      <c r="GH148" s="427"/>
      <c r="GI148" s="427"/>
      <c r="GJ148" s="427"/>
      <c r="GK148" s="427"/>
      <c r="GL148" s="427"/>
      <c r="GM148" s="427"/>
      <c r="GN148" s="427"/>
      <c r="GO148" s="427"/>
      <c r="GP148" s="427"/>
      <c r="GQ148" s="427"/>
      <c r="GR148" s="427"/>
      <c r="GS148" s="427"/>
      <c r="GT148" s="427"/>
      <c r="GU148" s="427"/>
      <c r="GV148" s="427"/>
      <c r="GW148" s="427"/>
      <c r="GX148" s="427"/>
      <c r="GY148" s="427"/>
      <c r="GZ148" s="427"/>
      <c r="HA148" s="427"/>
      <c r="HB148" s="427"/>
      <c r="HC148" s="427"/>
      <c r="HD148" s="427"/>
      <c r="HE148" s="427"/>
      <c r="HF148" s="427"/>
      <c r="HG148" s="427"/>
      <c r="HH148" s="427"/>
      <c r="HI148" s="427"/>
      <c r="HJ148" s="427"/>
      <c r="HK148" s="427"/>
      <c r="HL148" s="427"/>
      <c r="HM148" s="427"/>
      <c r="HN148" s="427"/>
      <c r="HO148" s="427"/>
      <c r="HP148" s="427"/>
      <c r="HQ148" s="427"/>
      <c r="HR148" s="427"/>
      <c r="HS148" s="427"/>
      <c r="HT148" s="427"/>
      <c r="HU148" s="427"/>
      <c r="HV148" s="427"/>
      <c r="HW148" s="427"/>
      <c r="HX148" s="427"/>
      <c r="HY148" s="427"/>
      <c r="HZ148" s="427"/>
      <c r="IA148" s="427"/>
      <c r="IB148" s="427"/>
      <c r="IC148" s="427"/>
      <c r="ID148" s="427"/>
      <c r="IE148" s="427"/>
      <c r="IF148" s="427"/>
      <c r="IG148" s="427"/>
      <c r="IH148" s="427"/>
      <c r="II148" s="427"/>
      <c r="IJ148" s="427"/>
      <c r="IK148" s="427"/>
      <c r="IL148" s="427"/>
      <c r="IM148" s="427"/>
      <c r="IN148" s="427"/>
      <c r="IO148" s="427"/>
      <c r="IP148" s="427"/>
      <c r="IQ148" s="427"/>
      <c r="IR148" s="427"/>
      <c r="IS148" s="427"/>
      <c r="IT148" s="427"/>
      <c r="IU148" s="427"/>
    </row>
    <row r="149" spans="1:255" ht="9.9499999999999993" customHeight="1">
      <c r="A149" s="1104"/>
      <c r="B149" s="1104"/>
      <c r="C149" s="1104"/>
      <c r="D149" s="1104"/>
      <c r="E149" s="1104"/>
      <c r="F149" s="1104"/>
      <c r="G149" s="1104"/>
      <c r="H149" s="1104"/>
      <c r="I149" s="1104"/>
      <c r="J149" s="1104"/>
      <c r="K149" s="1104"/>
      <c r="L149" s="411"/>
      <c r="M149" s="411"/>
      <c r="N149" s="411"/>
      <c r="O149" s="411"/>
      <c r="P149" s="411"/>
      <c r="Q149" s="411"/>
      <c r="R149" s="411"/>
      <c r="S149" s="411"/>
      <c r="T149" s="411"/>
      <c r="U149" s="411"/>
      <c r="V149" s="411"/>
      <c r="W149" s="411"/>
      <c r="X149" s="411"/>
      <c r="Y149" s="411"/>
      <c r="Z149" s="411"/>
      <c r="AA149" s="411"/>
      <c r="AB149" s="411"/>
      <c r="AC149" s="411"/>
      <c r="AD149" s="411"/>
      <c r="AE149" s="411"/>
      <c r="AF149" s="411"/>
      <c r="AG149" s="411"/>
      <c r="AH149" s="411"/>
      <c r="AI149" s="411"/>
      <c r="AJ149" s="411"/>
      <c r="AK149" s="411"/>
      <c r="AL149" s="411"/>
      <c r="AM149" s="411"/>
      <c r="AN149" s="411"/>
      <c r="AO149" s="411"/>
      <c r="AP149" s="411"/>
      <c r="AQ149" s="411"/>
      <c r="AR149" s="411"/>
      <c r="AS149" s="411"/>
      <c r="AT149" s="411"/>
      <c r="AU149" s="411"/>
      <c r="AV149" s="411"/>
      <c r="AW149" s="411"/>
      <c r="AX149" s="411"/>
      <c r="AY149" s="411"/>
      <c r="AZ149" s="411"/>
      <c r="BA149" s="411"/>
      <c r="BB149" s="411"/>
      <c r="BC149" s="411"/>
      <c r="BD149" s="411"/>
      <c r="BE149" s="411"/>
      <c r="BF149" s="411"/>
      <c r="BG149" s="411"/>
      <c r="BH149" s="411"/>
      <c r="BI149" s="411"/>
      <c r="BJ149" s="411"/>
      <c r="BK149" s="411"/>
      <c r="BL149" s="411"/>
      <c r="BM149" s="411"/>
      <c r="BN149" s="411"/>
      <c r="BO149" s="411"/>
      <c r="BP149" s="411"/>
      <c r="BQ149" s="411"/>
      <c r="BR149" s="411"/>
      <c r="BS149" s="411"/>
      <c r="BT149" s="411"/>
      <c r="BU149" s="411"/>
      <c r="BV149" s="411"/>
      <c r="BW149" s="411"/>
      <c r="BX149" s="411"/>
      <c r="BY149" s="411"/>
      <c r="BZ149" s="411"/>
      <c r="CA149" s="411"/>
      <c r="CB149" s="411"/>
      <c r="CC149" s="411"/>
      <c r="CD149" s="411"/>
      <c r="CE149" s="411"/>
      <c r="CF149" s="411"/>
      <c r="CG149" s="411"/>
      <c r="CH149" s="411"/>
      <c r="CI149" s="411"/>
      <c r="CJ149" s="411"/>
      <c r="CK149" s="411"/>
      <c r="CL149" s="411"/>
      <c r="CM149" s="411"/>
      <c r="CN149" s="411"/>
      <c r="CO149" s="411"/>
      <c r="CP149" s="411"/>
      <c r="CQ149" s="411"/>
      <c r="CR149" s="411"/>
      <c r="CS149" s="411"/>
      <c r="CT149" s="411"/>
      <c r="CU149" s="411"/>
      <c r="CV149" s="411"/>
      <c r="CW149" s="411"/>
      <c r="CX149" s="411"/>
      <c r="CY149" s="411"/>
      <c r="CZ149" s="411"/>
      <c r="DA149" s="411"/>
      <c r="DB149" s="411"/>
      <c r="DC149" s="411"/>
      <c r="DD149" s="411"/>
      <c r="DE149" s="411"/>
      <c r="DF149" s="411"/>
      <c r="DG149" s="411"/>
      <c r="DH149" s="411"/>
      <c r="DI149" s="411"/>
      <c r="DJ149" s="411"/>
      <c r="DK149" s="411"/>
      <c r="DL149" s="411"/>
      <c r="DM149" s="411"/>
      <c r="DN149" s="411"/>
      <c r="DO149" s="411"/>
      <c r="DP149" s="411"/>
      <c r="DQ149" s="411"/>
      <c r="DR149" s="411"/>
      <c r="DS149" s="411"/>
      <c r="DT149" s="411"/>
      <c r="DU149" s="411"/>
      <c r="DV149" s="411"/>
      <c r="DW149" s="411"/>
      <c r="DX149" s="411"/>
      <c r="DY149" s="411"/>
      <c r="DZ149" s="411"/>
      <c r="EA149" s="411"/>
      <c r="EB149" s="411"/>
      <c r="EC149" s="411"/>
      <c r="ED149" s="411"/>
      <c r="EE149" s="411"/>
      <c r="EF149" s="411"/>
      <c r="EG149" s="411"/>
      <c r="EH149" s="411"/>
      <c r="EI149" s="411"/>
      <c r="EJ149" s="411"/>
      <c r="EK149" s="411"/>
      <c r="EL149" s="411"/>
      <c r="EM149" s="411"/>
      <c r="EN149" s="411"/>
      <c r="EO149" s="411"/>
      <c r="EP149" s="411"/>
      <c r="EQ149" s="411"/>
      <c r="ER149" s="411"/>
      <c r="ES149" s="411"/>
      <c r="ET149" s="411"/>
      <c r="EU149" s="411"/>
      <c r="EV149" s="411"/>
      <c r="EW149" s="411"/>
      <c r="EX149" s="411"/>
      <c r="EY149" s="411"/>
      <c r="EZ149" s="411"/>
      <c r="FA149" s="411"/>
      <c r="FB149" s="411"/>
      <c r="FC149" s="411"/>
      <c r="FD149" s="411"/>
      <c r="FE149" s="411"/>
      <c r="FF149" s="411"/>
      <c r="FG149" s="411"/>
      <c r="FH149" s="411"/>
      <c r="FI149" s="411"/>
      <c r="FJ149" s="411"/>
      <c r="FK149" s="411"/>
      <c r="FL149" s="411"/>
      <c r="FM149" s="411"/>
      <c r="FN149" s="411"/>
      <c r="FO149" s="411"/>
      <c r="FP149" s="411"/>
      <c r="FQ149" s="411"/>
      <c r="FR149" s="411"/>
      <c r="FS149" s="411"/>
      <c r="FT149" s="411"/>
      <c r="FU149" s="411"/>
      <c r="FV149" s="411"/>
      <c r="FW149" s="411"/>
      <c r="FX149" s="411"/>
      <c r="FY149" s="411"/>
      <c r="FZ149" s="411"/>
      <c r="GA149" s="411"/>
      <c r="GB149" s="411"/>
      <c r="GC149" s="411"/>
      <c r="GD149" s="411"/>
      <c r="GE149" s="411"/>
      <c r="GF149" s="411"/>
      <c r="GG149" s="411"/>
      <c r="GH149" s="411"/>
      <c r="GI149" s="411"/>
      <c r="GJ149" s="411"/>
      <c r="GK149" s="411"/>
      <c r="GL149" s="411"/>
      <c r="GM149" s="411"/>
      <c r="GN149" s="411"/>
      <c r="GO149" s="411"/>
      <c r="GP149" s="411"/>
      <c r="GQ149" s="411"/>
      <c r="GR149" s="411"/>
      <c r="GS149" s="411"/>
      <c r="GT149" s="411"/>
      <c r="GU149" s="411"/>
      <c r="GV149" s="411"/>
      <c r="GW149" s="411"/>
      <c r="GX149" s="411"/>
      <c r="GY149" s="411"/>
      <c r="GZ149" s="411"/>
      <c r="HA149" s="411"/>
      <c r="HB149" s="411"/>
      <c r="HC149" s="411"/>
      <c r="HD149" s="411"/>
      <c r="HE149" s="411"/>
      <c r="HF149" s="411"/>
      <c r="HG149" s="411"/>
      <c r="HH149" s="411"/>
      <c r="HI149" s="411"/>
      <c r="HJ149" s="411"/>
      <c r="HK149" s="411"/>
      <c r="HL149" s="411"/>
      <c r="HM149" s="411"/>
      <c r="HN149" s="411"/>
      <c r="HO149" s="411"/>
      <c r="HP149" s="411"/>
      <c r="HQ149" s="411"/>
      <c r="HR149" s="411"/>
      <c r="HS149" s="411"/>
      <c r="HT149" s="411"/>
      <c r="HU149" s="411"/>
      <c r="HV149" s="411"/>
      <c r="HW149" s="411"/>
      <c r="HX149" s="411"/>
      <c r="HY149" s="411"/>
      <c r="HZ149" s="411"/>
      <c r="IA149" s="411"/>
      <c r="IB149" s="411"/>
      <c r="IC149" s="411"/>
      <c r="ID149" s="411"/>
      <c r="IE149" s="411"/>
      <c r="IF149" s="411"/>
      <c r="IG149" s="411"/>
      <c r="IH149" s="411"/>
      <c r="II149" s="411"/>
      <c r="IJ149" s="411"/>
      <c r="IK149" s="411"/>
      <c r="IL149" s="411"/>
      <c r="IM149" s="411"/>
      <c r="IN149" s="411"/>
      <c r="IO149" s="411"/>
      <c r="IP149" s="411"/>
      <c r="IQ149" s="411"/>
      <c r="IR149" s="411"/>
      <c r="IS149" s="411"/>
      <c r="IT149" s="411"/>
      <c r="IU149" s="411"/>
    </row>
    <row r="150" spans="1:255">
      <c r="A150" s="406" t="s">
        <v>488</v>
      </c>
      <c r="B150" s="406" t="s">
        <v>488</v>
      </c>
      <c r="C150" s="406" t="s">
        <v>488</v>
      </c>
      <c r="D150" s="406" t="s">
        <v>488</v>
      </c>
      <c r="E150" s="406" t="s">
        <v>488</v>
      </c>
      <c r="F150" s="406" t="s">
        <v>488</v>
      </c>
      <c r="G150" s="406" t="s">
        <v>488</v>
      </c>
      <c r="H150" s="424">
        <f>I150+J150</f>
        <v>30444</v>
      </c>
      <c r="I150" s="424">
        <v>6178</v>
      </c>
      <c r="J150" s="424">
        <v>24266</v>
      </c>
      <c r="K150" s="406" t="s">
        <v>488</v>
      </c>
      <c r="L150" s="411"/>
      <c r="M150" s="411"/>
      <c r="N150" s="411"/>
      <c r="O150" s="411"/>
      <c r="P150" s="411"/>
      <c r="Q150" s="411"/>
      <c r="R150" s="411"/>
      <c r="S150" s="411"/>
      <c r="T150" s="411"/>
      <c r="U150" s="411"/>
      <c r="V150" s="411"/>
      <c r="W150" s="411"/>
      <c r="X150" s="411"/>
      <c r="Y150" s="411"/>
      <c r="Z150" s="411"/>
      <c r="AA150" s="411"/>
      <c r="AB150" s="411"/>
      <c r="AC150" s="411"/>
      <c r="AD150" s="411"/>
      <c r="AE150" s="411"/>
      <c r="AF150" s="411"/>
      <c r="AG150" s="411"/>
      <c r="AH150" s="411"/>
      <c r="AI150" s="411"/>
      <c r="AJ150" s="411"/>
      <c r="AK150" s="411"/>
      <c r="AL150" s="411"/>
      <c r="AM150" s="411"/>
      <c r="AN150" s="411"/>
      <c r="AO150" s="411"/>
      <c r="AP150" s="411"/>
      <c r="AQ150" s="411"/>
      <c r="AR150" s="411"/>
      <c r="AS150" s="411"/>
      <c r="AT150" s="411"/>
      <c r="AU150" s="411"/>
      <c r="AV150" s="411"/>
      <c r="AW150" s="411"/>
      <c r="AX150" s="411"/>
      <c r="AY150" s="411"/>
      <c r="AZ150" s="411"/>
      <c r="BA150" s="411"/>
      <c r="BB150" s="411"/>
      <c r="BC150" s="411"/>
      <c r="BD150" s="411"/>
      <c r="BE150" s="411"/>
      <c r="BF150" s="411"/>
      <c r="BG150" s="411"/>
      <c r="BH150" s="411"/>
      <c r="BI150" s="411"/>
      <c r="BJ150" s="411"/>
      <c r="BK150" s="411"/>
      <c r="BL150" s="411"/>
      <c r="BM150" s="411"/>
      <c r="BN150" s="411"/>
      <c r="BO150" s="411"/>
      <c r="BP150" s="411"/>
      <c r="BQ150" s="411"/>
      <c r="BR150" s="411"/>
      <c r="BS150" s="411"/>
      <c r="BT150" s="411"/>
      <c r="BU150" s="411"/>
      <c r="BV150" s="411"/>
      <c r="BW150" s="411"/>
      <c r="BX150" s="411"/>
      <c r="BY150" s="411"/>
      <c r="BZ150" s="411"/>
      <c r="CA150" s="411"/>
      <c r="CB150" s="411"/>
      <c r="CC150" s="411"/>
      <c r="CD150" s="411"/>
      <c r="CE150" s="411"/>
      <c r="CF150" s="411"/>
      <c r="CG150" s="411"/>
      <c r="CH150" s="411"/>
      <c r="CI150" s="411"/>
      <c r="CJ150" s="411"/>
      <c r="CK150" s="411"/>
      <c r="CL150" s="411"/>
      <c r="CM150" s="411"/>
      <c r="CN150" s="411"/>
      <c r="CO150" s="411"/>
      <c r="CP150" s="411"/>
      <c r="CQ150" s="411"/>
      <c r="CR150" s="411"/>
      <c r="CS150" s="411"/>
      <c r="CT150" s="411"/>
      <c r="CU150" s="411"/>
      <c r="CV150" s="411"/>
      <c r="CW150" s="411"/>
      <c r="CX150" s="411"/>
      <c r="CY150" s="411"/>
      <c r="CZ150" s="411"/>
      <c r="DA150" s="411"/>
      <c r="DB150" s="411"/>
      <c r="DC150" s="411"/>
      <c r="DD150" s="411"/>
      <c r="DE150" s="411"/>
      <c r="DF150" s="411"/>
      <c r="DG150" s="411"/>
      <c r="DH150" s="411"/>
      <c r="DI150" s="411"/>
      <c r="DJ150" s="411"/>
      <c r="DK150" s="411"/>
      <c r="DL150" s="411"/>
      <c r="DM150" s="411"/>
      <c r="DN150" s="411"/>
      <c r="DO150" s="411"/>
      <c r="DP150" s="411"/>
      <c r="DQ150" s="411"/>
      <c r="DR150" s="411"/>
      <c r="DS150" s="411"/>
      <c r="DT150" s="411"/>
      <c r="DU150" s="411"/>
      <c r="DV150" s="411"/>
      <c r="DW150" s="411"/>
      <c r="DX150" s="411"/>
      <c r="DY150" s="411"/>
      <c r="DZ150" s="411"/>
      <c r="EA150" s="411"/>
      <c r="EB150" s="411"/>
      <c r="EC150" s="411"/>
      <c r="ED150" s="411"/>
      <c r="EE150" s="411"/>
      <c r="EF150" s="411"/>
      <c r="EG150" s="411"/>
      <c r="EH150" s="411"/>
      <c r="EI150" s="411"/>
      <c r="EJ150" s="411"/>
      <c r="EK150" s="411"/>
      <c r="EL150" s="411"/>
      <c r="EM150" s="411"/>
      <c r="EN150" s="411"/>
      <c r="EO150" s="411"/>
      <c r="EP150" s="411"/>
      <c r="EQ150" s="411"/>
      <c r="ER150" s="411"/>
      <c r="ES150" s="411"/>
      <c r="ET150" s="411"/>
      <c r="EU150" s="411"/>
      <c r="EV150" s="411"/>
      <c r="EW150" s="411"/>
      <c r="EX150" s="411"/>
      <c r="EY150" s="411"/>
      <c r="EZ150" s="411"/>
      <c r="FA150" s="411"/>
      <c r="FB150" s="411"/>
      <c r="FC150" s="411"/>
      <c r="FD150" s="411"/>
      <c r="FE150" s="411"/>
      <c r="FF150" s="411"/>
      <c r="FG150" s="411"/>
      <c r="FH150" s="411"/>
      <c r="FI150" s="411"/>
      <c r="FJ150" s="411"/>
      <c r="FK150" s="411"/>
      <c r="FL150" s="411"/>
      <c r="FM150" s="411"/>
      <c r="FN150" s="411"/>
      <c r="FO150" s="411"/>
      <c r="FP150" s="411"/>
      <c r="FQ150" s="411"/>
      <c r="FR150" s="411"/>
      <c r="FS150" s="411"/>
      <c r="FT150" s="411"/>
      <c r="FU150" s="411"/>
      <c r="FV150" s="411"/>
      <c r="FW150" s="411"/>
      <c r="FX150" s="411"/>
      <c r="FY150" s="411"/>
      <c r="FZ150" s="411"/>
      <c r="GA150" s="411"/>
      <c r="GB150" s="411"/>
      <c r="GC150" s="411"/>
      <c r="GD150" s="411"/>
      <c r="GE150" s="411"/>
      <c r="GF150" s="411"/>
      <c r="GG150" s="411"/>
      <c r="GH150" s="411"/>
      <c r="GI150" s="411"/>
      <c r="GJ150" s="411"/>
      <c r="GK150" s="411"/>
      <c r="GL150" s="411"/>
      <c r="GM150" s="411"/>
      <c r="GN150" s="411"/>
      <c r="GO150" s="411"/>
      <c r="GP150" s="411"/>
      <c r="GQ150" s="411"/>
      <c r="GR150" s="411"/>
      <c r="GS150" s="411"/>
      <c r="GT150" s="411"/>
      <c r="GU150" s="411"/>
      <c r="GV150" s="411"/>
      <c r="GW150" s="411"/>
      <c r="GX150" s="411"/>
      <c r="GY150" s="411"/>
      <c r="GZ150" s="411"/>
      <c r="HA150" s="411"/>
      <c r="HB150" s="411"/>
      <c r="HC150" s="411"/>
      <c r="HD150" s="411"/>
      <c r="HE150" s="411"/>
      <c r="HF150" s="411"/>
      <c r="HG150" s="411"/>
      <c r="HH150" s="411"/>
      <c r="HI150" s="411"/>
      <c r="HJ150" s="411"/>
      <c r="HK150" s="411"/>
      <c r="HL150" s="411"/>
      <c r="HM150" s="411"/>
      <c r="HN150" s="411"/>
      <c r="HO150" s="411"/>
      <c r="HP150" s="411"/>
      <c r="HQ150" s="411"/>
      <c r="HR150" s="411"/>
      <c r="HS150" s="411"/>
      <c r="HT150" s="411"/>
      <c r="HU150" s="411"/>
      <c r="HV150" s="411"/>
      <c r="HW150" s="411"/>
      <c r="HX150" s="411"/>
      <c r="HY150" s="411"/>
      <c r="HZ150" s="411"/>
      <c r="IA150" s="411"/>
      <c r="IB150" s="411"/>
      <c r="IC150" s="411"/>
      <c r="ID150" s="411"/>
      <c r="IE150" s="411"/>
      <c r="IF150" s="411"/>
      <c r="IG150" s="411"/>
      <c r="IH150" s="411"/>
      <c r="II150" s="411"/>
      <c r="IJ150" s="411"/>
      <c r="IK150" s="411"/>
      <c r="IL150" s="411"/>
      <c r="IM150" s="411"/>
      <c r="IN150" s="411"/>
      <c r="IO150" s="411"/>
      <c r="IP150" s="411"/>
      <c r="IQ150" s="411"/>
      <c r="IR150" s="411"/>
      <c r="IS150" s="411"/>
      <c r="IT150" s="411"/>
      <c r="IU150" s="411"/>
    </row>
    <row r="151" spans="1:255">
      <c r="A151" s="1105" t="s">
        <v>651</v>
      </c>
      <c r="B151" s="1105"/>
      <c r="C151" s="1105"/>
      <c r="D151" s="1105"/>
      <c r="E151" s="1105"/>
      <c r="F151" s="1105"/>
      <c r="G151" s="1105"/>
      <c r="H151" s="1105"/>
      <c r="I151" s="1105"/>
      <c r="J151" s="1105"/>
      <c r="K151" s="1105"/>
      <c r="L151" s="411"/>
      <c r="M151" s="411"/>
      <c r="N151" s="411"/>
      <c r="O151" s="411"/>
      <c r="P151" s="411"/>
      <c r="Q151" s="411"/>
      <c r="R151" s="411"/>
      <c r="S151" s="411"/>
      <c r="T151" s="411"/>
      <c r="U151" s="411"/>
      <c r="V151" s="411"/>
      <c r="W151" s="411"/>
      <c r="X151" s="411"/>
      <c r="Y151" s="411"/>
      <c r="Z151" s="411"/>
      <c r="AA151" s="411"/>
      <c r="AB151" s="411"/>
      <c r="AC151" s="411"/>
      <c r="AD151" s="411"/>
      <c r="AE151" s="411"/>
      <c r="AF151" s="411"/>
      <c r="AG151" s="411"/>
      <c r="AH151" s="411"/>
      <c r="AI151" s="411"/>
      <c r="AJ151" s="411"/>
      <c r="AK151" s="411"/>
      <c r="AL151" s="411"/>
      <c r="AM151" s="411"/>
      <c r="AN151" s="411"/>
      <c r="AO151" s="411"/>
      <c r="AP151" s="411"/>
      <c r="AQ151" s="411"/>
      <c r="AR151" s="411"/>
      <c r="AS151" s="411"/>
      <c r="AT151" s="411"/>
      <c r="AU151" s="411"/>
      <c r="AV151" s="411"/>
      <c r="AW151" s="411"/>
      <c r="AX151" s="411"/>
      <c r="AY151" s="411"/>
      <c r="AZ151" s="411"/>
      <c r="BA151" s="411"/>
      <c r="BB151" s="411"/>
      <c r="BC151" s="411"/>
      <c r="BD151" s="411"/>
      <c r="BE151" s="411"/>
      <c r="BF151" s="411"/>
      <c r="BG151" s="411"/>
      <c r="BH151" s="411"/>
      <c r="BI151" s="411"/>
      <c r="BJ151" s="411"/>
      <c r="BK151" s="411"/>
      <c r="BL151" s="411"/>
      <c r="BM151" s="411"/>
      <c r="BN151" s="411"/>
      <c r="BO151" s="411"/>
      <c r="BP151" s="411"/>
      <c r="BQ151" s="411"/>
      <c r="BR151" s="411"/>
      <c r="BS151" s="411"/>
      <c r="BT151" s="411"/>
      <c r="BU151" s="411"/>
      <c r="BV151" s="411"/>
      <c r="BW151" s="411"/>
      <c r="BX151" s="411"/>
      <c r="BY151" s="411"/>
      <c r="BZ151" s="411"/>
      <c r="CA151" s="411"/>
      <c r="CB151" s="411"/>
      <c r="CC151" s="411"/>
      <c r="CD151" s="411"/>
      <c r="CE151" s="411"/>
      <c r="CF151" s="411"/>
      <c r="CG151" s="411"/>
      <c r="CH151" s="411"/>
      <c r="CI151" s="411"/>
      <c r="CJ151" s="411"/>
      <c r="CK151" s="411"/>
      <c r="CL151" s="411"/>
      <c r="CM151" s="411"/>
      <c r="CN151" s="411"/>
      <c r="CO151" s="411"/>
      <c r="CP151" s="411"/>
      <c r="CQ151" s="411"/>
      <c r="CR151" s="411"/>
      <c r="CS151" s="411"/>
      <c r="CT151" s="411"/>
      <c r="CU151" s="411"/>
      <c r="CV151" s="411"/>
      <c r="CW151" s="411"/>
      <c r="CX151" s="411"/>
      <c r="CY151" s="411"/>
      <c r="CZ151" s="411"/>
      <c r="DA151" s="411"/>
      <c r="DB151" s="411"/>
      <c r="DC151" s="411"/>
      <c r="DD151" s="411"/>
      <c r="DE151" s="411"/>
      <c r="DF151" s="411"/>
      <c r="DG151" s="411"/>
      <c r="DH151" s="411"/>
      <c r="DI151" s="411"/>
      <c r="DJ151" s="411"/>
      <c r="DK151" s="411"/>
      <c r="DL151" s="411"/>
      <c r="DM151" s="411"/>
      <c r="DN151" s="411"/>
      <c r="DO151" s="411"/>
      <c r="DP151" s="411"/>
      <c r="DQ151" s="411"/>
      <c r="DR151" s="411"/>
      <c r="DS151" s="411"/>
      <c r="DT151" s="411"/>
      <c r="DU151" s="411"/>
      <c r="DV151" s="411"/>
      <c r="DW151" s="411"/>
      <c r="DX151" s="411"/>
      <c r="DY151" s="411"/>
      <c r="DZ151" s="411"/>
      <c r="EA151" s="411"/>
      <c r="EB151" s="411"/>
      <c r="EC151" s="411"/>
      <c r="ED151" s="411"/>
      <c r="EE151" s="411"/>
      <c r="EF151" s="411"/>
      <c r="EG151" s="411"/>
      <c r="EH151" s="411"/>
      <c r="EI151" s="411"/>
      <c r="EJ151" s="411"/>
      <c r="EK151" s="411"/>
      <c r="EL151" s="411"/>
      <c r="EM151" s="411"/>
      <c r="EN151" s="411"/>
      <c r="EO151" s="411"/>
      <c r="EP151" s="411"/>
      <c r="EQ151" s="411"/>
      <c r="ER151" s="411"/>
      <c r="ES151" s="411"/>
      <c r="ET151" s="411"/>
      <c r="EU151" s="411"/>
      <c r="EV151" s="411"/>
      <c r="EW151" s="411"/>
      <c r="EX151" s="411"/>
      <c r="EY151" s="411"/>
      <c r="EZ151" s="411"/>
      <c r="FA151" s="411"/>
      <c r="FB151" s="411"/>
      <c r="FC151" s="411"/>
      <c r="FD151" s="411"/>
      <c r="FE151" s="411"/>
      <c r="FF151" s="411"/>
      <c r="FG151" s="411"/>
      <c r="FH151" s="411"/>
      <c r="FI151" s="411"/>
      <c r="FJ151" s="411"/>
      <c r="FK151" s="411"/>
      <c r="FL151" s="411"/>
      <c r="FM151" s="411"/>
      <c r="FN151" s="411"/>
      <c r="FO151" s="411"/>
      <c r="FP151" s="411"/>
      <c r="FQ151" s="411"/>
      <c r="FR151" s="411"/>
      <c r="FS151" s="411"/>
      <c r="FT151" s="411"/>
      <c r="FU151" s="411"/>
      <c r="FV151" s="411"/>
      <c r="FW151" s="411"/>
      <c r="FX151" s="411"/>
      <c r="FY151" s="411"/>
      <c r="FZ151" s="411"/>
      <c r="GA151" s="411"/>
      <c r="GB151" s="411"/>
      <c r="GC151" s="411"/>
      <c r="GD151" s="411"/>
      <c r="GE151" s="411"/>
      <c r="GF151" s="411"/>
      <c r="GG151" s="411"/>
      <c r="GH151" s="411"/>
      <c r="GI151" s="411"/>
      <c r="GJ151" s="411"/>
      <c r="GK151" s="411"/>
      <c r="GL151" s="411"/>
      <c r="GM151" s="411"/>
      <c r="GN151" s="411"/>
      <c r="GO151" s="411"/>
      <c r="GP151" s="411"/>
      <c r="GQ151" s="411"/>
      <c r="GR151" s="411"/>
      <c r="GS151" s="411"/>
      <c r="GT151" s="411"/>
      <c r="GU151" s="411"/>
      <c r="GV151" s="411"/>
      <c r="GW151" s="411"/>
      <c r="GX151" s="411"/>
      <c r="GY151" s="411"/>
      <c r="GZ151" s="411"/>
      <c r="HA151" s="411"/>
      <c r="HB151" s="411"/>
      <c r="HC151" s="411"/>
      <c r="HD151" s="411"/>
      <c r="HE151" s="411"/>
      <c r="HF151" s="411"/>
      <c r="HG151" s="411"/>
      <c r="HH151" s="411"/>
      <c r="HI151" s="411"/>
      <c r="HJ151" s="411"/>
      <c r="HK151" s="411"/>
      <c r="HL151" s="411"/>
      <c r="HM151" s="411"/>
      <c r="HN151" s="411"/>
      <c r="HO151" s="411"/>
      <c r="HP151" s="411"/>
      <c r="HQ151" s="411"/>
      <c r="HR151" s="411"/>
      <c r="HS151" s="411"/>
      <c r="HT151" s="411"/>
      <c r="HU151" s="411"/>
      <c r="HV151" s="411"/>
      <c r="HW151" s="411"/>
      <c r="HX151" s="411"/>
      <c r="HY151" s="411"/>
      <c r="HZ151" s="411"/>
      <c r="IA151" s="411"/>
      <c r="IB151" s="411"/>
      <c r="IC151" s="411"/>
      <c r="ID151" s="411"/>
      <c r="IE151" s="411"/>
      <c r="IF151" s="411"/>
      <c r="IG151" s="411"/>
      <c r="IH151" s="411"/>
      <c r="II151" s="411"/>
      <c r="IJ151" s="411"/>
      <c r="IK151" s="411"/>
      <c r="IL151" s="411"/>
      <c r="IM151" s="411"/>
      <c r="IN151" s="411"/>
      <c r="IO151" s="411"/>
      <c r="IP151" s="411"/>
      <c r="IQ151" s="411"/>
      <c r="IR151" s="411"/>
      <c r="IS151" s="411"/>
      <c r="IT151" s="411"/>
      <c r="IU151" s="411"/>
    </row>
    <row r="152" spans="1:255" ht="17.25">
      <c r="A152" s="1099" t="s">
        <v>314</v>
      </c>
      <c r="B152" s="1099"/>
      <c r="C152" s="1099"/>
      <c r="D152" s="1099"/>
      <c r="E152" s="398" t="s">
        <v>488</v>
      </c>
      <c r="F152" s="398" t="s">
        <v>488</v>
      </c>
      <c r="G152" s="398" t="s">
        <v>488</v>
      </c>
      <c r="H152" s="400">
        <f>H14</f>
        <v>759029346</v>
      </c>
      <c r="I152" s="400">
        <f>I14</f>
        <v>381302156</v>
      </c>
      <c r="J152" s="400">
        <f>J14</f>
        <v>377727190</v>
      </c>
      <c r="K152" s="422" t="s">
        <v>488</v>
      </c>
      <c r="L152" s="401"/>
      <c r="M152" s="401"/>
      <c r="N152" s="401"/>
      <c r="O152" s="401"/>
      <c r="P152" s="401"/>
      <c r="Q152" s="401"/>
      <c r="R152" s="401"/>
      <c r="S152" s="401"/>
      <c r="T152" s="401"/>
      <c r="U152" s="401"/>
      <c r="V152" s="401"/>
      <c r="W152" s="401"/>
      <c r="X152" s="401"/>
      <c r="Y152" s="401"/>
      <c r="Z152" s="401"/>
      <c r="AA152" s="401"/>
      <c r="AB152" s="401"/>
      <c r="AC152" s="401"/>
      <c r="AD152" s="401"/>
      <c r="AE152" s="401"/>
      <c r="AF152" s="401"/>
      <c r="AG152" s="401"/>
      <c r="AH152" s="401"/>
      <c r="AI152" s="401"/>
      <c r="AJ152" s="401"/>
      <c r="AK152" s="401"/>
      <c r="AL152" s="401"/>
      <c r="AM152" s="401"/>
      <c r="AN152" s="401"/>
      <c r="AO152" s="401"/>
      <c r="AP152" s="401"/>
      <c r="AQ152" s="401"/>
      <c r="AR152" s="401"/>
      <c r="AS152" s="401"/>
      <c r="AT152" s="401"/>
      <c r="AU152" s="401"/>
      <c r="AV152" s="401"/>
      <c r="AW152" s="401"/>
      <c r="AX152" s="401"/>
      <c r="AY152" s="401"/>
      <c r="AZ152" s="401"/>
      <c r="BA152" s="401"/>
      <c r="BB152" s="401"/>
      <c r="BC152" s="401"/>
      <c r="BD152" s="401"/>
      <c r="BE152" s="401"/>
      <c r="BF152" s="401"/>
      <c r="BG152" s="401"/>
      <c r="BH152" s="401"/>
      <c r="BI152" s="401"/>
      <c r="BJ152" s="401"/>
      <c r="BK152" s="401"/>
      <c r="BL152" s="401"/>
      <c r="BM152" s="401"/>
      <c r="BN152" s="401"/>
      <c r="BO152" s="401"/>
      <c r="BP152" s="401"/>
      <c r="BQ152" s="401"/>
      <c r="BR152" s="401"/>
      <c r="BS152" s="401"/>
      <c r="BT152" s="401"/>
      <c r="BU152" s="401"/>
      <c r="BV152" s="401"/>
      <c r="BW152" s="401"/>
      <c r="BX152" s="401"/>
      <c r="BY152" s="401"/>
      <c r="BZ152" s="401"/>
      <c r="CA152" s="401"/>
      <c r="CB152" s="401"/>
      <c r="CC152" s="401"/>
      <c r="CD152" s="401"/>
      <c r="CE152" s="401"/>
      <c r="CF152" s="401"/>
      <c r="CG152" s="401"/>
      <c r="CH152" s="401"/>
      <c r="CI152" s="401"/>
      <c r="CJ152" s="401"/>
      <c r="CK152" s="401"/>
      <c r="CL152" s="401"/>
      <c r="CM152" s="401"/>
      <c r="CN152" s="401"/>
      <c r="CO152" s="401"/>
      <c r="CP152" s="401"/>
      <c r="CQ152" s="401"/>
      <c r="CR152" s="401"/>
      <c r="CS152" s="401"/>
      <c r="CT152" s="401"/>
      <c r="CU152" s="401"/>
      <c r="CV152" s="401"/>
      <c r="CW152" s="401"/>
      <c r="CX152" s="401"/>
      <c r="CY152" s="401"/>
      <c r="CZ152" s="401"/>
      <c r="DA152" s="401"/>
      <c r="DB152" s="401"/>
      <c r="DC152" s="401"/>
      <c r="DD152" s="401"/>
      <c r="DE152" s="401"/>
      <c r="DF152" s="401"/>
      <c r="DG152" s="401"/>
      <c r="DH152" s="401"/>
      <c r="DI152" s="401"/>
      <c r="DJ152" s="401"/>
      <c r="DK152" s="401"/>
      <c r="DL152" s="401"/>
      <c r="DM152" s="401"/>
      <c r="DN152" s="401"/>
      <c r="DO152" s="401"/>
      <c r="DP152" s="401"/>
      <c r="DQ152" s="401"/>
      <c r="DR152" s="401"/>
      <c r="DS152" s="401"/>
      <c r="DT152" s="401"/>
      <c r="DU152" s="401"/>
      <c r="DV152" s="401"/>
      <c r="DW152" s="401"/>
      <c r="DX152" s="401"/>
      <c r="DY152" s="401"/>
      <c r="DZ152" s="401"/>
      <c r="EA152" s="401"/>
      <c r="EB152" s="401"/>
      <c r="EC152" s="401"/>
      <c r="ED152" s="401"/>
      <c r="EE152" s="401"/>
      <c r="EF152" s="401"/>
      <c r="EG152" s="401"/>
      <c r="EH152" s="401"/>
      <c r="EI152" s="401"/>
      <c r="EJ152" s="401"/>
      <c r="EK152" s="401"/>
      <c r="EL152" s="401"/>
      <c r="EM152" s="401"/>
      <c r="EN152" s="401"/>
      <c r="EO152" s="401"/>
      <c r="EP152" s="401"/>
      <c r="EQ152" s="401"/>
      <c r="ER152" s="401"/>
      <c r="ES152" s="401"/>
      <c r="ET152" s="401"/>
      <c r="EU152" s="401"/>
      <c r="EV152" s="401"/>
      <c r="EW152" s="401"/>
      <c r="EX152" s="401"/>
      <c r="EY152" s="401"/>
      <c r="EZ152" s="401"/>
      <c r="FA152" s="401"/>
      <c r="FB152" s="401"/>
      <c r="FC152" s="401"/>
      <c r="FD152" s="401"/>
      <c r="FE152" s="401"/>
      <c r="FF152" s="401"/>
      <c r="FG152" s="401"/>
      <c r="FH152" s="401"/>
      <c r="FI152" s="401"/>
      <c r="FJ152" s="401"/>
      <c r="FK152" s="401"/>
      <c r="FL152" s="401"/>
      <c r="FM152" s="401"/>
      <c r="FN152" s="401"/>
      <c r="FO152" s="401"/>
      <c r="FP152" s="401"/>
      <c r="FQ152" s="401"/>
      <c r="FR152" s="401"/>
      <c r="FS152" s="401"/>
      <c r="FT152" s="401"/>
      <c r="FU152" s="401"/>
      <c r="FV152" s="401"/>
      <c r="FW152" s="401"/>
      <c r="FX152" s="401"/>
      <c r="FY152" s="401"/>
      <c r="FZ152" s="401"/>
      <c r="GA152" s="401"/>
      <c r="GB152" s="401"/>
      <c r="GC152" s="401"/>
      <c r="GD152" s="401"/>
      <c r="GE152" s="401"/>
      <c r="GF152" s="401"/>
      <c r="GG152" s="401"/>
      <c r="GH152" s="401"/>
      <c r="GI152" s="401"/>
      <c r="GJ152" s="401"/>
      <c r="GK152" s="401"/>
      <c r="GL152" s="401"/>
      <c r="GM152" s="401"/>
      <c r="GN152" s="401"/>
      <c r="GO152" s="401"/>
      <c r="GP152" s="401"/>
      <c r="GQ152" s="401"/>
      <c r="GR152" s="401"/>
      <c r="GS152" s="401"/>
      <c r="GT152" s="401"/>
      <c r="GU152" s="401"/>
      <c r="GV152" s="401"/>
      <c r="GW152" s="401"/>
      <c r="GX152" s="401"/>
      <c r="GY152" s="401"/>
      <c r="GZ152" s="401"/>
      <c r="HA152" s="401"/>
      <c r="HB152" s="401"/>
      <c r="HC152" s="401"/>
      <c r="HD152" s="401"/>
      <c r="HE152" s="401"/>
      <c r="HF152" s="401"/>
      <c r="HG152" s="401"/>
      <c r="HH152" s="401"/>
      <c r="HI152" s="401"/>
      <c r="HJ152" s="401"/>
      <c r="HK152" s="401"/>
      <c r="HL152" s="401"/>
      <c r="HM152" s="401"/>
      <c r="HN152" s="401"/>
      <c r="HO152" s="401"/>
      <c r="HP152" s="401"/>
      <c r="HQ152" s="401"/>
      <c r="HR152" s="401"/>
      <c r="HS152" s="401"/>
      <c r="HT152" s="401"/>
      <c r="HU152" s="401"/>
      <c r="HV152" s="401"/>
      <c r="HW152" s="401"/>
      <c r="HX152" s="401"/>
      <c r="HY152" s="401"/>
      <c r="HZ152" s="401"/>
      <c r="IA152" s="401"/>
      <c r="IB152" s="401"/>
      <c r="IC152" s="401"/>
      <c r="ID152" s="401"/>
      <c r="IE152" s="401"/>
      <c r="IF152" s="401"/>
      <c r="IG152" s="401"/>
      <c r="IH152" s="401"/>
      <c r="II152" s="401"/>
      <c r="IJ152" s="401"/>
      <c r="IK152" s="401"/>
      <c r="IL152" s="401"/>
      <c r="IM152" s="401"/>
      <c r="IN152" s="401"/>
      <c r="IO152" s="401"/>
      <c r="IP152" s="401"/>
      <c r="IQ152" s="401"/>
      <c r="IR152" s="401"/>
      <c r="IS152" s="401"/>
      <c r="IT152" s="401"/>
      <c r="IU152" s="401"/>
    </row>
    <row r="154" spans="1:255">
      <c r="A154" s="428"/>
    </row>
    <row r="155" spans="1:255">
      <c r="A155" s="428"/>
    </row>
    <row r="156" spans="1:255">
      <c r="A156" s="428"/>
    </row>
    <row r="157" spans="1:255">
      <c r="A157" s="428"/>
    </row>
  </sheetData>
  <sheetProtection password="C25B" sheet="1" objects="1" scenarios="1"/>
  <mergeCells count="34">
    <mergeCell ref="B148:K148"/>
    <mergeCell ref="A149:K149"/>
    <mergeCell ref="A151:K151"/>
    <mergeCell ref="A152:D152"/>
    <mergeCell ref="H2:J2"/>
    <mergeCell ref="H3:J3"/>
    <mergeCell ref="B140:K140"/>
    <mergeCell ref="A141:K141"/>
    <mergeCell ref="A143:K143"/>
    <mergeCell ref="B144:K144"/>
    <mergeCell ref="A145:K145"/>
    <mergeCell ref="A147:K147"/>
    <mergeCell ref="B16:K16"/>
    <mergeCell ref="A76:D76"/>
    <mergeCell ref="A77:K77"/>
    <mergeCell ref="B78:K78"/>
    <mergeCell ref="A138:D138"/>
    <mergeCell ref="A139:K139"/>
    <mergeCell ref="H8:J8"/>
    <mergeCell ref="K8:K11"/>
    <mergeCell ref="H9:H11"/>
    <mergeCell ref="I9:J9"/>
    <mergeCell ref="I10:I11"/>
    <mergeCell ref="J10:J11"/>
    <mergeCell ref="H1:J1"/>
    <mergeCell ref="A5:K5"/>
    <mergeCell ref="A6:K6"/>
    <mergeCell ref="A8:A11"/>
    <mergeCell ref="B8:B11"/>
    <mergeCell ref="C8:C11"/>
    <mergeCell ref="D8:D11"/>
    <mergeCell ref="E8:E11"/>
    <mergeCell ref="F8:F11"/>
    <mergeCell ref="G8:G11"/>
  </mergeCells>
  <printOptions horizontalCentered="1"/>
  <pageMargins left="0.74803149606299213" right="0.74803149606299213" top="0.98425196850393704" bottom="0.74803149606299213" header="0.31496062992125984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18</vt:i4>
      </vt:variant>
    </vt:vector>
  </HeadingPairs>
  <TitlesOfParts>
    <vt:vector size="34" baseType="lpstr">
      <vt:lpstr>zał.1</vt:lpstr>
      <vt:lpstr>zał.2</vt:lpstr>
      <vt:lpstr>zał.3 </vt:lpstr>
      <vt:lpstr>zał.4</vt:lpstr>
      <vt:lpstr>zał.5</vt:lpstr>
      <vt:lpstr>zał.6</vt:lpstr>
      <vt:lpstr>zał.7</vt:lpstr>
      <vt:lpstr>zał.8</vt:lpstr>
      <vt:lpstr>zał.9</vt:lpstr>
      <vt:lpstr>zał.10</vt:lpstr>
      <vt:lpstr>zał.11</vt:lpstr>
      <vt:lpstr>zał.12A</vt:lpstr>
      <vt:lpstr>zał.12B</vt:lpstr>
      <vt:lpstr>zał.13</vt:lpstr>
      <vt:lpstr>zał.14</vt:lpstr>
      <vt:lpstr>zał.15</vt:lpstr>
      <vt:lpstr>zał.1!Obszar_wydruku</vt:lpstr>
      <vt:lpstr>zał.11!Obszar_wydruku</vt:lpstr>
      <vt:lpstr>zał.2!Obszar_wydruku</vt:lpstr>
      <vt:lpstr>zał.5!Obszar_wydruku</vt:lpstr>
      <vt:lpstr>zał.1!Tytuły_wydruku</vt:lpstr>
      <vt:lpstr>zał.10!Tytuły_wydruku</vt:lpstr>
      <vt:lpstr>zał.11!Tytuły_wydruku</vt:lpstr>
      <vt:lpstr>zał.12A!Tytuły_wydruku</vt:lpstr>
      <vt:lpstr>zał.13!Tytuły_wydruku</vt:lpstr>
      <vt:lpstr>zał.14!Tytuły_wydruku</vt:lpstr>
      <vt:lpstr>zał.15!Tytuły_wydruku</vt:lpstr>
      <vt:lpstr>zał.2!Tytuły_wydruku</vt:lpstr>
      <vt:lpstr>'zał.3 '!Tytuły_wydruku</vt:lpstr>
      <vt:lpstr>zał.4!Tytuły_wydruku</vt:lpstr>
      <vt:lpstr>zał.6!Tytuły_wydruku</vt:lpstr>
      <vt:lpstr>zał.7!Tytuły_wydruku</vt:lpstr>
      <vt:lpstr>zał.8!Tytuły_wydruku</vt:lpstr>
      <vt:lpstr>zał.9!Tytuły_wydruku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b.bulak</dc:creator>
  <cp:lastModifiedBy>Krzysztof Ryszewski</cp:lastModifiedBy>
  <cp:lastPrinted>2022-11-11T09:27:56Z</cp:lastPrinted>
  <dcterms:created xsi:type="dcterms:W3CDTF">2010-11-02T12:16:55Z</dcterms:created>
  <dcterms:modified xsi:type="dcterms:W3CDTF">2022-12-09T07:55:36Z</dcterms:modified>
</cp:coreProperties>
</file>