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2120" windowHeight="8700" activeTab="0"/>
  </bookViews>
  <sheets>
    <sheet name="aut. 2022" sheetId="1" r:id="rId1"/>
  </sheets>
  <definedNames>
    <definedName name="_xlnm.Print_Titles" localSheetId="0">'aut. 2022'!$3:$4</definedName>
  </definedNames>
  <calcPr fullCalcOnLoad="1" fullPrecision="0"/>
</workbook>
</file>

<file path=xl/sharedStrings.xml><?xml version="1.0" encoding="utf-8"?>
<sst xmlns="http://schemas.openxmlformats.org/spreadsheetml/2006/main" count="153" uniqueCount="130">
  <si>
    <t xml:space="preserve">Plan po zmianach </t>
  </si>
  <si>
    <t>Zmiany 
wynikające z autopoprawki</t>
  </si>
  <si>
    <t>Treść</t>
  </si>
  <si>
    <t>Zwiększenia</t>
  </si>
  <si>
    <t>Zmniejszenia</t>
  </si>
  <si>
    <t>I.</t>
  </si>
  <si>
    <t>Zmiany w treści uchwały:</t>
  </si>
  <si>
    <t>1.</t>
  </si>
  <si>
    <t>2.</t>
  </si>
  <si>
    <t>3.</t>
  </si>
  <si>
    <t>4.</t>
  </si>
  <si>
    <t>5.</t>
  </si>
  <si>
    <t>6.</t>
  </si>
  <si>
    <t>7.</t>
  </si>
  <si>
    <t>8.</t>
  </si>
  <si>
    <t>II.</t>
  </si>
  <si>
    <t>III.</t>
  </si>
  <si>
    <t>Dochody</t>
  </si>
  <si>
    <t>OGÓŁEM</t>
  </si>
  <si>
    <t>Pozostała działalność</t>
  </si>
  <si>
    <t>Kultura i ochrona dziedzictwa narodowego</t>
  </si>
  <si>
    <t>IV.</t>
  </si>
  <si>
    <t>Wydatki</t>
  </si>
  <si>
    <t>V.</t>
  </si>
  <si>
    <t>§ 1 ust. 1 dotyczący dochodów budżetowych</t>
  </si>
  <si>
    <t>§ 1 ust. 1 pkt 1 dotyczący dochodów bieżących</t>
  </si>
  <si>
    <t>§ 2 ust. 1 dotyczący wydatków budżetowych</t>
  </si>
  <si>
    <t>§ 2 ust. 1 pkt 1 dotyczący wydatków bieżących</t>
  </si>
  <si>
    <t>§ 2 ust. 1 pkt 2 dotyczący wydatków majątkowych</t>
  </si>
  <si>
    <t>Dochody bieżące:</t>
  </si>
  <si>
    <t>źródło:</t>
  </si>
  <si>
    <t>§ 1 ust. 1 pkt 2 dotyczący dochodów majątkowych</t>
  </si>
  <si>
    <t>Dochody majątkowe:</t>
  </si>
  <si>
    <t>Dział
Rozdział</t>
  </si>
  <si>
    <t>Różne rozliczenia</t>
  </si>
  <si>
    <t>Rezerwy ogólne i celowe</t>
  </si>
  <si>
    <t>Obsługa długu publicznego</t>
  </si>
  <si>
    <t xml:space="preserve"> - wydatki bieżące - zadania statutowe jednostek budżetowych 
   (kol .7 zał. nr 3 do projektu uchwały budżetowej)</t>
  </si>
  <si>
    <t>600</t>
  </si>
  <si>
    <t>60013</t>
  </si>
  <si>
    <t>Drogi publiczne wojewódzkie</t>
  </si>
  <si>
    <t>Transport i łączność</t>
  </si>
  <si>
    <t>9.</t>
  </si>
  <si>
    <t>wydatki ogółem (pomniejszone o rezerwę celową na realizację zadań własnych z zakresu zarządzania kryzysowego)</t>
  </si>
  <si>
    <t xml:space="preserve"> (-) wydatki inwestycyjne</t>
  </si>
  <si>
    <t xml:space="preserve"> (-) wydatki na wynagrodzenia i pochodne</t>
  </si>
  <si>
    <t xml:space="preserve"> (-) wydatki na obsługę długu</t>
  </si>
  <si>
    <t>0,5 % kwoty wykazanej w poz. razem</t>
  </si>
  <si>
    <t>razem</t>
  </si>
  <si>
    <t>Zmiany załączników do projektu uchwały budżetowej:</t>
  </si>
  <si>
    <t>§ 7 ust. 1 dotyczący dotacji udzielanych z budżetu województwa</t>
  </si>
  <si>
    <t>Wydatki Województwa na realizację Regionalnego Programu Operacyjnego Województwa Kujawsko-Pomorskiego 2014-2020</t>
  </si>
  <si>
    <t>Wydatki realizowane i nadzorowane przez wojewódzkie jednostki organizacyjne</t>
  </si>
  <si>
    <t xml:space="preserve"> - wydatki majątkowe - inwestycje i zakupy inwestycyjne (w tym dotacje) 
   (kol. 13 zał. nr 3 do projektu uchwały budżetowej)</t>
  </si>
  <si>
    <t xml:space="preserve"> - wydatki bieżące - dotacje (kol .8 zał. nr 3 do projektu uchwały 
   budżetowej)</t>
  </si>
  <si>
    <t xml:space="preserve"> - wydatki bieżące - zadania z udziałem środków UE i innych źródeł 
   zagranicznych (kol .10 zał. nr 3 do projektu uchwały budżetowej)</t>
  </si>
  <si>
    <t>§ 7 ust. 1 pkt 2 dotyczący dotacji udzielanych z budżetu województwa jednostkom  spoza sektora finansów publicznych</t>
  </si>
  <si>
    <t>dotacje celowe z budżetu państwa (budżet środków europejskich) na zadania z udziałem środków z budżetu Unii Europejskiej i innych źródeł zagranicznych (kol .6 zał. nr 1 do projektu uchwały budżetowej)</t>
  </si>
  <si>
    <t>Regionalne Programy Operacyjne 2014-2020 finansowane z udziałem środków Europejskiego Funduszu Rozwoju Regionalnego</t>
  </si>
  <si>
    <t>§ 7 ust. 1 pkt 1 dotyczący dotacji udzielanych z budżetu województwa jednostkom sektora finansów publicznych</t>
  </si>
  <si>
    <t xml:space="preserve">   dotacje na zadania bieżące - na finansowanie części unijnej (budżet   
   środków europejskich)</t>
  </si>
  <si>
    <t xml:space="preserve">   dotacje na zadania inwestycyjne - na finansowanie części unijnej 
   (budżet   środków europejskich)</t>
  </si>
  <si>
    <t>92195</t>
  </si>
  <si>
    <r>
      <t xml:space="preserve">projekt: </t>
    </r>
    <r>
      <rPr>
        <u val="single"/>
        <sz val="10"/>
        <rFont val="Times New Roman"/>
        <family val="1"/>
      </rPr>
      <t xml:space="preserve">Kujawsko-Pomorskie - rozwój poprzez kulturę 2019 - RPO WK-P,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Działanie 4.4</t>
    </r>
  </si>
  <si>
    <t xml:space="preserve"> - wydatki majątkowe - zadania z udziałem środków UE i innych źródeł 
   zagranicznych (kol .14 zał. nr 3 do projektu uchwały budżetowej)</t>
  </si>
  <si>
    <t>Krajowe pasażerskie przewozy kolejowe</t>
  </si>
  <si>
    <t>60001</t>
  </si>
  <si>
    <r>
      <t xml:space="preserve"> - Kujawsko-Pomorskie - rozwój poprzez kulturę 2019, Działanie 4.4
   </t>
    </r>
    <r>
      <rPr>
        <i/>
        <sz val="9"/>
        <rFont val="Times New Roman"/>
        <family val="1"/>
      </rPr>
      <t>dotacje na zadania bieżące - na finansowanie części unijnej 
   (budżet środków europejskich)</t>
    </r>
  </si>
  <si>
    <t>Uzasadnienie do zmian w projekcie uchwały budżetowej na 2022 rok</t>
  </si>
  <si>
    <t>Plan ujęty 
w projekcie budżetu województwa
 na rok 2022</t>
  </si>
  <si>
    <t>Załącznik nr 5 "Wynik budżetowy i finansowy. Plan na 2022 rok";</t>
  </si>
  <si>
    <t>Załącznik nr 6 "Projekty i działania realizowane w ramach Regionalnego Programu Operacyjnego Województwa Kujawsko-Pomorskiego 2014-2020. Plan na 2022 rok";</t>
  </si>
  <si>
    <t>Załącznik nr 8 "Wydatki na zadania inwestycyjne. Plan na 2022 rok";</t>
  </si>
  <si>
    <t>Część opisowa budżetu Województwa Kujawsko-Pomorskiego na rok 2022</t>
  </si>
  <si>
    <r>
      <t xml:space="preserve">zadanie: </t>
    </r>
    <r>
      <rPr>
        <u val="single"/>
        <sz val="10"/>
        <rFont val="Times New Roman"/>
        <family val="1"/>
      </rPr>
      <t>Zakup, modernizacja oraz naprawa pojazdów kolejowych (str. 125)</t>
    </r>
  </si>
  <si>
    <t>60004</t>
  </si>
  <si>
    <t>Lokalny transport zbiorowy</t>
  </si>
  <si>
    <r>
      <t xml:space="preserve">zadanie: </t>
    </r>
    <r>
      <rPr>
        <u val="single"/>
        <sz val="10"/>
        <rFont val="Times New Roman"/>
        <family val="1"/>
      </rPr>
      <t xml:space="preserve">Zapewnienie funkcjonowania publicznego transportu zbiorowego 
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 xml:space="preserve">w zakresie przewozów autobusowych o charakterze użyteczności 
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>publicznej (str. 127)</t>
    </r>
  </si>
  <si>
    <r>
      <t xml:space="preserve"> - Przebudowa wraz z rozbudową drogi wojewódzkiej nr 265 Brześć 
   Kujawski-Gostynin od km 0+003 do km 19+117 w zakresie dotyczącym 
   budowy ciągów pieszo-rowerowych, Działanie 3.4
   </t>
    </r>
    <r>
      <rPr>
        <i/>
        <sz val="9"/>
        <rFont val="Times New Roman"/>
        <family val="1"/>
      </rPr>
      <t>dotacje na zadania inwestycyjne - na finansowanie części unijnej 
   (budżet środków europejskich)</t>
    </r>
  </si>
  <si>
    <r>
      <t xml:space="preserve"> - Przebudowa wraz z rozbudową drogi wojewódzkiej Nr 265 Brześć 
   Kujawski-Gostynin od km 0+003 do km 19+117, Działanie 5.1
   </t>
    </r>
    <r>
      <rPr>
        <i/>
        <sz val="9"/>
        <rFont val="Times New Roman"/>
        <family val="1"/>
      </rPr>
      <t>dotacje na zadania inwestycyjne - na finansowanie części unijnej 
   (budżet   środków europejskich)</t>
    </r>
  </si>
  <si>
    <r>
      <t xml:space="preserve">projekt: </t>
    </r>
    <r>
      <rPr>
        <u val="single"/>
        <sz val="10"/>
        <rFont val="Times New Roman"/>
        <family val="1"/>
      </rPr>
      <t xml:space="preserve">Przebudowa wraz z rozbudową drogi wojewódzkiej Nr 265 Brześć Kujawski-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Gostynin od km 0+003 do km 19+117 - RPO WK-P, Działanie 5.1
</t>
    </r>
    <r>
      <rPr>
        <sz val="10"/>
        <rFont val="Times New Roman"/>
        <family val="1"/>
      </rPr>
      <t xml:space="preserve">            </t>
    </r>
    <r>
      <rPr>
        <i/>
        <sz val="10"/>
        <rFont val="Times New Roman"/>
        <family val="1"/>
      </rPr>
      <t xml:space="preserve">  budżet środków europejskich na wydatki inwestycyjne</t>
    </r>
  </si>
  <si>
    <r>
      <t xml:space="preserve">projekt: </t>
    </r>
    <r>
      <rPr>
        <u val="single"/>
        <sz val="10"/>
        <rFont val="Times New Roman"/>
        <family val="1"/>
      </rPr>
      <t xml:space="preserve">Przebudowa wraz z rozbudową drogi wojewódzkiej nr 265 Brześć Kujawski-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Gostynin od km 0+003 do km 19+117 w zakresie dotyczącym budowy ciągów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pieszo-rowerowych - RPO WK-P, Działanie 3.4
</t>
    </r>
    <r>
      <rPr>
        <sz val="10"/>
        <rFont val="Times New Roman"/>
        <family val="1"/>
      </rPr>
      <t xml:space="preserve">            </t>
    </r>
    <r>
      <rPr>
        <i/>
        <sz val="10"/>
        <rFont val="Times New Roman"/>
        <family val="1"/>
      </rPr>
      <t xml:space="preserve">  budżet środków europejskich na wydatki inwestycyjne</t>
    </r>
  </si>
  <si>
    <r>
      <t xml:space="preserve">Określa się w 2022 r. wydatki w kwocie 274.679 zł na projekt pn. </t>
    </r>
    <r>
      <rPr>
        <i/>
        <sz val="10"/>
        <rFont val="Times New Roman"/>
        <family val="1"/>
      </rPr>
      <t xml:space="preserve">"Przebudowa wraz z rozbudową drogi wojewódzkiej nr 265 Brześć Kujawski-Gostynin od km 0+003 do km 19+117 w zakresie dotyczącym budowy ciągów pieszo-rowerowych" </t>
    </r>
    <r>
      <rPr>
        <sz val="10"/>
        <rFont val="Times New Roman"/>
        <family val="1"/>
      </rPr>
      <t xml:space="preserve">realizowany przez Zarząd Dróg Wojewódzkich w Bydgoszczy w ramach RPO WK-P, Działania 3.4 oraz w kwocie 6.115.842 zł na projekt pn. </t>
    </r>
    <r>
      <rPr>
        <i/>
        <sz val="10"/>
        <rFont val="Times New Roman"/>
        <family val="1"/>
      </rPr>
      <t xml:space="preserve">"Przebudowa wraz z rozbudową drogi wojewódzkiej Nr 265 Brześć Kujawski-Gostynin od km 0+003 do km 19+117" </t>
    </r>
    <r>
      <rPr>
        <sz val="10"/>
        <rFont val="Times New Roman"/>
        <family val="1"/>
      </rPr>
      <t>realizowany przez Zarząd Dróg Wojewódzkich w Bydgoszczy w ramach RPO WK-P, Działania 5.1. Zmiany wynikają z braku możliwości przedstawienia przez wykonawcę pełnej dokumentacji odbiorowej i konieczności wydłużenia okresu realizacji inwestycji. Środki przeniesione zostają z roku 2021.</t>
    </r>
  </si>
  <si>
    <t xml:space="preserve"> - Modernizacja zagrody wiejskiej w Dusocinie na potrzeby ośrodka 
   edukacji ekologicznej na terenie Parku Krajobrazowego "Góry Łosiowe" 
   wraz z czynną ochroną przyrody na obszarze Natura 2000, Działanie 4.5</t>
  </si>
  <si>
    <t xml:space="preserve">
   dotacje na zadania inwestycyjne - na finansowanie części unijnej 
   (budżet środków europejskich)</t>
  </si>
  <si>
    <r>
      <t xml:space="preserve">projekt: </t>
    </r>
    <r>
      <rPr>
        <u val="single"/>
        <sz val="10"/>
        <rFont val="Times New Roman"/>
        <family val="1"/>
      </rPr>
      <t xml:space="preserve">Modernizacja zagrody wiejskiej w Dusocinie na potrzeby ośrodka edukacji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ekologicznej na terenie Parku Krajobrazowego "Góry Łosiowe" wraz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 xml:space="preserve">z czynną ochroną przyrody na obszarze Natura 2000, RPO WK-P, 
</t>
    </r>
    <r>
      <rPr>
        <sz val="10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Działanie 4.5</t>
    </r>
    <r>
      <rPr>
        <sz val="10"/>
        <rFont val="Times New Roman"/>
        <family val="1"/>
      </rPr>
      <t xml:space="preserve"> </t>
    </r>
  </si>
  <si>
    <t>92502</t>
  </si>
  <si>
    <t>Ogrody botaniczne i zoologiczne oraz naturalne obszary i obiekty
chronionej przyrody</t>
  </si>
  <si>
    <t>Parki krajobrazowe</t>
  </si>
  <si>
    <r>
      <t xml:space="preserve">zadanie: </t>
    </r>
    <r>
      <rPr>
        <u val="single"/>
        <sz val="10"/>
        <rFont val="Times New Roman"/>
        <family val="1"/>
      </rPr>
      <t>Przygotowanie wniosku o dofinansowanie z programu LIFE</t>
    </r>
  </si>
  <si>
    <t>środki z funduszy celowych na finansowanie zadań pozostałych (kol .15 zał. nr 1 do projektu uchwały budżetowej)</t>
  </si>
  <si>
    <t xml:space="preserve">     środki z funduszy celowych </t>
  </si>
  <si>
    <t>Określa się wydatki na następujące projekty realizowane w ramach RPO WK-P 2014-2020:</t>
  </si>
  <si>
    <t>Przebudowa wraz z rozbudową drogi wojewódzkiej nr 265 Brześć Kujawski-Gostynin od km 0+003 do km 19+117 w zakresie dotyczącym budowy ciągów pieszo-rowerowych - Działanie 3.4</t>
  </si>
  <si>
    <t>Modernizacja zagrody wiejskiej w Dusocinie na potrzeby ośrodka edukacji ekologicznej na terenie Parku Krajobrazowego "Góry Łosiowe" wraz z czynną ochroną przyrody na obszarze Natura 2000 - Działanie 4.5</t>
  </si>
  <si>
    <t>Przebudowa wraz z rozbudową drogi wojewódzkiej Nr 265 Brześć Kujawski-Gostynin od km 0+003 do km 19+117 -  Działanie 5.1</t>
  </si>
  <si>
    <t>Kujawsko-Pomorskie - rozwój poprzez kulturę 2019 - Działanie 4.4</t>
  </si>
  <si>
    <t>W związku ze zmianami wprowadzanymi autopoprawką uaktualnia kalkulację zamieszczoną  na str. 153.</t>
  </si>
  <si>
    <t>757</t>
  </si>
  <si>
    <t>75702</t>
  </si>
  <si>
    <t>Obsługa papierów wartościowych, kredytów i pożyczek oraz innych
zobowiązań jednostek samorządu terytorialnego zaliczanych do tytułu dłużnego - kredyty i pożyczki</t>
  </si>
  <si>
    <t xml:space="preserve"> - wydatki bieżące - obsługa długu, poręczenia i gwarancje
   (kol .11 zał. nr 3 do projektu uchwały budżetowej)</t>
  </si>
  <si>
    <r>
      <t xml:space="preserve">zadanie: </t>
    </r>
    <r>
      <rPr>
        <u val="single"/>
        <sz val="10"/>
        <rFont val="Times New Roman"/>
        <family val="1"/>
      </rPr>
      <t>Obsługa kredytów komercyjnych (str. 152)</t>
    </r>
  </si>
  <si>
    <t>Przetwórstwo przemysłowe</t>
  </si>
  <si>
    <t>Rozwój przedsiębiorczości</t>
  </si>
  <si>
    <r>
      <t xml:space="preserve">zadanie: </t>
    </r>
    <r>
      <rPr>
        <u val="single"/>
        <sz val="10"/>
        <rFont val="Times New Roman"/>
        <family val="1"/>
      </rPr>
      <t xml:space="preserve">Objęcie akcji w podwyższonym kapitale spółki Toruńska Agencja Rozwoju 
</t>
    </r>
    <r>
      <rPr>
        <sz val="10"/>
        <rFont val="Times New Roman"/>
        <family val="1"/>
      </rPr>
      <t xml:space="preserve">                </t>
    </r>
    <r>
      <rPr>
        <u val="single"/>
        <sz val="10"/>
        <rFont val="Times New Roman"/>
        <family val="1"/>
      </rPr>
      <t>Regionalnego S.A.</t>
    </r>
  </si>
  <si>
    <t xml:space="preserve"> - wydatki majątkowe - zakup i objęcie akcji i udziałów (kol .15 zał. nr 3 do 
   projektu uchwały budżetowej)</t>
  </si>
  <si>
    <t>Załącznik nr 1 "Dochody budżetu Województwa Kujawsko-Pomorskiego wg źródeł pochodzenia. Plan na 2022 rok";</t>
  </si>
  <si>
    <t>Załącznik nr 3 "Wydatki budżetu Województwa Kujawsko-Pomorskiego wg grup wydatków. Plan na 2022 rok";</t>
  </si>
  <si>
    <t>Załącznik nr 4 "Wydatki budżetu Województwa Kujawsko-Pomorskiego wg klasyfikacji budżetowej. Plan na 2022 rok";</t>
  </si>
  <si>
    <t>Załącznik nr 9 "Dotacje udzielane z budżetu Województwa Kujawsko-Pomorskiego. Plan na 2022 rok".</t>
  </si>
  <si>
    <t>Określa się wydatki w kwocie 1.000.000 zł na podwyższenie kapitału spółki Toruńska Agencja Rozwoju Regionalnego S.A. Wniesienie kapitału nastąpi poprzez objęcie 100 akcji po wartości nominalnej 10.000 zł każda z przeznaczeniem na wsparcie rozwoju gospodarczego w kontekście Terminalu Intermodalnego Bydgoszcz Emilianowo.</t>
  </si>
  <si>
    <t>Załącznik nr 2 "Dochody budżetu Województwa Kujawsko-Pomorskiego wg klasyfikacji budżetowej. Plan na 2022 rok";</t>
  </si>
  <si>
    <t>Określa się środki z Narodowego Funduszu Ochrony Środowiska i Gospodarki Wodnej w kwocie 32.000 zł na przygotowanie przez Gostynińsko-Włocławski Park Krajobrazowy dokumentów aplikacyjnych celem przedłożenia Komisji Europejskiej w odpowiedzi na nabór w ramach programu LIFE 2021-2027, podprogramu Przyroda i różnorodność biologiczna. Wniosek złożony do NFOŚiGW o wsparcie z Inkubatora wniosków LIFE 2021 przygotowania dokumentów aplikacyjnych oceniony został pozytywnie. Zgodnie z harmonogramem, z przyznanej kwoty na lata 2021-2022, 40% wpłynie w roku 2022.</t>
  </si>
  <si>
    <r>
      <t xml:space="preserve">zadanie: </t>
    </r>
    <r>
      <rPr>
        <u val="single"/>
        <sz val="10"/>
        <rFont val="Times New Roman"/>
        <family val="1"/>
      </rPr>
      <t xml:space="preserve">Rezerwa celowa na realizację zadań własnych z zakresu zarządzania 
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>kryzysowego</t>
    </r>
    <r>
      <rPr>
        <sz val="10"/>
        <rFont val="Times New Roman"/>
        <family val="1"/>
      </rPr>
      <t xml:space="preserve"> (str. 153)</t>
    </r>
  </si>
  <si>
    <t xml:space="preserve">Określa się wydatki finansowane z Narodowego Funduszu Ochrony Środowiska i Gospodarki Wodnej w kwocie 32.000 zł na przygotowanie przez Gostynińsko-Włocławski Park Krajobrazowy dokumentów aplikacyjnych celem przedłożenia Komisji Europejskiej w odpowiedzi na aktualny nabór w ramach programu LIFE 2021-2027, podprogramu Przyroda i różnorodność biologiczna. Wniosek złożony do NFOŚiGW o wsparcie z Inkubatora wniosków LIFE 2021 przygotowania wniosku aplikacyjnego oceniony został pozytywnie. </t>
  </si>
  <si>
    <t xml:space="preserve">Głównym celem projektu jest inwentaryzacja miejsc bytowania i rozrodu kumaka nizinnego oraz salwinii pływającej w międzywalu, objęcie czynną ochroną w/w gatunków, edukacja społeczności lokalnych oraz modernizacja zabytkowej zagrody wiejskiej w Dusocinie na ośrodek edukacji ekologicznej dla Parku Krajobrazowego "Góry Łosiowe". </t>
  </si>
  <si>
    <t>W ramach projektu budynek mieszkalny i gospodarczy zostaną dostosowane do potrzeb prowadzenia działalności edukacyjnej. Zarząd Województwa Kujawsko-Pomorskiego Uchwałą Nr 12/495/19 z dnia 27 marca 2019 roku przyznał dofinansowanie dla projektu. Realizacja zadania przebiega z opóźnieniem, spowodowanym wstrzymaniem prac konserwatorskich i restauratorskich  oraz robót budowlanych przez Kujawsko-Pomorskiego Wojewódzkiego Konserwatora Zabytków oraz rezygnacją wykonawcy prac budowlanych.</t>
  </si>
  <si>
    <t xml:space="preserve">Na 2022 rok zaplanowano wydatki na dokończenie prac związanych z modernizacją budynku mieszkalnego, zakupem wyposażenia bazy edukacyjnej i kontynuacją działań informacyjno-promocyjnych. </t>
  </si>
  <si>
    <t xml:space="preserve">Celem projektu jest ograniczenie emisji CO2 do atmosfery poprzez ograniczenie liczby osób korzystających z samochodów oraz poprawa bezpieczeństwa uczestników ruchu drogowego. W ramach projektu planowana jest budowa ciągu pieszo-rowerowego o łącznej długości 16,427 km w ciągu drogi wojewódzkiej nr 265 (Gmina Brześć Kujawski 2,595 km, Gmina Włocławek 6,875 km, Gmina Kowal 5,748 zł oraz Miasto Kowal 1,209 km). Budowa ciągu pieszo-rowerowego będzie przebiegała równolegle z  rozbudową drogi wojewódzkiej nr 265 prowadzoną w ramach działania 5.1 RPO WK-P. Zarząd Województwa Kujawsko-Pomorskiego Uchwałą Nr 51/2374/17 z dnia 20 grudnia 2017 roku przyznał dofinansowanie dla projektu. </t>
  </si>
  <si>
    <t xml:space="preserve">Na 2022 rok zaplanowano wydatki związane z zakończeniem robót drogowych, które zostaną poniesione po dokonaniu odbioru technicznego wykonanych prac. </t>
  </si>
  <si>
    <t xml:space="preserve">Celem realizacji projektu była organizacja imprez kulturalnych na terenie  województwa kujawsko-pomorskiego, które wykazywały znaczny wpływ na gospodarkę regionalną mając jednocześnie wkład w osiągnięcie celów Strategii UE dla Regionu Morza Bałtyckiego w ramach obszaru priorytetowego Kultura. Rezultatem realizacji projektu było wzmocnienie wizerunku regionu oraz budowa jego tożsamości kulturowej. Projekt realizowano z partnerami, którzy zobligowani byli do wniesienia wkładu własnego w wysokości co najmniej 50 % wydatków kwalifikowalnych związanych z organizacją danej imprezy kulturalnej. Zarząd Województwa Kujawsko-Pomorskiego Uchwałą Nr 41/1858/19 z dnia 25 października 2019 r. przyznał dofinansowanie dla projektu. Wszystkie wydatki związane z realizacją zadania zostały poniesione i zrefundowane w latach 2019-2020. </t>
  </si>
  <si>
    <t>Określa się dotacje na następujące projekty:</t>
  </si>
  <si>
    <r>
      <t xml:space="preserve">Określa się w 2022 r. wydatki na projekt pn. </t>
    </r>
    <r>
      <rPr>
        <i/>
        <sz val="10"/>
        <rFont val="Times New Roman"/>
        <family val="1"/>
      </rPr>
      <t>"Modernizacja zagrody wiejskiej w Dusocinie na potrzeby ośrodka edukacji ekologicznej na terenie Parku Krajobrazowego Góry Łosiowe wraz z czynną ochroną przyrody na obszarze Natura 2000"</t>
    </r>
    <r>
      <rPr>
        <sz val="10"/>
        <rFont val="Times New Roman"/>
        <family val="1"/>
      </rPr>
      <t xml:space="preserve"> realizowany Zespół Parków Krajobrazowych nad Dolną Wisłą w ramach RPO WK-P 2014-2020, Działania 4.5 łącznie w kwocie 1.730.677 zł, w tym finansowane z budżetu środków europejskich w kwocie 1.388.203 zł oraz ze środków własnych województwa w kwocie 342.474 zł. Zmiana wynika z konieczności wydłużenia okresu realizacji projektu na skutek decyzji Kujawsko-Pomorskiego Konserwatora Zabytów w Toruniu wstrzymującej prace budowlane, konserwatorskie i restauratorskie w zagrodzie wiejskiej w Dusocinie oraz odstąpienia wykonawcy od umowy na roboty budowlano-modernizacyjne. Środki przeniesione zostają z roku 2021.</t>
    </r>
  </si>
  <si>
    <r>
      <t xml:space="preserve">Określa się w 2022 r. wydatki w kwocie 246.221 zł na projekt pn. </t>
    </r>
    <r>
      <rPr>
        <i/>
        <sz val="10"/>
        <rFont val="Times New Roman"/>
        <family val="1"/>
      </rPr>
      <t>"Kujawsko-Pomorskie - rozwój poprzez kulturę 2019"</t>
    </r>
    <r>
      <rPr>
        <sz val="10"/>
        <rFont val="Times New Roman"/>
        <family val="1"/>
      </rPr>
      <t xml:space="preserve"> realizowany w ramach RPO WK-P, Działania 4.4 w wyniku opóźnień wynikających z przedłużającej się procedury weryfikacji wniosku o płatność końcową. Środki przeniesione zostają z roku 2021. Wydłużony zostaje okres realizacji projektu.</t>
    </r>
  </si>
  <si>
    <t xml:space="preserve">Przedmiotem inwestycji jest rozbudowa drogi wojewódzkiej Nr 265 Brześć Kujawski - Gostynin od km 0+003 do km 19+117.  Podstawowym celem realizacji zadania jest podniesienie parametrów technicznych drogi wojewódzkiej i wzrost bezpieczeństwa jej użytkowników.  W ramach projektu zaplanowano przebudowę drogi o łącznej długości 19,114 km. Planowane roboty obejmują: wymianę całej nawierzchni drogi, poszerzenie jezdni do 7 m szerokości, remont mostu w miejscowości Nakonowo, budowę zjazdów do posesji, przebudowę skrzyżowań, przebudowę i budowę chodników, budowę ciągów pieszo-rowerowych, budowę zatok autobusowych, przebudowę istniejących parkingów, budowę i przebudowę kanalizacji deszczowej i sanitarnej oraz istniejących sieci energetycznych i telekomunikacyjnych oraz przebudowę istniejącego przejazdu kolejowego w m. Gołaszewo. Zarząd Województwa Kujawsko-Pomorskiego Uchwałą Nr 12/497/17 z dnia 29 marca 2017 roku przyznał dofinansowanie dla w/w projektu. </t>
  </si>
  <si>
    <t>W 2022 roku zaplanowano refundację części wydatków dla partnera CSW "Znaki Czasu" za organizację wystawy "Echa twórczości dawnych mistrzów w sztukach plastycznych i filmie współczesnym. Peter Greenway i inni". Płatność nastąpi po zatwierdzeniu wniosku o płatność końcową.</t>
  </si>
  <si>
    <t>Zmniejsza się o kwotę 6.000.000 zł wydatki zaplanowane na pokrycie kosztów napraw taboru kolejowego wykorzystywanego do przewozów pasażerskich wykonywanych na podstawie umowy o świadczenie usług publicznych, tj. do kwoty wynikającej z oszacowanych potrzeb po przeprowadzonych negocjacjach.</t>
  </si>
  <si>
    <t xml:space="preserve">Zwiększa się o kwotę 5.000.000 zł wydatki zaplanowane na zapewnienie funkcjonowania publicznego transportu zbiorowego w zakresie przewozów autobusowych o charakterze użyteczności publicznej w celu uruchomienia dodatkowych połączeń w zakresie transportu autobusowego, w tym m.in. na trasach zlikwidowanych połączeń kolejowych. </t>
  </si>
  <si>
    <t>Zmniejsza się o kwotę 342.474 zł wydatki zaplanowane na pokrycie odsetek od zaciągniętych kredytów komercyjnych w związku z mniejszymi kosztami w wyniku przeniesienia na rok 2021 spłat rat kapitałowych z lat 2023-2024 kredytu zaciągniętego w roku 2012 oraz spłat rat kapitałowych z lat 2023-2036 kredytu zaciągniętego w roku 2020.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</si>
</sst>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9.5"/>
      <name val="Times New Roman"/>
      <family val="1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3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0" fontId="6" fillId="33" borderId="0" xfId="0" applyFont="1" applyFill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49" fontId="4" fillId="0" borderId="0" xfId="54" applyNumberFormat="1" applyFont="1" applyFill="1" applyAlignment="1">
      <alignment horizontal="left" wrapText="1"/>
      <protection/>
    </xf>
    <xf numFmtId="3" fontId="4" fillId="0" borderId="0" xfId="54" applyNumberFormat="1" applyFont="1" applyFill="1" applyAlignment="1">
      <alignment/>
      <protection/>
    </xf>
    <xf numFmtId="3" fontId="4" fillId="0" borderId="0" xfId="53" applyNumberFormat="1" applyFont="1" applyFill="1" applyAlignment="1">
      <alignment/>
      <protection/>
    </xf>
    <xf numFmtId="3" fontId="4" fillId="0" borderId="0" xfId="53" applyNumberFormat="1" applyFont="1" applyFill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49" fontId="8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54" applyFont="1" applyFill="1" applyAlignment="1">
      <alignment horizontal="center" vertical="center"/>
      <protection/>
    </xf>
    <xf numFmtId="0" fontId="4" fillId="0" borderId="0" xfId="54" applyFont="1" applyFill="1" applyAlignment="1">
      <alignment vertical="center"/>
      <protection/>
    </xf>
    <xf numFmtId="0" fontId="8" fillId="0" borderId="0" xfId="0" applyFont="1" applyFill="1" applyAlignment="1">
      <alignment wrapText="1"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8" fillId="0" borderId="0" xfId="54" applyFont="1" applyFill="1" applyAlignment="1">
      <alignment horizontal="center" vertical="center"/>
      <protection/>
    </xf>
    <xf numFmtId="49" fontId="8" fillId="0" borderId="0" xfId="54" applyNumberFormat="1" applyFont="1" applyFill="1" applyAlignment="1">
      <alignment vertical="center" wrapText="1"/>
      <protection/>
    </xf>
    <xf numFmtId="3" fontId="8" fillId="0" borderId="0" xfId="54" applyNumberFormat="1" applyFont="1" applyFill="1" applyAlignment="1">
      <alignment vertical="center"/>
      <protection/>
    </xf>
    <xf numFmtId="0" fontId="8" fillId="0" borderId="0" xfId="54" applyFont="1" applyFill="1" applyAlignment="1">
      <alignment vertical="center"/>
      <protection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3" fontId="6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top"/>
    </xf>
    <xf numFmtId="3" fontId="8" fillId="0" borderId="0" xfId="0" applyNumberFormat="1" applyFont="1" applyFill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49" fontId="8" fillId="0" borderId="0" xfId="54" applyNumberFormat="1" applyFont="1" applyFill="1" applyAlignment="1">
      <alignment wrapText="1"/>
      <protection/>
    </xf>
    <xf numFmtId="3" fontId="8" fillId="0" borderId="0" xfId="54" applyNumberFormat="1" applyFont="1" applyFill="1" applyAlignment="1">
      <alignment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wrapText="1"/>
    </xf>
    <xf numFmtId="3" fontId="10" fillId="0" borderId="12" xfId="53" applyNumberFormat="1" applyFont="1" applyFill="1" applyBorder="1" applyAlignment="1">
      <alignment vertical="center"/>
      <protection/>
    </xf>
    <xf numFmtId="49" fontId="4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11" fillId="0" borderId="0" xfId="54" applyFont="1" applyFill="1" applyAlignment="1">
      <alignment horizontal="center" vertical="center"/>
      <protection/>
    </xf>
    <xf numFmtId="49" fontId="11" fillId="0" borderId="0" xfId="54" applyNumberFormat="1" applyFont="1" applyFill="1" applyAlignment="1">
      <alignment vertical="center" wrapText="1"/>
      <protection/>
    </xf>
    <xf numFmtId="49" fontId="11" fillId="0" borderId="0" xfId="54" applyNumberFormat="1" applyFont="1" applyFill="1" applyAlignment="1">
      <alignment wrapText="1"/>
      <protection/>
    </xf>
    <xf numFmtId="3" fontId="11" fillId="0" borderId="0" xfId="54" applyNumberFormat="1" applyFont="1" applyFill="1" applyAlignment="1">
      <alignment/>
      <protection/>
    </xf>
    <xf numFmtId="0" fontId="11" fillId="0" borderId="0" xfId="54" applyFont="1" applyFill="1" applyAlignment="1">
      <alignment vertical="center"/>
      <protection/>
    </xf>
    <xf numFmtId="49" fontId="11" fillId="0" borderId="0" xfId="0" applyNumberFormat="1" applyFont="1" applyFill="1" applyAlignment="1">
      <alignment wrapText="1"/>
    </xf>
    <xf numFmtId="49" fontId="4" fillId="0" borderId="0" xfId="54" applyNumberFormat="1" applyFont="1" applyFill="1" applyAlignment="1">
      <alignment horizontal="left" vertical="center" wrapText="1"/>
      <protection/>
    </xf>
    <xf numFmtId="3" fontId="4" fillId="0" borderId="0" xfId="54" applyNumberFormat="1" applyFont="1" applyFill="1" applyAlignment="1">
      <alignment vertical="center"/>
      <protection/>
    </xf>
    <xf numFmtId="49" fontId="4" fillId="0" borderId="0" xfId="54" applyNumberFormat="1" applyFont="1" applyFill="1" applyAlignment="1">
      <alignment vertical="center" wrapText="1"/>
      <protection/>
    </xf>
    <xf numFmtId="0" fontId="4" fillId="0" borderId="0" xfId="53" applyFont="1" applyFill="1" applyAlignment="1">
      <alignment horizontal="justify" vertical="center" wrapText="1"/>
      <protection/>
    </xf>
    <xf numFmtId="3" fontId="4" fillId="0" borderId="0" xfId="0" applyNumberFormat="1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3" fontId="7" fillId="0" borderId="10" xfId="53" applyNumberFormat="1" applyFont="1" applyFill="1" applyBorder="1" applyAlignment="1">
      <alignment vertical="center"/>
      <protection/>
    </xf>
    <xf numFmtId="0" fontId="7" fillId="0" borderId="0" xfId="53" applyFont="1" applyFill="1" applyAlignment="1">
      <alignment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vertical="center" wrapText="1"/>
      <protection/>
    </xf>
    <xf numFmtId="3" fontId="8" fillId="0" borderId="0" xfId="53" applyNumberFormat="1" applyFont="1" applyFill="1" applyAlignment="1">
      <alignment vertical="center"/>
      <protection/>
    </xf>
    <xf numFmtId="0" fontId="6" fillId="34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6" fillId="3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53" applyFont="1" applyFill="1" applyAlignment="1">
      <alignment horizontal="justify" vertical="center" wrapText="1"/>
      <protection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8" fillId="0" borderId="21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justify" wrapText="1"/>
    </xf>
    <xf numFmtId="0" fontId="4" fillId="0" borderId="0" xfId="0" applyFont="1" applyFill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A1">
      <selection activeCell="I127" sqref="I127"/>
    </sheetView>
  </sheetViews>
  <sheetFormatPr defaultColWidth="9.140625" defaultRowHeight="12.75"/>
  <cols>
    <col min="1" max="1" width="3.57421875" style="3" customWidth="1"/>
    <col min="2" max="2" width="7.421875" style="3" customWidth="1"/>
    <col min="3" max="3" width="57.421875" style="4" customWidth="1"/>
    <col min="4" max="4" width="13.140625" style="1" customWidth="1"/>
    <col min="5" max="5" width="13.28125" style="1" customWidth="1"/>
    <col min="6" max="6" width="13.57421875" style="1" customWidth="1"/>
    <col min="7" max="7" width="13.00390625" style="1" customWidth="1"/>
    <col min="8" max="16384" width="9.140625" style="2" customWidth="1"/>
  </cols>
  <sheetData>
    <row r="1" spans="1:7" s="10" customFormat="1" ht="19.5" customHeight="1">
      <c r="A1" s="109" t="s">
        <v>68</v>
      </c>
      <c r="B1" s="109"/>
      <c r="C1" s="109"/>
      <c r="D1" s="109"/>
      <c r="E1" s="109"/>
      <c r="F1" s="109"/>
      <c r="G1" s="109"/>
    </row>
    <row r="2" spans="1:7" s="49" customFormat="1" ht="11.25" customHeight="1">
      <c r="A2" s="46"/>
      <c r="B2" s="110"/>
      <c r="C2" s="110"/>
      <c r="D2" s="47"/>
      <c r="E2" s="48"/>
      <c r="F2" s="48"/>
      <c r="G2" s="47"/>
    </row>
    <row r="3" spans="1:7" s="31" customFormat="1" ht="27" customHeight="1">
      <c r="A3" s="111" t="s">
        <v>33</v>
      </c>
      <c r="B3" s="112"/>
      <c r="C3" s="112" t="s">
        <v>2</v>
      </c>
      <c r="D3" s="115" t="s">
        <v>69</v>
      </c>
      <c r="E3" s="116" t="s">
        <v>1</v>
      </c>
      <c r="F3" s="117"/>
      <c r="G3" s="115" t="s">
        <v>0</v>
      </c>
    </row>
    <row r="4" spans="1:7" s="31" customFormat="1" ht="40.5" customHeight="1">
      <c r="A4" s="113"/>
      <c r="B4" s="114"/>
      <c r="C4" s="114"/>
      <c r="D4" s="115"/>
      <c r="E4" s="30" t="s">
        <v>3</v>
      </c>
      <c r="F4" s="30" t="s">
        <v>4</v>
      </c>
      <c r="G4" s="115"/>
    </row>
    <row r="5" spans="1:7" s="10" customFormat="1" ht="8.25" customHeight="1">
      <c r="A5" s="15"/>
      <c r="B5" s="16"/>
      <c r="C5" s="16"/>
      <c r="D5" s="16"/>
      <c r="E5" s="16"/>
      <c r="F5" s="16"/>
      <c r="G5" s="16"/>
    </row>
    <row r="6" spans="1:7" s="33" customFormat="1" ht="18" customHeight="1">
      <c r="A6" s="107" t="s">
        <v>5</v>
      </c>
      <c r="B6" s="118" t="s">
        <v>6</v>
      </c>
      <c r="C6" s="118"/>
      <c r="D6" s="107"/>
      <c r="E6" s="107"/>
      <c r="F6" s="107"/>
      <c r="G6" s="107"/>
    </row>
    <row r="7" spans="1:7" s="6" customFormat="1" ht="30.75" customHeight="1">
      <c r="A7" s="63" t="s">
        <v>7</v>
      </c>
      <c r="B7" s="119" t="s">
        <v>24</v>
      </c>
      <c r="C7" s="119"/>
      <c r="D7" s="64">
        <v>1521229829</v>
      </c>
      <c r="E7" s="64">
        <f>E8+E9</f>
        <v>8056945</v>
      </c>
      <c r="F7" s="64"/>
      <c r="G7" s="64">
        <f>D7+E7-F7</f>
        <v>1529286774</v>
      </c>
    </row>
    <row r="8" spans="1:7" s="6" customFormat="1" ht="30.75" customHeight="1">
      <c r="A8" s="63" t="s">
        <v>8</v>
      </c>
      <c r="B8" s="119" t="s">
        <v>25</v>
      </c>
      <c r="C8" s="119"/>
      <c r="D8" s="64">
        <v>1106016697</v>
      </c>
      <c r="E8" s="64">
        <v>423322</v>
      </c>
      <c r="F8" s="64"/>
      <c r="G8" s="64">
        <f aca="true" t="shared" si="0" ref="G8:G15">D8+E8-F8</f>
        <v>1106440019</v>
      </c>
    </row>
    <row r="9" spans="1:7" s="6" customFormat="1" ht="30.75" customHeight="1">
      <c r="A9" s="63" t="s">
        <v>9</v>
      </c>
      <c r="B9" s="119" t="s">
        <v>31</v>
      </c>
      <c r="C9" s="119"/>
      <c r="D9" s="64">
        <v>415213132</v>
      </c>
      <c r="E9" s="64">
        <v>7633623</v>
      </c>
      <c r="F9" s="64"/>
      <c r="G9" s="64">
        <f t="shared" si="0"/>
        <v>422846755</v>
      </c>
    </row>
    <row r="10" spans="1:7" s="6" customFormat="1" ht="30.75" customHeight="1">
      <c r="A10" s="63" t="s">
        <v>10</v>
      </c>
      <c r="B10" s="119" t="s">
        <v>26</v>
      </c>
      <c r="C10" s="119"/>
      <c r="D10" s="64">
        <v>1568229829</v>
      </c>
      <c r="E10" s="64">
        <f>E12-F11</f>
        <v>8056945</v>
      </c>
      <c r="F10" s="64"/>
      <c r="G10" s="64">
        <f t="shared" si="0"/>
        <v>1576286774</v>
      </c>
    </row>
    <row r="11" spans="1:7" s="6" customFormat="1" ht="30.75" customHeight="1">
      <c r="A11" s="63" t="s">
        <v>11</v>
      </c>
      <c r="B11" s="119" t="s">
        <v>27</v>
      </c>
      <c r="C11" s="119"/>
      <c r="D11" s="64">
        <v>859127010</v>
      </c>
      <c r="E11" s="64"/>
      <c r="F11" s="64">
        <v>893547</v>
      </c>
      <c r="G11" s="64">
        <f t="shared" si="0"/>
        <v>858233463</v>
      </c>
    </row>
    <row r="12" spans="1:7" s="6" customFormat="1" ht="30.75" customHeight="1">
      <c r="A12" s="63" t="s">
        <v>12</v>
      </c>
      <c r="B12" s="119" t="s">
        <v>28</v>
      </c>
      <c r="C12" s="119"/>
      <c r="D12" s="64">
        <v>709102819</v>
      </c>
      <c r="E12" s="64">
        <v>8950492</v>
      </c>
      <c r="F12" s="64"/>
      <c r="G12" s="64">
        <f t="shared" si="0"/>
        <v>718053311</v>
      </c>
    </row>
    <row r="13" spans="1:7" s="6" customFormat="1" ht="30.75" customHeight="1">
      <c r="A13" s="63" t="s">
        <v>13</v>
      </c>
      <c r="B13" s="120" t="s">
        <v>50</v>
      </c>
      <c r="C13" s="120"/>
      <c r="D13" s="64">
        <v>523667964</v>
      </c>
      <c r="E13" s="64">
        <f>E14+E15</f>
        <v>5246221</v>
      </c>
      <c r="F13" s="64"/>
      <c r="G13" s="64">
        <f t="shared" si="0"/>
        <v>528914185</v>
      </c>
    </row>
    <row r="14" spans="1:7" s="43" customFormat="1" ht="30.75" customHeight="1">
      <c r="A14" s="63" t="s">
        <v>14</v>
      </c>
      <c r="B14" s="121" t="s">
        <v>59</v>
      </c>
      <c r="C14" s="122"/>
      <c r="D14" s="64">
        <v>296587743</v>
      </c>
      <c r="E14" s="85">
        <v>246221</v>
      </c>
      <c r="F14" s="85"/>
      <c r="G14" s="64">
        <f t="shared" si="0"/>
        <v>296833964</v>
      </c>
    </row>
    <row r="15" spans="1:7" s="6" customFormat="1" ht="30.75" customHeight="1">
      <c r="A15" s="63" t="s">
        <v>42</v>
      </c>
      <c r="B15" s="120" t="s">
        <v>56</v>
      </c>
      <c r="C15" s="120"/>
      <c r="D15" s="85">
        <v>227080221</v>
      </c>
      <c r="E15" s="64">
        <v>5000000</v>
      </c>
      <c r="F15" s="64"/>
      <c r="G15" s="64">
        <f t="shared" si="0"/>
        <v>232080221</v>
      </c>
    </row>
    <row r="16" spans="1:7" s="6" customFormat="1" ht="9" customHeight="1">
      <c r="A16" s="34"/>
      <c r="B16" s="35"/>
      <c r="C16" s="35"/>
      <c r="D16" s="36"/>
      <c r="E16" s="36"/>
      <c r="F16" s="36"/>
      <c r="G16" s="36"/>
    </row>
    <row r="17" spans="1:7" s="73" customFormat="1" ht="18" customHeight="1">
      <c r="A17" s="29" t="s">
        <v>15</v>
      </c>
      <c r="B17" s="123" t="s">
        <v>49</v>
      </c>
      <c r="C17" s="123"/>
      <c r="D17" s="123"/>
      <c r="E17" s="123"/>
      <c r="F17" s="72"/>
      <c r="G17" s="72"/>
    </row>
    <row r="18" spans="1:7" s="10" customFormat="1" ht="7.5" customHeight="1">
      <c r="A18" s="7"/>
      <c r="B18" s="7"/>
      <c r="C18" s="8"/>
      <c r="D18" s="9"/>
      <c r="E18" s="9"/>
      <c r="F18" s="9"/>
      <c r="G18" s="9"/>
    </row>
    <row r="19" spans="1:7" s="6" customFormat="1" ht="19.5" customHeight="1">
      <c r="A19" s="15" t="s">
        <v>7</v>
      </c>
      <c r="B19" s="124" t="s">
        <v>107</v>
      </c>
      <c r="C19" s="124"/>
      <c r="D19" s="124"/>
      <c r="E19" s="124"/>
      <c r="F19" s="124"/>
      <c r="G19" s="124"/>
    </row>
    <row r="20" spans="1:7" s="6" customFormat="1" ht="19.5" customHeight="1">
      <c r="A20" s="15" t="s">
        <v>8</v>
      </c>
      <c r="B20" s="124" t="s">
        <v>112</v>
      </c>
      <c r="C20" s="124"/>
      <c r="D20" s="124"/>
      <c r="E20" s="124"/>
      <c r="F20" s="124"/>
      <c r="G20" s="124"/>
    </row>
    <row r="21" spans="1:7" s="6" customFormat="1" ht="19.5" customHeight="1">
      <c r="A21" s="15" t="s">
        <v>9</v>
      </c>
      <c r="B21" s="124" t="s">
        <v>108</v>
      </c>
      <c r="C21" s="124"/>
      <c r="D21" s="124"/>
      <c r="E21" s="124"/>
      <c r="F21" s="124"/>
      <c r="G21" s="124"/>
    </row>
    <row r="22" spans="1:7" s="6" customFormat="1" ht="19.5" customHeight="1">
      <c r="A22" s="15" t="s">
        <v>10</v>
      </c>
      <c r="B22" s="124" t="s">
        <v>109</v>
      </c>
      <c r="C22" s="124"/>
      <c r="D22" s="124"/>
      <c r="E22" s="124"/>
      <c r="F22" s="124"/>
      <c r="G22" s="124"/>
    </row>
    <row r="23" spans="1:7" s="6" customFormat="1" ht="19.5" customHeight="1">
      <c r="A23" s="15" t="s">
        <v>11</v>
      </c>
      <c r="B23" s="124" t="s">
        <v>70</v>
      </c>
      <c r="C23" s="124"/>
      <c r="D23" s="124"/>
      <c r="E23" s="124"/>
      <c r="F23" s="124"/>
      <c r="G23" s="124"/>
    </row>
    <row r="24" spans="1:7" s="6" customFormat="1" ht="25.5" customHeight="1">
      <c r="A24" s="56" t="s">
        <v>12</v>
      </c>
      <c r="B24" s="125" t="s">
        <v>71</v>
      </c>
      <c r="C24" s="125"/>
      <c r="D24" s="125"/>
      <c r="E24" s="125"/>
      <c r="F24" s="125"/>
      <c r="G24" s="125"/>
    </row>
    <row r="25" spans="1:7" s="6" customFormat="1" ht="19.5" customHeight="1">
      <c r="A25" s="15" t="s">
        <v>13</v>
      </c>
      <c r="B25" s="124" t="s">
        <v>72</v>
      </c>
      <c r="C25" s="124"/>
      <c r="D25" s="124"/>
      <c r="E25" s="124"/>
      <c r="F25" s="124"/>
      <c r="G25" s="124"/>
    </row>
    <row r="26" spans="1:7" s="6" customFormat="1" ht="19.5" customHeight="1">
      <c r="A26" s="15" t="s">
        <v>14</v>
      </c>
      <c r="B26" s="124" t="s">
        <v>110</v>
      </c>
      <c r="C26" s="124"/>
      <c r="D26" s="124"/>
      <c r="E26" s="124"/>
      <c r="F26" s="124"/>
      <c r="G26" s="124"/>
    </row>
    <row r="27" spans="1:7" s="10" customFormat="1" ht="6" customHeight="1">
      <c r="A27" s="15"/>
      <c r="B27" s="16"/>
      <c r="C27" s="16"/>
      <c r="D27" s="16"/>
      <c r="E27" s="16"/>
      <c r="F27" s="16"/>
      <c r="G27" s="16"/>
    </row>
    <row r="28" spans="1:7" s="18" customFormat="1" ht="21" customHeight="1">
      <c r="A28" s="45"/>
      <c r="B28" s="45"/>
      <c r="C28" s="126" t="s">
        <v>73</v>
      </c>
      <c r="D28" s="126"/>
      <c r="E28" s="126"/>
      <c r="F28" s="126"/>
      <c r="G28" s="126"/>
    </row>
    <row r="29" ht="3.75" customHeight="1"/>
    <row r="30" spans="1:7" s="73" customFormat="1" ht="18" customHeight="1">
      <c r="A30" s="29" t="s">
        <v>16</v>
      </c>
      <c r="B30" s="29"/>
      <c r="C30" s="71" t="s">
        <v>17</v>
      </c>
      <c r="D30" s="72"/>
      <c r="E30" s="72"/>
      <c r="F30" s="72"/>
      <c r="G30" s="72"/>
    </row>
    <row r="31" spans="1:7" s="27" customFormat="1" ht="5.25" customHeight="1">
      <c r="A31" s="37"/>
      <c r="B31" s="37"/>
      <c r="C31" s="38"/>
      <c r="D31" s="26"/>
      <c r="E31" s="26"/>
      <c r="F31" s="26"/>
      <c r="G31" s="26"/>
    </row>
    <row r="32" spans="1:7" s="18" customFormat="1" ht="24" customHeight="1">
      <c r="A32" s="19"/>
      <c r="B32" s="19"/>
      <c r="C32" s="20" t="s">
        <v>18</v>
      </c>
      <c r="D32" s="17">
        <v>1521229829</v>
      </c>
      <c r="E32" s="17">
        <f>E34+E52</f>
        <v>8056945</v>
      </c>
      <c r="F32" s="17">
        <f>F34+F52</f>
        <v>0</v>
      </c>
      <c r="G32" s="17">
        <f>D32+E32-F32</f>
        <v>1529286774</v>
      </c>
    </row>
    <row r="33" spans="1:7" s="18" customFormat="1" ht="6.75" customHeight="1">
      <c r="A33" s="19"/>
      <c r="B33" s="19"/>
      <c r="C33" s="20"/>
      <c r="D33" s="17"/>
      <c r="E33" s="17"/>
      <c r="F33" s="17"/>
      <c r="G33" s="17"/>
    </row>
    <row r="34" spans="1:7" s="18" customFormat="1" ht="24" customHeight="1">
      <c r="A34" s="127">
        <v>758</v>
      </c>
      <c r="B34" s="127"/>
      <c r="C34" s="20" t="s">
        <v>34</v>
      </c>
      <c r="D34" s="17">
        <v>894448390</v>
      </c>
      <c r="E34" s="17">
        <f>E39</f>
        <v>8024945</v>
      </c>
      <c r="F34" s="17">
        <f>F39</f>
        <v>0</v>
      </c>
      <c r="G34" s="17">
        <f>D34+E34-F34</f>
        <v>902473335</v>
      </c>
    </row>
    <row r="35" spans="1:7" s="6" customFormat="1" ht="15" customHeight="1">
      <c r="A35" s="15"/>
      <c r="B35" s="15"/>
      <c r="C35" s="55" t="s">
        <v>29</v>
      </c>
      <c r="D35" s="5"/>
      <c r="E35" s="5"/>
      <c r="F35" s="5"/>
      <c r="G35" s="5"/>
    </row>
    <row r="36" spans="1:7" s="58" customFormat="1" ht="36.75" customHeight="1">
      <c r="A36" s="7"/>
      <c r="B36" s="56" t="s">
        <v>30</v>
      </c>
      <c r="C36" s="57" t="s">
        <v>57</v>
      </c>
      <c r="D36" s="24">
        <v>76941475</v>
      </c>
      <c r="E36" s="24">
        <f>E41</f>
        <v>391322</v>
      </c>
      <c r="F36" s="24">
        <f>F41</f>
        <v>0</v>
      </c>
      <c r="G36" s="24">
        <f>D36+E36-F36</f>
        <v>77332797</v>
      </c>
    </row>
    <row r="37" spans="1:7" s="6" customFormat="1" ht="15.75" customHeight="1">
      <c r="A37" s="15"/>
      <c r="B37" s="15"/>
      <c r="C37" s="55" t="s">
        <v>32</v>
      </c>
      <c r="D37" s="5"/>
      <c r="E37" s="5"/>
      <c r="F37" s="5"/>
      <c r="G37" s="5"/>
    </row>
    <row r="38" spans="1:7" s="58" customFormat="1" ht="39.75" customHeight="1">
      <c r="A38" s="7"/>
      <c r="B38" s="56" t="s">
        <v>30</v>
      </c>
      <c r="C38" s="57" t="s">
        <v>57</v>
      </c>
      <c r="D38" s="24">
        <v>290214407</v>
      </c>
      <c r="E38" s="24">
        <f>E42</f>
        <v>7633623</v>
      </c>
      <c r="F38" s="24">
        <f>F42</f>
        <v>0</v>
      </c>
      <c r="G38" s="24">
        <f>D38+E38-F38</f>
        <v>297848030</v>
      </c>
    </row>
    <row r="39" spans="1:7" s="14" customFormat="1" ht="26.25" customHeight="1">
      <c r="A39" s="131">
        <v>75863</v>
      </c>
      <c r="B39" s="131"/>
      <c r="C39" s="53" t="s">
        <v>58</v>
      </c>
      <c r="D39" s="54">
        <v>381456750</v>
      </c>
      <c r="E39" s="54">
        <f>SUM(E41:E42)</f>
        <v>8024945</v>
      </c>
      <c r="F39" s="54">
        <f>SUM(F41:F42)</f>
        <v>0</v>
      </c>
      <c r="G39" s="54">
        <f>D39+E39-F39</f>
        <v>389481695</v>
      </c>
    </row>
    <row r="40" spans="1:7" s="14" customFormat="1" ht="6" customHeight="1">
      <c r="A40" s="74"/>
      <c r="B40" s="74"/>
      <c r="C40" s="53"/>
      <c r="D40" s="54"/>
      <c r="E40" s="54"/>
      <c r="F40" s="54"/>
      <c r="G40" s="54"/>
    </row>
    <row r="41" spans="1:7" s="62" customFormat="1" ht="27" customHeight="1">
      <c r="A41" s="59"/>
      <c r="B41" s="60"/>
      <c r="C41" s="77" t="s">
        <v>60</v>
      </c>
      <c r="D41" s="78">
        <v>37659496</v>
      </c>
      <c r="E41" s="78">
        <f>E46+E48</f>
        <v>391322</v>
      </c>
      <c r="F41" s="78">
        <f>F46+F48</f>
        <v>0</v>
      </c>
      <c r="G41" s="78">
        <f>D41+E41-F41</f>
        <v>38050818</v>
      </c>
    </row>
    <row r="42" spans="1:7" s="62" customFormat="1" ht="27" customHeight="1">
      <c r="A42" s="59"/>
      <c r="B42" s="60"/>
      <c r="C42" s="77" t="s">
        <v>61</v>
      </c>
      <c r="D42" s="78">
        <v>290214407</v>
      </c>
      <c r="E42" s="78">
        <f>E50+E45+E49</f>
        <v>7633623</v>
      </c>
      <c r="F42" s="78">
        <f>F50+F45+F49</f>
        <v>0</v>
      </c>
      <c r="G42" s="78">
        <f>D42+E42-F42</f>
        <v>297848030</v>
      </c>
    </row>
    <row r="43" spans="1:7" s="62" customFormat="1" ht="27" customHeight="1">
      <c r="A43" s="59"/>
      <c r="B43" s="60"/>
      <c r="C43" s="77"/>
      <c r="D43" s="78"/>
      <c r="E43" s="78"/>
      <c r="F43" s="78"/>
      <c r="G43" s="78"/>
    </row>
    <row r="44" spans="1:7" s="52" customFormat="1" ht="16.5" customHeight="1">
      <c r="A44" s="51"/>
      <c r="B44" s="96"/>
      <c r="C44" s="84" t="s">
        <v>122</v>
      </c>
      <c r="D44" s="40"/>
      <c r="E44" s="40"/>
      <c r="F44" s="40"/>
      <c r="G44" s="40"/>
    </row>
    <row r="45" spans="1:7" s="6" customFormat="1" ht="66" customHeight="1">
      <c r="A45" s="15"/>
      <c r="B45" s="84"/>
      <c r="C45" s="84" t="s">
        <v>78</v>
      </c>
      <c r="D45" s="24">
        <v>0</v>
      </c>
      <c r="E45" s="24">
        <v>274679</v>
      </c>
      <c r="F45" s="24">
        <v>0</v>
      </c>
      <c r="G45" s="24">
        <f aca="true" t="shared" si="1" ref="G45:G50">D45+E45-F45</f>
        <v>274679</v>
      </c>
    </row>
    <row r="46" spans="1:7" s="6" customFormat="1" ht="39" customHeight="1">
      <c r="A46" s="15"/>
      <c r="B46" s="84"/>
      <c r="C46" s="84" t="s">
        <v>67</v>
      </c>
      <c r="D46" s="24">
        <v>0</v>
      </c>
      <c r="E46" s="24">
        <v>246221</v>
      </c>
      <c r="F46" s="24">
        <v>0</v>
      </c>
      <c r="G46" s="24">
        <f t="shared" si="1"/>
        <v>246221</v>
      </c>
    </row>
    <row r="47" spans="1:7" s="62" customFormat="1" ht="39" customHeight="1">
      <c r="A47" s="59"/>
      <c r="B47" s="60"/>
      <c r="C47" s="84" t="s">
        <v>83</v>
      </c>
      <c r="D47" s="24">
        <v>0</v>
      </c>
      <c r="E47" s="24">
        <f>E48+E49</f>
        <v>1388203</v>
      </c>
      <c r="F47" s="24">
        <v>0</v>
      </c>
      <c r="G47" s="24">
        <f t="shared" si="1"/>
        <v>1388203</v>
      </c>
    </row>
    <row r="48" spans="1:7" s="92" customFormat="1" ht="27" customHeight="1">
      <c r="A48" s="88"/>
      <c r="B48" s="89"/>
      <c r="C48" s="90" t="s">
        <v>60</v>
      </c>
      <c r="D48" s="91">
        <v>0</v>
      </c>
      <c r="E48" s="91">
        <v>145101</v>
      </c>
      <c r="F48" s="91">
        <v>0</v>
      </c>
      <c r="G48" s="91">
        <f t="shared" si="1"/>
        <v>145101</v>
      </c>
    </row>
    <row r="49" spans="1:7" s="92" customFormat="1" ht="24.75" customHeight="1">
      <c r="A49" s="88"/>
      <c r="B49" s="89"/>
      <c r="C49" s="93" t="s">
        <v>84</v>
      </c>
      <c r="D49" s="87">
        <v>0</v>
      </c>
      <c r="E49" s="87">
        <v>1243102</v>
      </c>
      <c r="F49" s="87">
        <v>0</v>
      </c>
      <c r="G49" s="87">
        <f t="shared" si="1"/>
        <v>1243102</v>
      </c>
    </row>
    <row r="50" spans="1:7" s="6" customFormat="1" ht="50.25" customHeight="1">
      <c r="A50" s="15"/>
      <c r="B50" s="84"/>
      <c r="C50" s="84" t="s">
        <v>79</v>
      </c>
      <c r="D50" s="24">
        <v>0</v>
      </c>
      <c r="E50" s="24">
        <v>6115842</v>
      </c>
      <c r="F50" s="24">
        <v>0</v>
      </c>
      <c r="G50" s="24">
        <f t="shared" si="1"/>
        <v>6115842</v>
      </c>
    </row>
    <row r="51" spans="1:7" s="62" customFormat="1" ht="6.75" customHeight="1">
      <c r="A51" s="59"/>
      <c r="B51" s="60"/>
      <c r="C51" s="77"/>
      <c r="D51" s="78"/>
      <c r="E51" s="78"/>
      <c r="F51" s="78"/>
      <c r="G51" s="78"/>
    </row>
    <row r="52" spans="1:7" s="27" customFormat="1" ht="30" customHeight="1">
      <c r="A52" s="132">
        <v>925</v>
      </c>
      <c r="B52" s="132"/>
      <c r="C52" s="68" t="s">
        <v>87</v>
      </c>
      <c r="D52" s="69">
        <v>2286000</v>
      </c>
      <c r="E52" s="69">
        <f>E55</f>
        <v>32000</v>
      </c>
      <c r="F52" s="69">
        <f>F55</f>
        <v>0</v>
      </c>
      <c r="G52" s="69">
        <f>D52+E52-F52</f>
        <v>2318000</v>
      </c>
    </row>
    <row r="53" spans="1:7" s="6" customFormat="1" ht="15" customHeight="1">
      <c r="A53" s="15"/>
      <c r="B53" s="15"/>
      <c r="C53" s="55" t="s">
        <v>29</v>
      </c>
      <c r="D53" s="5"/>
      <c r="E53" s="5"/>
      <c r="F53" s="5"/>
      <c r="G53" s="5"/>
    </row>
    <row r="54" spans="1:7" s="58" customFormat="1" ht="24" customHeight="1">
      <c r="A54" s="7"/>
      <c r="B54" s="56" t="s">
        <v>30</v>
      </c>
      <c r="C54" s="57" t="s">
        <v>90</v>
      </c>
      <c r="D54" s="24">
        <v>0</v>
      </c>
      <c r="E54" s="24">
        <v>32000</v>
      </c>
      <c r="F54" s="24">
        <v>0</v>
      </c>
      <c r="G54" s="24">
        <f>D54+E54-F54</f>
        <v>32000</v>
      </c>
    </row>
    <row r="55" spans="1:7" s="14" customFormat="1" ht="19.5" customHeight="1">
      <c r="A55" s="133" t="s">
        <v>86</v>
      </c>
      <c r="B55" s="133"/>
      <c r="C55" s="12" t="s">
        <v>88</v>
      </c>
      <c r="D55" s="13">
        <v>2286000</v>
      </c>
      <c r="E55" s="13">
        <f>E56</f>
        <v>32000</v>
      </c>
      <c r="F55" s="13">
        <f>F59+F60+F58</f>
        <v>0</v>
      </c>
      <c r="G55" s="13">
        <f>D55+E55-F55</f>
        <v>2318000</v>
      </c>
    </row>
    <row r="56" spans="1:7" s="62" customFormat="1" ht="18.75" customHeight="1">
      <c r="A56" s="59"/>
      <c r="B56" s="60"/>
      <c r="C56" s="60" t="s">
        <v>91</v>
      </c>
      <c r="D56" s="61">
        <v>0</v>
      </c>
      <c r="E56" s="61">
        <v>32000</v>
      </c>
      <c r="F56" s="61">
        <v>0</v>
      </c>
      <c r="G56" s="61">
        <f>D56+E56-F56</f>
        <v>32000</v>
      </c>
    </row>
    <row r="57" spans="1:7" s="27" customFormat="1" ht="71.25" customHeight="1">
      <c r="A57" s="21"/>
      <c r="B57" s="21"/>
      <c r="C57" s="124" t="s">
        <v>113</v>
      </c>
      <c r="D57" s="124"/>
      <c r="E57" s="124"/>
      <c r="F57" s="124"/>
      <c r="G57" s="124"/>
    </row>
    <row r="58" spans="1:7" s="27" customFormat="1" ht="10.5" customHeight="1">
      <c r="A58" s="37"/>
      <c r="B58" s="37"/>
      <c r="C58" s="38"/>
      <c r="D58" s="26"/>
      <c r="E58" s="26"/>
      <c r="F58" s="26"/>
      <c r="G58" s="26"/>
    </row>
    <row r="59" spans="1:7" s="73" customFormat="1" ht="18" customHeight="1">
      <c r="A59" s="29" t="s">
        <v>21</v>
      </c>
      <c r="B59" s="29"/>
      <c r="C59" s="71" t="s">
        <v>22</v>
      </c>
      <c r="D59" s="72"/>
      <c r="E59" s="72"/>
      <c r="F59" s="72"/>
      <c r="G59" s="72"/>
    </row>
    <row r="60" spans="1:7" s="10" customFormat="1" ht="6.75" customHeight="1">
      <c r="A60" s="7"/>
      <c r="B60" s="7"/>
      <c r="C60" s="32"/>
      <c r="D60" s="32"/>
      <c r="E60" s="32"/>
      <c r="F60" s="32"/>
      <c r="G60" s="32"/>
    </row>
    <row r="61" spans="1:7" s="18" customFormat="1" ht="26.25" customHeight="1">
      <c r="A61" s="19"/>
      <c r="B61" s="19"/>
      <c r="C61" s="20" t="s">
        <v>18</v>
      </c>
      <c r="D61" s="17">
        <v>1568229829</v>
      </c>
      <c r="E61" s="17">
        <f>E69+E102+E91+E109+E85+E63</f>
        <v>14399419</v>
      </c>
      <c r="F61" s="17">
        <f>F69+F102+F91+F109+F85</f>
        <v>6342474</v>
      </c>
      <c r="G61" s="17">
        <f>D61+E61-F61</f>
        <v>1576286774</v>
      </c>
    </row>
    <row r="62" spans="1:7" s="18" customFormat="1" ht="6.75" customHeight="1">
      <c r="A62" s="21"/>
      <c r="B62" s="21"/>
      <c r="C62" s="23"/>
      <c r="D62" s="22"/>
      <c r="E62" s="22"/>
      <c r="F62" s="22"/>
      <c r="G62" s="22"/>
    </row>
    <row r="63" spans="1:7" s="102" customFormat="1" ht="24.75" customHeight="1">
      <c r="A63" s="99"/>
      <c r="B63" s="99">
        <v>150</v>
      </c>
      <c r="C63" s="100" t="s">
        <v>103</v>
      </c>
      <c r="D63" s="101">
        <v>8821988</v>
      </c>
      <c r="E63" s="101">
        <f>E64</f>
        <v>1000000</v>
      </c>
      <c r="F63" s="101">
        <f>F64</f>
        <v>0</v>
      </c>
      <c r="G63" s="101">
        <f>D63+E63-F63</f>
        <v>9821988</v>
      </c>
    </row>
    <row r="64" spans="1:7" s="102" customFormat="1" ht="18.75" customHeight="1">
      <c r="A64" s="103"/>
      <c r="B64" s="104">
        <v>15011</v>
      </c>
      <c r="C64" s="105" t="s">
        <v>104</v>
      </c>
      <c r="D64" s="106">
        <v>0</v>
      </c>
      <c r="E64" s="106">
        <f>E65</f>
        <v>1000000</v>
      </c>
      <c r="F64" s="106">
        <v>0</v>
      </c>
      <c r="G64" s="106">
        <f>D64+E64-F64</f>
        <v>1000000</v>
      </c>
    </row>
    <row r="65" spans="1:7" s="43" customFormat="1" ht="26.25" customHeight="1">
      <c r="A65" s="76"/>
      <c r="B65" s="76"/>
      <c r="C65" s="39" t="s">
        <v>106</v>
      </c>
      <c r="D65" s="41">
        <v>0</v>
      </c>
      <c r="E65" s="41">
        <v>1000000</v>
      </c>
      <c r="F65" s="41">
        <f>F67+F68</f>
        <v>0</v>
      </c>
      <c r="G65" s="40">
        <f>D65+E65-F65</f>
        <v>1000000</v>
      </c>
    </row>
    <row r="66" spans="1:7" s="6" customFormat="1" ht="26.25" customHeight="1">
      <c r="A66" s="15"/>
      <c r="B66" s="129" t="s">
        <v>105</v>
      </c>
      <c r="C66" s="130"/>
      <c r="D66" s="24">
        <v>0</v>
      </c>
      <c r="E66" s="24">
        <v>1000000</v>
      </c>
      <c r="F66" s="24">
        <v>0</v>
      </c>
      <c r="G66" s="24">
        <f>D66+E66-F66</f>
        <v>1000000</v>
      </c>
    </row>
    <row r="67" spans="1:7" s="102" customFormat="1" ht="47.25" customHeight="1">
      <c r="A67" s="103"/>
      <c r="B67" s="104"/>
      <c r="C67" s="128" t="s">
        <v>111</v>
      </c>
      <c r="D67" s="128"/>
      <c r="E67" s="128"/>
      <c r="F67" s="128"/>
      <c r="G67" s="128"/>
    </row>
    <row r="68" spans="1:7" s="102" customFormat="1" ht="7.5" customHeight="1">
      <c r="A68" s="103"/>
      <c r="B68" s="104"/>
      <c r="C68" s="97"/>
      <c r="D68" s="97"/>
      <c r="E68" s="97"/>
      <c r="F68" s="97"/>
      <c r="G68" s="97"/>
    </row>
    <row r="69" spans="1:7" s="18" customFormat="1" ht="26.25" customHeight="1">
      <c r="A69" s="108" t="s">
        <v>38</v>
      </c>
      <c r="B69" s="108"/>
      <c r="C69" s="20" t="s">
        <v>41</v>
      </c>
      <c r="D69" s="17">
        <v>682215266</v>
      </c>
      <c r="E69" s="17">
        <f>E79+E70+E75</f>
        <v>11390521</v>
      </c>
      <c r="F69" s="17">
        <f>F79+F70+F75</f>
        <v>6000000</v>
      </c>
      <c r="G69" s="17">
        <f>D69+E69-F69</f>
        <v>687605787</v>
      </c>
    </row>
    <row r="70" spans="1:7" s="14" customFormat="1" ht="20.25" customHeight="1">
      <c r="A70" s="134" t="s">
        <v>66</v>
      </c>
      <c r="B70" s="134"/>
      <c r="C70" s="80" t="s">
        <v>65</v>
      </c>
      <c r="D70" s="81">
        <v>170981000</v>
      </c>
      <c r="E70" s="81">
        <f>E72</f>
        <v>0</v>
      </c>
      <c r="F70" s="81">
        <f>F72</f>
        <v>6000000</v>
      </c>
      <c r="G70" s="13">
        <f>D70+E70-F70</f>
        <v>164981000</v>
      </c>
    </row>
    <row r="71" spans="1:7" s="6" customFormat="1" ht="23.25" customHeight="1">
      <c r="A71" s="15"/>
      <c r="B71" s="25"/>
      <c r="C71" s="28" t="s">
        <v>37</v>
      </c>
      <c r="D71" s="24">
        <v>24200000</v>
      </c>
      <c r="E71" s="24">
        <f>E72</f>
        <v>0</v>
      </c>
      <c r="F71" s="24">
        <f>F72</f>
        <v>6000000</v>
      </c>
      <c r="G71" s="24">
        <f>D71+E71-F71</f>
        <v>18200000</v>
      </c>
    </row>
    <row r="72" spans="1:7" s="6" customFormat="1" ht="20.25" customHeight="1">
      <c r="A72" s="15"/>
      <c r="B72" s="135" t="s">
        <v>74</v>
      </c>
      <c r="C72" s="135"/>
      <c r="D72" s="5">
        <v>24000000</v>
      </c>
      <c r="E72" s="5">
        <v>0</v>
      </c>
      <c r="F72" s="5">
        <v>6000000</v>
      </c>
      <c r="G72" s="5">
        <f>D72+E72-F72</f>
        <v>18000000</v>
      </c>
    </row>
    <row r="73" spans="1:7" s="14" customFormat="1" ht="45" customHeight="1">
      <c r="A73" s="11"/>
      <c r="B73" s="44"/>
      <c r="C73" s="124" t="s">
        <v>127</v>
      </c>
      <c r="D73" s="124"/>
      <c r="E73" s="124"/>
      <c r="F73" s="124"/>
      <c r="G73" s="124"/>
    </row>
    <row r="74" spans="1:7" s="14" customFormat="1" ht="62.25" customHeight="1">
      <c r="A74" s="11"/>
      <c r="B74" s="44"/>
      <c r="C74" s="16"/>
      <c r="D74" s="16"/>
      <c r="E74" s="16"/>
      <c r="F74" s="16"/>
      <c r="G74" s="16"/>
    </row>
    <row r="75" spans="1:7" s="14" customFormat="1" ht="18.75" customHeight="1">
      <c r="A75" s="133" t="s">
        <v>75</v>
      </c>
      <c r="B75" s="133"/>
      <c r="C75" s="80" t="s">
        <v>76</v>
      </c>
      <c r="D75" s="81">
        <v>3836361</v>
      </c>
      <c r="E75" s="81">
        <f>E77</f>
        <v>5000000</v>
      </c>
      <c r="F75" s="81">
        <f>F77</f>
        <v>0</v>
      </c>
      <c r="G75" s="13">
        <f>D75+E75-F75</f>
        <v>8836361</v>
      </c>
    </row>
    <row r="76" spans="1:7" s="6" customFormat="1" ht="25.5" customHeight="1">
      <c r="A76" s="15"/>
      <c r="B76" s="25"/>
      <c r="C76" s="28" t="s">
        <v>54</v>
      </c>
      <c r="D76" s="24">
        <v>3836361</v>
      </c>
      <c r="E76" s="24">
        <f>E77</f>
        <v>5000000</v>
      </c>
      <c r="F76" s="24">
        <f>F77</f>
        <v>0</v>
      </c>
      <c r="G76" s="24">
        <f>D76+E76-F76</f>
        <v>8836361</v>
      </c>
    </row>
    <row r="77" spans="1:7" s="6" customFormat="1" ht="41.25" customHeight="1">
      <c r="A77" s="15"/>
      <c r="B77" s="129" t="s">
        <v>77</v>
      </c>
      <c r="C77" s="130"/>
      <c r="D77" s="24">
        <v>3836361</v>
      </c>
      <c r="E77" s="24">
        <v>5000000</v>
      </c>
      <c r="F77" s="24">
        <v>0</v>
      </c>
      <c r="G77" s="24">
        <f>D77+E77-F77</f>
        <v>8836361</v>
      </c>
    </row>
    <row r="78" spans="1:7" s="14" customFormat="1" ht="42" customHeight="1">
      <c r="A78" s="11"/>
      <c r="B78" s="44"/>
      <c r="C78" s="124" t="s">
        <v>128</v>
      </c>
      <c r="D78" s="124"/>
      <c r="E78" s="124"/>
      <c r="F78" s="124"/>
      <c r="G78" s="124"/>
    </row>
    <row r="79" spans="1:7" s="14" customFormat="1" ht="19.5" customHeight="1">
      <c r="A79" s="133" t="s">
        <v>39</v>
      </c>
      <c r="B79" s="133"/>
      <c r="C79" s="12" t="s">
        <v>40</v>
      </c>
      <c r="D79" s="13">
        <v>446203248</v>
      </c>
      <c r="E79" s="13">
        <f>E80</f>
        <v>6390521</v>
      </c>
      <c r="F79" s="13">
        <f>F80</f>
        <v>0</v>
      </c>
      <c r="G79" s="13">
        <f>D79+E79-F79</f>
        <v>452593769</v>
      </c>
    </row>
    <row r="80" spans="1:7" s="43" customFormat="1" ht="26.25" customHeight="1">
      <c r="A80" s="76"/>
      <c r="B80" s="76"/>
      <c r="C80" s="39" t="s">
        <v>64</v>
      </c>
      <c r="D80" s="41">
        <v>241333693</v>
      </c>
      <c r="E80" s="41">
        <f>E81+E82</f>
        <v>6390521</v>
      </c>
      <c r="F80" s="41">
        <f>F81+F82</f>
        <v>0</v>
      </c>
      <c r="G80" s="40">
        <f>D80+E80-F80</f>
        <v>247724214</v>
      </c>
    </row>
    <row r="81" spans="1:7" s="6" customFormat="1" ht="55.5" customHeight="1">
      <c r="A81" s="15"/>
      <c r="B81" s="129" t="s">
        <v>81</v>
      </c>
      <c r="C81" s="130"/>
      <c r="D81" s="24">
        <v>0</v>
      </c>
      <c r="E81" s="24">
        <v>274679</v>
      </c>
      <c r="F81" s="24">
        <v>0</v>
      </c>
      <c r="G81" s="24">
        <f>D81+E81-F81</f>
        <v>274679</v>
      </c>
    </row>
    <row r="82" spans="1:7" s="6" customFormat="1" ht="37.5" customHeight="1">
      <c r="A82" s="15"/>
      <c r="B82" s="129" t="s">
        <v>80</v>
      </c>
      <c r="C82" s="130"/>
      <c r="D82" s="24">
        <v>0</v>
      </c>
      <c r="E82" s="24">
        <v>6115842</v>
      </c>
      <c r="F82" s="24">
        <v>0</v>
      </c>
      <c r="G82" s="24">
        <f>D82+E82-F82</f>
        <v>6115842</v>
      </c>
    </row>
    <row r="83" spans="1:7" s="14" customFormat="1" ht="81" customHeight="1">
      <c r="A83" s="79"/>
      <c r="B83" s="83"/>
      <c r="C83" s="124" t="s">
        <v>82</v>
      </c>
      <c r="D83" s="124"/>
      <c r="E83" s="124"/>
      <c r="F83" s="124"/>
      <c r="G83" s="124"/>
    </row>
    <row r="84" spans="1:7" s="6" customFormat="1" ht="4.5" customHeight="1">
      <c r="A84" s="15"/>
      <c r="B84" s="25"/>
      <c r="C84" s="25"/>
      <c r="D84" s="5"/>
      <c r="E84" s="5"/>
      <c r="F84" s="5"/>
      <c r="G84" s="5"/>
    </row>
    <row r="85" spans="1:7" s="18" customFormat="1" ht="26.25" customHeight="1">
      <c r="A85" s="108" t="s">
        <v>98</v>
      </c>
      <c r="B85" s="108"/>
      <c r="C85" s="20" t="s">
        <v>36</v>
      </c>
      <c r="D85" s="17">
        <v>53488601</v>
      </c>
      <c r="E85" s="17">
        <f>E86</f>
        <v>0</v>
      </c>
      <c r="F85" s="17">
        <f>F86</f>
        <v>342474</v>
      </c>
      <c r="G85" s="17">
        <f>D85+E85-F85</f>
        <v>53146127</v>
      </c>
    </row>
    <row r="86" spans="1:7" s="14" customFormat="1" ht="39.75" customHeight="1">
      <c r="A86" s="136" t="s">
        <v>99</v>
      </c>
      <c r="B86" s="136"/>
      <c r="C86" s="53" t="s">
        <v>100</v>
      </c>
      <c r="D86" s="54">
        <v>10748228</v>
      </c>
      <c r="E86" s="54">
        <f>E93</f>
        <v>0</v>
      </c>
      <c r="F86" s="54">
        <f>F87</f>
        <v>342474</v>
      </c>
      <c r="G86" s="54">
        <f>D86+E86-F86</f>
        <v>10405754</v>
      </c>
    </row>
    <row r="87" spans="1:7" s="6" customFormat="1" ht="23.25" customHeight="1">
      <c r="A87" s="15"/>
      <c r="B87" s="25"/>
      <c r="C87" s="28" t="s">
        <v>101</v>
      </c>
      <c r="D87" s="24">
        <v>10748228</v>
      </c>
      <c r="E87" s="24">
        <f>E91</f>
        <v>0</v>
      </c>
      <c r="F87" s="24">
        <f>F88</f>
        <v>342474</v>
      </c>
      <c r="G87" s="24">
        <f>D87+E87-F87</f>
        <v>10405754</v>
      </c>
    </row>
    <row r="88" spans="1:7" s="6" customFormat="1" ht="17.25" customHeight="1">
      <c r="A88" s="15"/>
      <c r="B88" s="129" t="s">
        <v>102</v>
      </c>
      <c r="C88" s="130"/>
      <c r="D88" s="24">
        <v>10748228</v>
      </c>
      <c r="E88" s="24">
        <v>0</v>
      </c>
      <c r="F88" s="24">
        <v>342474</v>
      </c>
      <c r="G88" s="24">
        <f>D88+E88-F88</f>
        <v>10405754</v>
      </c>
    </row>
    <row r="89" spans="1:7" s="6" customFormat="1" ht="42" customHeight="1">
      <c r="A89" s="15"/>
      <c r="B89" s="15"/>
      <c r="C89" s="124" t="s">
        <v>129</v>
      </c>
      <c r="D89" s="124"/>
      <c r="E89" s="124"/>
      <c r="F89" s="124"/>
      <c r="G89" s="124"/>
    </row>
    <row r="90" spans="1:7" s="6" customFormat="1" ht="3.75" customHeight="1">
      <c r="A90" s="15"/>
      <c r="B90" s="25"/>
      <c r="C90" s="28"/>
      <c r="D90" s="24"/>
      <c r="E90" s="24"/>
      <c r="F90" s="24"/>
      <c r="G90" s="24"/>
    </row>
    <row r="91" spans="1:7" s="18" customFormat="1" ht="24" customHeight="1">
      <c r="A91" s="127">
        <v>758</v>
      </c>
      <c r="B91" s="127"/>
      <c r="C91" s="20" t="s">
        <v>34</v>
      </c>
      <c r="D91" s="17">
        <v>40850000</v>
      </c>
      <c r="E91" s="17">
        <f>E92</f>
        <v>0</v>
      </c>
      <c r="F91" s="17">
        <f>F92</f>
        <v>0</v>
      </c>
      <c r="G91" s="17">
        <f>D91+E91-F91</f>
        <v>40850000</v>
      </c>
    </row>
    <row r="92" spans="1:7" s="14" customFormat="1" ht="23.25" customHeight="1">
      <c r="A92" s="137">
        <v>75818</v>
      </c>
      <c r="B92" s="137"/>
      <c r="C92" s="12" t="s">
        <v>35</v>
      </c>
      <c r="D92" s="13">
        <v>40850000</v>
      </c>
      <c r="E92" s="13">
        <v>0</v>
      </c>
      <c r="F92" s="13">
        <v>0</v>
      </c>
      <c r="G92" s="13">
        <f>D92+E92-F92</f>
        <v>40850000</v>
      </c>
    </row>
    <row r="93" spans="1:7" s="6" customFormat="1" ht="26.25" customHeight="1">
      <c r="A93" s="15"/>
      <c r="B93" s="138" t="s">
        <v>114</v>
      </c>
      <c r="C93" s="138"/>
      <c r="D93" s="24">
        <v>3300000</v>
      </c>
      <c r="E93" s="24">
        <v>0</v>
      </c>
      <c r="F93" s="24">
        <v>0</v>
      </c>
      <c r="G93" s="24">
        <f>D93+E93-F93</f>
        <v>3300000</v>
      </c>
    </row>
    <row r="94" spans="1:7" s="6" customFormat="1" ht="16.5" customHeight="1">
      <c r="A94" s="15"/>
      <c r="B94" s="15"/>
      <c r="C94" s="124" t="s">
        <v>97</v>
      </c>
      <c r="D94" s="124"/>
      <c r="E94" s="124"/>
      <c r="F94" s="124"/>
      <c r="G94" s="124"/>
    </row>
    <row r="95" spans="1:7" s="6" customFormat="1" ht="28.5" customHeight="1">
      <c r="A95" s="15"/>
      <c r="B95" s="15"/>
      <c r="C95" s="16" t="s">
        <v>43</v>
      </c>
      <c r="D95" s="24">
        <f>1568229829-3300000</f>
        <v>1564929829</v>
      </c>
      <c r="E95" s="24">
        <v>8056945</v>
      </c>
      <c r="F95" s="24"/>
      <c r="G95" s="24">
        <f>D95+E95-F95</f>
        <v>1572986774</v>
      </c>
    </row>
    <row r="96" spans="1:7" s="6" customFormat="1" ht="16.5" customHeight="1">
      <c r="A96" s="15"/>
      <c r="B96" s="15"/>
      <c r="C96" s="16" t="s">
        <v>44</v>
      </c>
      <c r="D96" s="24">
        <f>709102819-32545111</f>
        <v>676557708</v>
      </c>
      <c r="E96" s="5">
        <v>7950492</v>
      </c>
      <c r="F96" s="5"/>
      <c r="G96" s="24">
        <f>718053311-33545111</f>
        <v>684508200</v>
      </c>
    </row>
    <row r="97" spans="1:7" s="6" customFormat="1" ht="16.5" customHeight="1">
      <c r="A97" s="15"/>
      <c r="B97" s="15"/>
      <c r="C97" s="16" t="s">
        <v>45</v>
      </c>
      <c r="D97" s="98">
        <v>230747109</v>
      </c>
      <c r="E97" s="5">
        <v>8018</v>
      </c>
      <c r="F97" s="5"/>
      <c r="G97" s="24">
        <f>D97+E97-F97</f>
        <v>230755127</v>
      </c>
    </row>
    <row r="98" spans="1:7" s="6" customFormat="1" ht="16.5" customHeight="1">
      <c r="A98" s="15"/>
      <c r="B98" s="15"/>
      <c r="C98" s="16" t="s">
        <v>46</v>
      </c>
      <c r="D98" s="24">
        <v>10748228</v>
      </c>
      <c r="E98" s="5"/>
      <c r="F98" s="5">
        <v>342474</v>
      </c>
      <c r="G98" s="24">
        <f>D98+E98-F98</f>
        <v>10405754</v>
      </c>
    </row>
    <row r="99" spans="1:7" s="6" customFormat="1" ht="16.5" customHeight="1">
      <c r="A99" s="15"/>
      <c r="B99" s="15"/>
      <c r="C99" s="66" t="s">
        <v>48</v>
      </c>
      <c r="D99" s="65">
        <f>D95-D96-D97-D98</f>
        <v>646876784</v>
      </c>
      <c r="E99" s="65"/>
      <c r="F99" s="65">
        <v>440909</v>
      </c>
      <c r="G99" s="65">
        <f>G95-G96-G97-G98</f>
        <v>647317693</v>
      </c>
    </row>
    <row r="100" spans="1:7" s="6" customFormat="1" ht="16.5" customHeight="1">
      <c r="A100" s="15"/>
      <c r="B100" s="15"/>
      <c r="C100" s="16" t="s">
        <v>47</v>
      </c>
      <c r="D100" s="65">
        <f>D99*0.005</f>
        <v>3234384</v>
      </c>
      <c r="E100" s="65"/>
      <c r="F100" s="65">
        <v>2204</v>
      </c>
      <c r="G100" s="65">
        <f>G99*0.005</f>
        <v>3236588</v>
      </c>
    </row>
    <row r="101" spans="1:7" s="27" customFormat="1" ht="6" customHeight="1">
      <c r="A101" s="21"/>
      <c r="B101" s="21"/>
      <c r="C101" s="16"/>
      <c r="D101" s="16"/>
      <c r="E101" s="16"/>
      <c r="F101" s="16"/>
      <c r="G101" s="16"/>
    </row>
    <row r="102" spans="1:7" s="27" customFormat="1" ht="24" customHeight="1">
      <c r="A102" s="127">
        <v>921</v>
      </c>
      <c r="B102" s="127"/>
      <c r="C102" s="20" t="s">
        <v>20</v>
      </c>
      <c r="D102" s="17">
        <v>159235959</v>
      </c>
      <c r="E102" s="17">
        <f aca="true" t="shared" si="2" ref="E102:F104">E103</f>
        <v>246221</v>
      </c>
      <c r="F102" s="17">
        <f t="shared" si="2"/>
        <v>0</v>
      </c>
      <c r="G102" s="17">
        <f>D102+E102-F102</f>
        <v>159482180</v>
      </c>
    </row>
    <row r="103" spans="1:7" s="14" customFormat="1" ht="20.25" customHeight="1">
      <c r="A103" s="133" t="s">
        <v>62</v>
      </c>
      <c r="B103" s="133"/>
      <c r="C103" s="12" t="s">
        <v>19</v>
      </c>
      <c r="D103" s="13">
        <v>8826641</v>
      </c>
      <c r="E103" s="13">
        <f t="shared" si="2"/>
        <v>246221</v>
      </c>
      <c r="F103" s="13">
        <f t="shared" si="2"/>
        <v>0</v>
      </c>
      <c r="G103" s="13">
        <f>D103+E103-F103</f>
        <v>9072862</v>
      </c>
    </row>
    <row r="104" spans="1:7" s="43" customFormat="1" ht="26.25" customHeight="1">
      <c r="A104" s="76"/>
      <c r="B104" s="76"/>
      <c r="C104" s="94" t="s">
        <v>55</v>
      </c>
      <c r="D104" s="42">
        <v>96700</v>
      </c>
      <c r="E104" s="42">
        <f t="shared" si="2"/>
        <v>246221</v>
      </c>
      <c r="F104" s="42">
        <f t="shared" si="2"/>
        <v>0</v>
      </c>
      <c r="G104" s="95">
        <f>D104+E104-F104</f>
        <v>342921</v>
      </c>
    </row>
    <row r="105" spans="1:7" s="58" customFormat="1" ht="29.25" customHeight="1">
      <c r="A105" s="7"/>
      <c r="B105" s="129" t="s">
        <v>63</v>
      </c>
      <c r="C105" s="130"/>
      <c r="D105" s="24">
        <v>0</v>
      </c>
      <c r="E105" s="24">
        <v>246221</v>
      </c>
      <c r="F105" s="24">
        <v>0</v>
      </c>
      <c r="G105" s="24">
        <f>D105+E105-F105</f>
        <v>246221</v>
      </c>
    </row>
    <row r="106" spans="1:7" s="27" customFormat="1" ht="45.75" customHeight="1">
      <c r="A106" s="21"/>
      <c r="B106" s="21"/>
      <c r="C106" s="124" t="s">
        <v>124</v>
      </c>
      <c r="D106" s="124"/>
      <c r="E106" s="124"/>
      <c r="F106" s="124"/>
      <c r="G106" s="124"/>
    </row>
    <row r="107" spans="1:7" s="10" customFormat="1" ht="12.75" customHeight="1">
      <c r="A107" s="7"/>
      <c r="B107" s="139"/>
      <c r="C107" s="139"/>
      <c r="D107" s="139"/>
      <c r="E107" s="139"/>
      <c r="F107" s="139"/>
      <c r="G107" s="139"/>
    </row>
    <row r="108" spans="1:7" s="10" customFormat="1" ht="6" customHeight="1">
      <c r="A108" s="7"/>
      <c r="B108" s="50"/>
      <c r="C108" s="50"/>
      <c r="D108" s="50"/>
      <c r="E108" s="50"/>
      <c r="F108" s="50"/>
      <c r="G108" s="50"/>
    </row>
    <row r="109" spans="1:7" s="27" customFormat="1" ht="30" customHeight="1">
      <c r="A109" s="132">
        <v>925</v>
      </c>
      <c r="B109" s="132"/>
      <c r="C109" s="68" t="s">
        <v>87</v>
      </c>
      <c r="D109" s="69">
        <v>5738960</v>
      </c>
      <c r="E109" s="69">
        <f>E110</f>
        <v>1762677</v>
      </c>
      <c r="F109" s="69">
        <f>F110</f>
        <v>0</v>
      </c>
      <c r="G109" s="69">
        <f aca="true" t="shared" si="3" ref="G109:G115">D109+E109-F109</f>
        <v>7501637</v>
      </c>
    </row>
    <row r="110" spans="1:7" s="14" customFormat="1" ht="19.5" customHeight="1">
      <c r="A110" s="134" t="s">
        <v>86</v>
      </c>
      <c r="B110" s="134"/>
      <c r="C110" s="12" t="s">
        <v>88</v>
      </c>
      <c r="D110" s="13">
        <v>5738960</v>
      </c>
      <c r="E110" s="13">
        <f>E112+E113+E111</f>
        <v>1762677</v>
      </c>
      <c r="F110" s="13">
        <f>F112+F113+F111</f>
        <v>0</v>
      </c>
      <c r="G110" s="13">
        <f t="shared" si="3"/>
        <v>7501637</v>
      </c>
    </row>
    <row r="111" spans="1:7" s="6" customFormat="1" ht="23.25" customHeight="1">
      <c r="A111" s="15"/>
      <c r="B111" s="25"/>
      <c r="C111" s="28" t="s">
        <v>37</v>
      </c>
      <c r="D111" s="24">
        <v>1299865</v>
      </c>
      <c r="E111" s="24">
        <f>E117</f>
        <v>32000</v>
      </c>
      <c r="F111" s="24">
        <f>F112+F116</f>
        <v>0</v>
      </c>
      <c r="G111" s="24">
        <f t="shared" si="3"/>
        <v>1331865</v>
      </c>
    </row>
    <row r="112" spans="1:7" s="43" customFormat="1" ht="24.75" customHeight="1">
      <c r="A112" s="76"/>
      <c r="B112" s="76"/>
      <c r="C112" s="39" t="s">
        <v>55</v>
      </c>
      <c r="D112" s="41">
        <v>0</v>
      </c>
      <c r="E112" s="41">
        <f>145101+25605</f>
        <v>170706</v>
      </c>
      <c r="F112" s="41">
        <v>0</v>
      </c>
      <c r="G112" s="40">
        <f t="shared" si="3"/>
        <v>170706</v>
      </c>
    </row>
    <row r="113" spans="1:7" s="6" customFormat="1" ht="25.5" customHeight="1">
      <c r="A113" s="15"/>
      <c r="B113" s="25"/>
      <c r="C113" s="86" t="s">
        <v>53</v>
      </c>
      <c r="D113" s="5">
        <v>0</v>
      </c>
      <c r="E113" s="5">
        <f>1243102+219369+97500</f>
        <v>1559971</v>
      </c>
      <c r="F113" s="5">
        <f>F115</f>
        <v>0</v>
      </c>
      <c r="G113" s="5">
        <f t="shared" si="3"/>
        <v>1559971</v>
      </c>
    </row>
    <row r="114" spans="1:7" s="43" customFormat="1" ht="24.75" customHeight="1">
      <c r="A114" s="76"/>
      <c r="B114" s="76"/>
      <c r="C114" s="39" t="s">
        <v>64</v>
      </c>
      <c r="D114" s="41">
        <v>0</v>
      </c>
      <c r="E114" s="41">
        <f>1243102+219369</f>
        <v>1462471</v>
      </c>
      <c r="F114" s="41">
        <v>0</v>
      </c>
      <c r="G114" s="40">
        <f t="shared" si="3"/>
        <v>1462471</v>
      </c>
    </row>
    <row r="115" spans="1:7" s="6" customFormat="1" ht="52.5" customHeight="1">
      <c r="A115" s="15"/>
      <c r="B115" s="129" t="s">
        <v>85</v>
      </c>
      <c r="C115" s="130"/>
      <c r="D115" s="24">
        <v>0</v>
      </c>
      <c r="E115" s="24">
        <v>1730677</v>
      </c>
      <c r="F115" s="24">
        <v>0</v>
      </c>
      <c r="G115" s="24">
        <f t="shared" si="3"/>
        <v>1730677</v>
      </c>
    </row>
    <row r="116" spans="1:7" s="27" customFormat="1" ht="93.75" customHeight="1">
      <c r="A116" s="21"/>
      <c r="B116" s="21"/>
      <c r="C116" s="124" t="s">
        <v>123</v>
      </c>
      <c r="D116" s="124"/>
      <c r="E116" s="124"/>
      <c r="F116" s="124"/>
      <c r="G116" s="124"/>
    </row>
    <row r="117" spans="1:7" s="6" customFormat="1" ht="18.75" customHeight="1">
      <c r="A117" s="15"/>
      <c r="B117" s="129" t="s">
        <v>89</v>
      </c>
      <c r="C117" s="130"/>
      <c r="D117" s="24">
        <v>0</v>
      </c>
      <c r="E117" s="24">
        <v>32000</v>
      </c>
      <c r="F117" s="24">
        <v>0</v>
      </c>
      <c r="G117" s="24">
        <f>D117+E117-F117</f>
        <v>32000</v>
      </c>
    </row>
    <row r="118" spans="1:7" s="27" customFormat="1" ht="59.25" customHeight="1">
      <c r="A118" s="21"/>
      <c r="B118" s="21"/>
      <c r="C118" s="124" t="s">
        <v>115</v>
      </c>
      <c r="D118" s="124"/>
      <c r="E118" s="124"/>
      <c r="F118" s="124"/>
      <c r="G118" s="124"/>
    </row>
    <row r="120" spans="1:7" s="73" customFormat="1" ht="18" customHeight="1">
      <c r="A120" s="29" t="s">
        <v>23</v>
      </c>
      <c r="B120" s="29"/>
      <c r="C120" s="123" t="s">
        <v>51</v>
      </c>
      <c r="D120" s="123"/>
      <c r="E120" s="123"/>
      <c r="F120" s="123"/>
      <c r="G120" s="123"/>
    </row>
    <row r="121" ht="8.25" customHeight="1"/>
    <row r="122" spans="1:7" s="18" customFormat="1" ht="26.25" customHeight="1">
      <c r="A122" s="19"/>
      <c r="B122" s="19"/>
      <c r="C122" s="20" t="s">
        <v>18</v>
      </c>
      <c r="D122" s="17">
        <v>557029740</v>
      </c>
      <c r="E122" s="17">
        <f>E124</f>
        <v>8367419</v>
      </c>
      <c r="F122" s="17">
        <f>F124</f>
        <v>0</v>
      </c>
      <c r="G122" s="17">
        <f>D122+E122-F122</f>
        <v>565397159</v>
      </c>
    </row>
    <row r="123" spans="1:7" s="10" customFormat="1" ht="7.5" customHeight="1">
      <c r="A123" s="7"/>
      <c r="B123" s="7"/>
      <c r="C123" s="8"/>
      <c r="D123" s="9"/>
      <c r="E123" s="9"/>
      <c r="F123" s="9"/>
      <c r="G123" s="9"/>
    </row>
    <row r="124" spans="1:7" s="70" customFormat="1" ht="29.25" customHeight="1">
      <c r="A124" s="67"/>
      <c r="B124" s="67"/>
      <c r="C124" s="68" t="s">
        <v>52</v>
      </c>
      <c r="D124" s="69">
        <v>437169141</v>
      </c>
      <c r="E124" s="69">
        <f>E126+E137+E129+E133</f>
        <v>8367419</v>
      </c>
      <c r="F124" s="69">
        <f>F126+F137+F129+F133</f>
        <v>0</v>
      </c>
      <c r="G124" s="69">
        <f>D124+E124-F124</f>
        <v>445536560</v>
      </c>
    </row>
    <row r="125" spans="1:7" s="14" customFormat="1" ht="17.25" customHeight="1">
      <c r="A125" s="79"/>
      <c r="B125" s="82"/>
      <c r="C125" s="124" t="s">
        <v>92</v>
      </c>
      <c r="D125" s="124"/>
      <c r="E125" s="124"/>
      <c r="F125" s="124"/>
      <c r="G125" s="124"/>
    </row>
    <row r="126" spans="1:7" s="10" customFormat="1" ht="37.5" customHeight="1">
      <c r="A126" s="7"/>
      <c r="B126" s="74">
        <v>60013</v>
      </c>
      <c r="C126" s="53" t="s">
        <v>93</v>
      </c>
      <c r="D126" s="75">
        <v>0</v>
      </c>
      <c r="E126" s="75">
        <v>274679</v>
      </c>
      <c r="F126" s="75">
        <v>0</v>
      </c>
      <c r="G126" s="75">
        <f>D126+E126-F126</f>
        <v>274679</v>
      </c>
    </row>
    <row r="127" spans="1:7" s="10" customFormat="1" ht="78" customHeight="1">
      <c r="A127" s="7"/>
      <c r="B127" s="74"/>
      <c r="C127" s="124" t="s">
        <v>119</v>
      </c>
      <c r="D127" s="124"/>
      <c r="E127" s="124"/>
      <c r="F127" s="124"/>
      <c r="G127" s="124"/>
    </row>
    <row r="128" spans="1:7" s="10" customFormat="1" ht="30" customHeight="1">
      <c r="A128" s="7"/>
      <c r="B128" s="74"/>
      <c r="C128" s="124" t="s">
        <v>120</v>
      </c>
      <c r="D128" s="124"/>
      <c r="E128" s="124"/>
      <c r="F128" s="124"/>
      <c r="G128" s="124"/>
    </row>
    <row r="129" spans="1:7" s="6" customFormat="1" ht="18" customHeight="1">
      <c r="A129" s="15"/>
      <c r="B129" s="11">
        <v>92195</v>
      </c>
      <c r="C129" s="12" t="s">
        <v>96</v>
      </c>
      <c r="D129" s="13">
        <v>0</v>
      </c>
      <c r="E129" s="13">
        <v>246221</v>
      </c>
      <c r="F129" s="13">
        <v>0</v>
      </c>
      <c r="G129" s="13">
        <f>D129+E129-F129</f>
        <v>246221</v>
      </c>
    </row>
    <row r="130" spans="1:7" s="10" customFormat="1" ht="90.75" customHeight="1">
      <c r="A130" s="7"/>
      <c r="B130" s="74"/>
      <c r="C130" s="124" t="s">
        <v>121</v>
      </c>
      <c r="D130" s="124"/>
      <c r="E130" s="124"/>
      <c r="F130" s="124"/>
      <c r="G130" s="124"/>
    </row>
    <row r="131" spans="1:7" s="10" customFormat="1" ht="41.25" customHeight="1">
      <c r="A131" s="7"/>
      <c r="B131" s="74"/>
      <c r="C131" s="124" t="s">
        <v>126</v>
      </c>
      <c r="D131" s="124"/>
      <c r="E131" s="124"/>
      <c r="F131" s="124"/>
      <c r="G131" s="124"/>
    </row>
    <row r="132" spans="1:7" s="10" customFormat="1" ht="41.25" customHeight="1">
      <c r="A132" s="7"/>
      <c r="B132" s="74"/>
      <c r="C132" s="16"/>
      <c r="D132" s="16"/>
      <c r="E132" s="16"/>
      <c r="F132" s="16"/>
      <c r="G132" s="16"/>
    </row>
    <row r="133" spans="1:7" s="10" customFormat="1" ht="38.25" customHeight="1">
      <c r="A133" s="7"/>
      <c r="B133" s="74">
        <v>92502</v>
      </c>
      <c r="C133" s="53" t="s">
        <v>94</v>
      </c>
      <c r="D133" s="75">
        <v>0</v>
      </c>
      <c r="E133" s="75">
        <v>1730677</v>
      </c>
      <c r="F133" s="75">
        <v>0</v>
      </c>
      <c r="G133" s="75">
        <f>D133+E133-F133</f>
        <v>1730677</v>
      </c>
    </row>
    <row r="134" spans="1:7" s="10" customFormat="1" ht="40.5" customHeight="1">
      <c r="A134" s="7"/>
      <c r="B134" s="74"/>
      <c r="C134" s="124" t="s">
        <v>116</v>
      </c>
      <c r="D134" s="124"/>
      <c r="E134" s="124"/>
      <c r="F134" s="124"/>
      <c r="G134" s="124"/>
    </row>
    <row r="135" spans="1:7" s="10" customFormat="1" ht="54.75" customHeight="1">
      <c r="A135" s="7"/>
      <c r="B135" s="74"/>
      <c r="C135" s="124" t="s">
        <v>117</v>
      </c>
      <c r="D135" s="124"/>
      <c r="E135" s="124"/>
      <c r="F135" s="124"/>
      <c r="G135" s="124"/>
    </row>
    <row r="136" spans="1:7" s="10" customFormat="1" ht="29.25" customHeight="1">
      <c r="A136" s="7"/>
      <c r="B136" s="7"/>
      <c r="C136" s="124" t="s">
        <v>118</v>
      </c>
      <c r="D136" s="124"/>
      <c r="E136" s="124"/>
      <c r="F136" s="124"/>
      <c r="G136" s="124"/>
    </row>
    <row r="137" spans="1:7" s="10" customFormat="1" ht="24.75" customHeight="1">
      <c r="A137" s="7"/>
      <c r="B137" s="74">
        <v>60013</v>
      </c>
      <c r="C137" s="53" t="s">
        <v>95</v>
      </c>
      <c r="D137" s="75">
        <v>0</v>
      </c>
      <c r="E137" s="75">
        <v>6115842</v>
      </c>
      <c r="F137" s="75">
        <v>0</v>
      </c>
      <c r="G137" s="75">
        <f>D137+E137-F137</f>
        <v>6115842</v>
      </c>
    </row>
    <row r="138" spans="1:7" s="10" customFormat="1" ht="106.5" customHeight="1">
      <c r="A138" s="7"/>
      <c r="B138" s="74"/>
      <c r="C138" s="124" t="s">
        <v>125</v>
      </c>
      <c r="D138" s="124"/>
      <c r="E138" s="124"/>
      <c r="F138" s="124"/>
      <c r="G138" s="124"/>
    </row>
    <row r="139" spans="1:7" s="10" customFormat="1" ht="32.25" customHeight="1">
      <c r="A139" s="7"/>
      <c r="B139" s="74"/>
      <c r="C139" s="124" t="s">
        <v>120</v>
      </c>
      <c r="D139" s="124"/>
      <c r="E139" s="124"/>
      <c r="F139" s="124"/>
      <c r="G139" s="124"/>
    </row>
    <row r="140" spans="1:7" s="10" customFormat="1" ht="12.75">
      <c r="A140" s="7"/>
      <c r="B140" s="7"/>
      <c r="C140" s="124"/>
      <c r="D140" s="124"/>
      <c r="E140" s="124"/>
      <c r="F140" s="124"/>
      <c r="G140" s="124"/>
    </row>
  </sheetData>
  <sheetProtection password="C25B" sheet="1"/>
  <mergeCells count="76">
    <mergeCell ref="C131:G131"/>
    <mergeCell ref="C138:G138"/>
    <mergeCell ref="C130:G130"/>
    <mergeCell ref="C135:G135"/>
    <mergeCell ref="C134:G134"/>
    <mergeCell ref="C136:G136"/>
    <mergeCell ref="C140:G140"/>
    <mergeCell ref="C120:G120"/>
    <mergeCell ref="C125:G125"/>
    <mergeCell ref="C73:G73"/>
    <mergeCell ref="A75:B75"/>
    <mergeCell ref="B77:C77"/>
    <mergeCell ref="C78:G78"/>
    <mergeCell ref="B82:C82"/>
    <mergeCell ref="C128:G128"/>
    <mergeCell ref="C139:G139"/>
    <mergeCell ref="C127:G127"/>
    <mergeCell ref="C106:G106"/>
    <mergeCell ref="B107:G107"/>
    <mergeCell ref="A109:B109"/>
    <mergeCell ref="A110:B110"/>
    <mergeCell ref="B115:C115"/>
    <mergeCell ref="C116:G116"/>
    <mergeCell ref="B117:C117"/>
    <mergeCell ref="C118:G118"/>
    <mergeCell ref="A92:B92"/>
    <mergeCell ref="B93:C93"/>
    <mergeCell ref="C94:G94"/>
    <mergeCell ref="A102:B102"/>
    <mergeCell ref="A103:B103"/>
    <mergeCell ref="B105:C105"/>
    <mergeCell ref="A70:B70"/>
    <mergeCell ref="B72:C72"/>
    <mergeCell ref="A79:B79"/>
    <mergeCell ref="B81:C81"/>
    <mergeCell ref="C83:G83"/>
    <mergeCell ref="A91:B91"/>
    <mergeCell ref="A85:B85"/>
    <mergeCell ref="A86:B86"/>
    <mergeCell ref="B88:C88"/>
    <mergeCell ref="C89:G89"/>
    <mergeCell ref="A34:B34"/>
    <mergeCell ref="C67:G67"/>
    <mergeCell ref="B66:C66"/>
    <mergeCell ref="A39:B39"/>
    <mergeCell ref="A52:B52"/>
    <mergeCell ref="A55:B55"/>
    <mergeCell ref="C57:G57"/>
    <mergeCell ref="B22:G22"/>
    <mergeCell ref="B23:G23"/>
    <mergeCell ref="B24:G24"/>
    <mergeCell ref="B25:G25"/>
    <mergeCell ref="B26:G26"/>
    <mergeCell ref="C28:G28"/>
    <mergeCell ref="B14:C14"/>
    <mergeCell ref="B15:C15"/>
    <mergeCell ref="B17:E17"/>
    <mergeCell ref="B19:G19"/>
    <mergeCell ref="B20:G20"/>
    <mergeCell ref="B21:G21"/>
    <mergeCell ref="B8:C8"/>
    <mergeCell ref="B9:C9"/>
    <mergeCell ref="B10:C10"/>
    <mergeCell ref="B11:C11"/>
    <mergeCell ref="B12:C12"/>
    <mergeCell ref="B13:C13"/>
    <mergeCell ref="A69:B69"/>
    <mergeCell ref="A1:G1"/>
    <mergeCell ref="B2:C2"/>
    <mergeCell ref="A3:B4"/>
    <mergeCell ref="C3:C4"/>
    <mergeCell ref="D3:D4"/>
    <mergeCell ref="E3:F3"/>
    <mergeCell ref="G3:G4"/>
    <mergeCell ref="B6:C6"/>
    <mergeCell ref="B7:C7"/>
  </mergeCells>
  <printOptions/>
  <pageMargins left="0.3937007874015748" right="0.3937007874015748" top="0.6692913385826772" bottom="0.9448818897637796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mach</dc:creator>
  <cp:keywords/>
  <dc:description/>
  <cp:lastModifiedBy>Krzysztof Ryszewski</cp:lastModifiedBy>
  <cp:lastPrinted>2021-12-09T11:20:53Z</cp:lastPrinted>
  <dcterms:created xsi:type="dcterms:W3CDTF">2008-04-14T06:34:10Z</dcterms:created>
  <dcterms:modified xsi:type="dcterms:W3CDTF">2021-12-09T11:25:44Z</dcterms:modified>
  <cp:category/>
  <cp:version/>
  <cp:contentType/>
  <cp:contentStatus/>
</cp:coreProperties>
</file>