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sobierajska\Desktop\sesja XXXVIII\"/>
    </mc:Choice>
  </mc:AlternateContent>
  <xr:revisionPtr revIDLastSave="0" documentId="8_{2BD99806-FC14-44BD-9E20-D00C052B8AE9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zał.1" sheetId="49" r:id="rId1"/>
    <sheet name="zał.2" sheetId="48" r:id="rId2"/>
    <sheet name="zał.3" sheetId="50" r:id="rId3"/>
    <sheet name="zał.4" sheetId="51" r:id="rId4"/>
    <sheet name="zał.5" sheetId="52" r:id="rId5"/>
    <sheet name="zał.6" sheetId="53" r:id="rId6"/>
    <sheet name="zał.7" sheetId="54" r:id="rId7"/>
  </sheets>
  <definedNames>
    <definedName name="_xlnm.Print_Area" localSheetId="0">zał.1!$A$1:$Q$171</definedName>
    <definedName name="_xlnm.Print_Area" localSheetId="1">zał.2!$A$1:$G$29</definedName>
    <definedName name="_xlnm.Print_Area" localSheetId="5">zał.6!$A$1:$N$802</definedName>
    <definedName name="_xlnm.Print_Titles" localSheetId="0">zał.1!$7:$11</definedName>
    <definedName name="_xlnm.Print_Titles" localSheetId="1">zał.2!$7:$8</definedName>
    <definedName name="_xlnm.Print_Titles" localSheetId="3">zał.4!$7:$9</definedName>
    <definedName name="_xlnm.Print_Titles" localSheetId="5">zał.6!$6:$9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9" i="54" l="1"/>
  <c r="G69" i="54"/>
  <c r="F69" i="54"/>
  <c r="E69" i="54"/>
  <c r="H66" i="54"/>
  <c r="G66" i="54"/>
  <c r="F66" i="54"/>
  <c r="E66" i="54"/>
  <c r="H63" i="54"/>
  <c r="G63" i="54"/>
  <c r="F63" i="54"/>
  <c r="E63" i="54"/>
  <c r="H60" i="54"/>
  <c r="G60" i="54"/>
  <c r="G57" i="54" s="1"/>
  <c r="F60" i="54"/>
  <c r="F57" i="54" s="1"/>
  <c r="E60" i="54"/>
  <c r="E57" i="54" s="1"/>
  <c r="H57" i="54"/>
  <c r="H56" i="54"/>
  <c r="G56" i="54"/>
  <c r="F56" i="54"/>
  <c r="E56" i="54"/>
  <c r="H55" i="54"/>
  <c r="G55" i="54"/>
  <c r="F55" i="54"/>
  <c r="E55" i="54"/>
  <c r="H54" i="54"/>
  <c r="G54" i="54"/>
  <c r="F54" i="54"/>
  <c r="E54" i="54"/>
  <c r="H51" i="54"/>
  <c r="H48" i="54" s="1"/>
  <c r="G51" i="54"/>
  <c r="F51" i="54"/>
  <c r="E51" i="54"/>
  <c r="G48" i="54"/>
  <c r="F48" i="54"/>
  <c r="E48" i="54"/>
  <c r="H47" i="54"/>
  <c r="G47" i="54"/>
  <c r="F47" i="54"/>
  <c r="E47" i="54"/>
  <c r="H46" i="54"/>
  <c r="G46" i="54"/>
  <c r="F46" i="54"/>
  <c r="E46" i="54"/>
  <c r="H45" i="54"/>
  <c r="G45" i="54"/>
  <c r="F45" i="54"/>
  <c r="E45" i="54"/>
  <c r="H42" i="54"/>
  <c r="G42" i="54"/>
  <c r="F42" i="54"/>
  <c r="E42" i="54"/>
  <c r="H39" i="54"/>
  <c r="G39" i="54"/>
  <c r="F39" i="54"/>
  <c r="E39" i="54"/>
  <c r="H36" i="54"/>
  <c r="G36" i="54"/>
  <c r="G33" i="54" s="1"/>
  <c r="F36" i="54"/>
  <c r="F33" i="54" s="1"/>
  <c r="E36" i="54"/>
  <c r="E33" i="54" s="1"/>
  <c r="H33" i="54"/>
  <c r="H32" i="54"/>
  <c r="G32" i="54"/>
  <c r="G71" i="54" s="1"/>
  <c r="F32" i="54"/>
  <c r="E32" i="54"/>
  <c r="E71" i="54" s="1"/>
  <c r="H31" i="54"/>
  <c r="H70" i="54" s="1"/>
  <c r="G31" i="54"/>
  <c r="F31" i="54"/>
  <c r="E31" i="54"/>
  <c r="H30" i="54"/>
  <c r="G30" i="54"/>
  <c r="F30" i="54"/>
  <c r="E30" i="54"/>
  <c r="G27" i="54"/>
  <c r="F27" i="54"/>
  <c r="G24" i="54"/>
  <c r="F24" i="54"/>
  <c r="F21" i="54" s="1"/>
  <c r="G20" i="54"/>
  <c r="F20" i="54"/>
  <c r="G19" i="54"/>
  <c r="F19" i="54"/>
  <c r="F70" i="54" s="1"/>
  <c r="H18" i="54"/>
  <c r="G18" i="54"/>
  <c r="F18" i="54"/>
  <c r="E18" i="54"/>
  <c r="H15" i="54"/>
  <c r="G15" i="54"/>
  <c r="F15" i="54"/>
  <c r="E15" i="54"/>
  <c r="H12" i="54"/>
  <c r="G12" i="54"/>
  <c r="F12" i="54"/>
  <c r="E12" i="54"/>
  <c r="H72" i="54" l="1"/>
  <c r="F71" i="54"/>
  <c r="H71" i="54"/>
  <c r="E72" i="54"/>
  <c r="E70" i="54"/>
  <c r="G21" i="54"/>
  <c r="G72" i="54"/>
  <c r="G70" i="54"/>
  <c r="F72" i="54"/>
  <c r="N792" i="53" l="1"/>
  <c r="M792" i="53"/>
  <c r="K792" i="53"/>
  <c r="J792" i="53"/>
  <c r="I792" i="53" s="1"/>
  <c r="L791" i="53"/>
  <c r="I791" i="53"/>
  <c r="H791" i="53" s="1"/>
  <c r="L790" i="53"/>
  <c r="I790" i="53"/>
  <c r="N789" i="53"/>
  <c r="M789" i="53"/>
  <c r="L789" i="53" s="1"/>
  <c r="K789" i="53"/>
  <c r="J789" i="53"/>
  <c r="L788" i="53"/>
  <c r="I788" i="53"/>
  <c r="L787" i="53"/>
  <c r="I787" i="53"/>
  <c r="H787" i="53"/>
  <c r="N786" i="53"/>
  <c r="M786" i="53"/>
  <c r="L786" i="53" s="1"/>
  <c r="K786" i="53"/>
  <c r="J786" i="53"/>
  <c r="L785" i="53"/>
  <c r="I785" i="53"/>
  <c r="L784" i="53"/>
  <c r="I784" i="53"/>
  <c r="H784" i="53" s="1"/>
  <c r="N783" i="53"/>
  <c r="M783" i="53"/>
  <c r="L783" i="53"/>
  <c r="K783" i="53"/>
  <c r="J783" i="53"/>
  <c r="I783" i="53"/>
  <c r="H783" i="53" s="1"/>
  <c r="L782" i="53"/>
  <c r="I782" i="53"/>
  <c r="L781" i="53"/>
  <c r="H781" i="53" s="1"/>
  <c r="I781" i="53"/>
  <c r="N780" i="53"/>
  <c r="M780" i="53"/>
  <c r="K780" i="53"/>
  <c r="J780" i="53"/>
  <c r="I780" i="53" s="1"/>
  <c r="L779" i="53"/>
  <c r="I779" i="53"/>
  <c r="H779" i="53" s="1"/>
  <c r="L778" i="53"/>
  <c r="I778" i="53"/>
  <c r="H778" i="53" s="1"/>
  <c r="N777" i="53"/>
  <c r="M777" i="53"/>
  <c r="L777" i="53"/>
  <c r="K777" i="53"/>
  <c r="J777" i="53"/>
  <c r="L776" i="53"/>
  <c r="I776" i="53"/>
  <c r="L775" i="53"/>
  <c r="I775" i="53"/>
  <c r="H775" i="53" s="1"/>
  <c r="N774" i="53"/>
  <c r="M774" i="53"/>
  <c r="L774" i="53" s="1"/>
  <c r="K774" i="53"/>
  <c r="I774" i="53" s="1"/>
  <c r="J774" i="53"/>
  <c r="L773" i="53"/>
  <c r="I773" i="53"/>
  <c r="L772" i="53"/>
  <c r="I772" i="53"/>
  <c r="H772" i="53" s="1"/>
  <c r="N771" i="53"/>
  <c r="L771" i="53" s="1"/>
  <c r="M771" i="53"/>
  <c r="K771" i="53"/>
  <c r="J771" i="53"/>
  <c r="L770" i="53"/>
  <c r="I770" i="53"/>
  <c r="H770" i="53" s="1"/>
  <c r="L769" i="53"/>
  <c r="I769" i="53"/>
  <c r="N768" i="53"/>
  <c r="M768" i="53"/>
  <c r="K768" i="53"/>
  <c r="J768" i="53"/>
  <c r="L767" i="53"/>
  <c r="I767" i="53"/>
  <c r="H767" i="53" s="1"/>
  <c r="L766" i="53"/>
  <c r="I766" i="53"/>
  <c r="H766" i="53" s="1"/>
  <c r="N765" i="53"/>
  <c r="L765" i="53" s="1"/>
  <c r="M765" i="53"/>
  <c r="K765" i="53"/>
  <c r="J765" i="53"/>
  <c r="I765" i="53" s="1"/>
  <c r="L764" i="53"/>
  <c r="I764" i="53"/>
  <c r="H764" i="53" s="1"/>
  <c r="L763" i="53"/>
  <c r="H763" i="53" s="1"/>
  <c r="I763" i="53"/>
  <c r="N762" i="53"/>
  <c r="M762" i="53"/>
  <c r="K762" i="53"/>
  <c r="J762" i="53"/>
  <c r="L761" i="53"/>
  <c r="I761" i="53"/>
  <c r="L760" i="53"/>
  <c r="I760" i="53"/>
  <c r="N759" i="53"/>
  <c r="M759" i="53"/>
  <c r="K759" i="53"/>
  <c r="J759" i="53"/>
  <c r="I759" i="53" s="1"/>
  <c r="L758" i="53"/>
  <c r="I758" i="53"/>
  <c r="L757" i="53"/>
  <c r="I757" i="53"/>
  <c r="H757" i="53" s="1"/>
  <c r="N756" i="53"/>
  <c r="M756" i="53"/>
  <c r="K756" i="53"/>
  <c r="J756" i="53"/>
  <c r="I756" i="53" s="1"/>
  <c r="L755" i="53"/>
  <c r="I755" i="53"/>
  <c r="H755" i="53"/>
  <c r="L754" i="53"/>
  <c r="I754" i="53"/>
  <c r="H754" i="53"/>
  <c r="N753" i="53"/>
  <c r="M753" i="53"/>
  <c r="K753" i="53"/>
  <c r="J753" i="53"/>
  <c r="L752" i="53"/>
  <c r="I752" i="53"/>
  <c r="L751" i="53"/>
  <c r="I751" i="53"/>
  <c r="H751" i="53" s="1"/>
  <c r="N750" i="53"/>
  <c r="M750" i="53"/>
  <c r="L750" i="53" s="1"/>
  <c r="K750" i="53"/>
  <c r="J750" i="53"/>
  <c r="I750" i="53"/>
  <c r="L749" i="53"/>
  <c r="I749" i="53"/>
  <c r="H749" i="53"/>
  <c r="L748" i="53"/>
  <c r="I748" i="53"/>
  <c r="N747" i="53"/>
  <c r="M747" i="53"/>
  <c r="K747" i="53"/>
  <c r="I747" i="53" s="1"/>
  <c r="J747" i="53"/>
  <c r="L746" i="53"/>
  <c r="I746" i="53"/>
  <c r="H746" i="53"/>
  <c r="L745" i="53"/>
  <c r="I745" i="53"/>
  <c r="H745" i="53"/>
  <c r="N744" i="53"/>
  <c r="M744" i="53"/>
  <c r="K744" i="53"/>
  <c r="J744" i="53"/>
  <c r="I744" i="53"/>
  <c r="L743" i="53"/>
  <c r="I743" i="53"/>
  <c r="H743" i="53"/>
  <c r="L742" i="53"/>
  <c r="I742" i="53"/>
  <c r="H742" i="53" s="1"/>
  <c r="N741" i="53"/>
  <c r="M741" i="53"/>
  <c r="L741" i="53"/>
  <c r="K741" i="53"/>
  <c r="J741" i="53"/>
  <c r="I741" i="53" s="1"/>
  <c r="L740" i="53"/>
  <c r="I740" i="53"/>
  <c r="L739" i="53"/>
  <c r="I739" i="53"/>
  <c r="N738" i="53"/>
  <c r="M738" i="53"/>
  <c r="L738" i="53" s="1"/>
  <c r="K738" i="53"/>
  <c r="J738" i="53"/>
  <c r="I738" i="53"/>
  <c r="L737" i="53"/>
  <c r="I737" i="53"/>
  <c r="L736" i="53"/>
  <c r="I736" i="53"/>
  <c r="N735" i="53"/>
  <c r="M735" i="53"/>
  <c r="K735" i="53"/>
  <c r="J735" i="53"/>
  <c r="I735" i="53" s="1"/>
  <c r="L734" i="53"/>
  <c r="I734" i="53"/>
  <c r="H734" i="53" s="1"/>
  <c r="L733" i="53"/>
  <c r="H733" i="53" s="1"/>
  <c r="I733" i="53"/>
  <c r="N732" i="53"/>
  <c r="M732" i="53"/>
  <c r="L732" i="53" s="1"/>
  <c r="K732" i="53"/>
  <c r="J732" i="53"/>
  <c r="L731" i="53"/>
  <c r="I731" i="53"/>
  <c r="L730" i="53"/>
  <c r="I730" i="53"/>
  <c r="H730" i="53" s="1"/>
  <c r="N729" i="53"/>
  <c r="M729" i="53"/>
  <c r="L729" i="53" s="1"/>
  <c r="K729" i="53"/>
  <c r="J729" i="53"/>
  <c r="L728" i="53"/>
  <c r="I728" i="53"/>
  <c r="L727" i="53"/>
  <c r="I727" i="53"/>
  <c r="H727" i="53" s="1"/>
  <c r="N726" i="53"/>
  <c r="M726" i="53"/>
  <c r="L726" i="53"/>
  <c r="K726" i="53"/>
  <c r="J726" i="53"/>
  <c r="L725" i="53"/>
  <c r="H725" i="53" s="1"/>
  <c r="I725" i="53"/>
  <c r="L724" i="53"/>
  <c r="I724" i="53"/>
  <c r="N723" i="53"/>
  <c r="M723" i="53"/>
  <c r="K723" i="53"/>
  <c r="J723" i="53"/>
  <c r="I723" i="53" s="1"/>
  <c r="L722" i="53"/>
  <c r="I722" i="53"/>
  <c r="L721" i="53"/>
  <c r="H721" i="53" s="1"/>
  <c r="I721" i="53"/>
  <c r="N720" i="53"/>
  <c r="M720" i="53"/>
  <c r="L720" i="53" s="1"/>
  <c r="K720" i="53"/>
  <c r="J720" i="53"/>
  <c r="I720" i="53" s="1"/>
  <c r="L719" i="53"/>
  <c r="I719" i="53"/>
  <c r="L718" i="53"/>
  <c r="I718" i="53"/>
  <c r="H718" i="53" s="1"/>
  <c r="N717" i="53"/>
  <c r="M717" i="53"/>
  <c r="L717" i="53"/>
  <c r="K717" i="53"/>
  <c r="J717" i="53"/>
  <c r="L716" i="53"/>
  <c r="I716" i="53"/>
  <c r="L715" i="53"/>
  <c r="I715" i="53"/>
  <c r="N714" i="53"/>
  <c r="M714" i="53"/>
  <c r="L714" i="53" s="1"/>
  <c r="K714" i="53"/>
  <c r="J714" i="53"/>
  <c r="I714" i="53"/>
  <c r="L713" i="53"/>
  <c r="I713" i="53"/>
  <c r="L712" i="53"/>
  <c r="I712" i="53"/>
  <c r="N711" i="53"/>
  <c r="M711" i="53"/>
  <c r="K711" i="53"/>
  <c r="J711" i="53"/>
  <c r="I711" i="53" s="1"/>
  <c r="L710" i="53"/>
  <c r="I710" i="53"/>
  <c r="H710" i="53" s="1"/>
  <c r="L709" i="53"/>
  <c r="I709" i="53"/>
  <c r="H709" i="53"/>
  <c r="N708" i="53"/>
  <c r="M708" i="53"/>
  <c r="K708" i="53"/>
  <c r="J708" i="53"/>
  <c r="L707" i="53"/>
  <c r="I707" i="53"/>
  <c r="H707" i="53" s="1"/>
  <c r="L706" i="53"/>
  <c r="I706" i="53"/>
  <c r="H706" i="53" s="1"/>
  <c r="N705" i="53"/>
  <c r="L705" i="53" s="1"/>
  <c r="M705" i="53"/>
  <c r="K705" i="53"/>
  <c r="J705" i="53"/>
  <c r="I705" i="53" s="1"/>
  <c r="H705" i="53" s="1"/>
  <c r="L704" i="53"/>
  <c r="I704" i="53"/>
  <c r="L703" i="53"/>
  <c r="I703" i="53"/>
  <c r="H703" i="53" s="1"/>
  <c r="N702" i="53"/>
  <c r="M702" i="53"/>
  <c r="L702" i="53"/>
  <c r="K702" i="53"/>
  <c r="J702" i="53"/>
  <c r="I702" i="53" s="1"/>
  <c r="H702" i="53" s="1"/>
  <c r="L701" i="53"/>
  <c r="I701" i="53"/>
  <c r="H701" i="53" s="1"/>
  <c r="L700" i="53"/>
  <c r="I700" i="53"/>
  <c r="N699" i="53"/>
  <c r="M699" i="53"/>
  <c r="L699" i="53" s="1"/>
  <c r="K699" i="53"/>
  <c r="J699" i="53"/>
  <c r="L698" i="53"/>
  <c r="I698" i="53"/>
  <c r="H698" i="53" s="1"/>
  <c r="L697" i="53"/>
  <c r="I697" i="53"/>
  <c r="H697" i="53" s="1"/>
  <c r="N696" i="53"/>
  <c r="M696" i="53"/>
  <c r="L696" i="53" s="1"/>
  <c r="K696" i="53"/>
  <c r="J696" i="53"/>
  <c r="I696" i="53" s="1"/>
  <c r="L695" i="53"/>
  <c r="H695" i="53" s="1"/>
  <c r="I695" i="53"/>
  <c r="L694" i="53"/>
  <c r="I694" i="53"/>
  <c r="N693" i="53"/>
  <c r="M693" i="53"/>
  <c r="K693" i="53"/>
  <c r="J693" i="53"/>
  <c r="I693" i="53" s="1"/>
  <c r="L692" i="53"/>
  <c r="I692" i="53"/>
  <c r="L691" i="53"/>
  <c r="I691" i="53"/>
  <c r="N690" i="53"/>
  <c r="M690" i="53"/>
  <c r="L690" i="53" s="1"/>
  <c r="K690" i="53"/>
  <c r="J690" i="53"/>
  <c r="I690" i="53" s="1"/>
  <c r="H690" i="53" s="1"/>
  <c r="L689" i="53"/>
  <c r="I689" i="53"/>
  <c r="H689" i="53"/>
  <c r="L688" i="53"/>
  <c r="I688" i="53"/>
  <c r="N687" i="53"/>
  <c r="M687" i="53"/>
  <c r="L687" i="53"/>
  <c r="K687" i="53"/>
  <c r="J687" i="53"/>
  <c r="I687" i="53"/>
  <c r="L686" i="53"/>
  <c r="I686" i="53"/>
  <c r="H686" i="53" s="1"/>
  <c r="L685" i="53"/>
  <c r="H685" i="53" s="1"/>
  <c r="I685" i="53"/>
  <c r="N684" i="53"/>
  <c r="M684" i="53"/>
  <c r="L684" i="53" s="1"/>
  <c r="K684" i="53"/>
  <c r="J684" i="53"/>
  <c r="L683" i="53"/>
  <c r="I683" i="53"/>
  <c r="L682" i="53"/>
  <c r="H682" i="53" s="1"/>
  <c r="I682" i="53"/>
  <c r="N681" i="53"/>
  <c r="L681" i="53" s="1"/>
  <c r="M681" i="53"/>
  <c r="K681" i="53"/>
  <c r="J681" i="53"/>
  <c r="L680" i="53"/>
  <c r="I680" i="53"/>
  <c r="L679" i="53"/>
  <c r="I679" i="53"/>
  <c r="H679" i="53" s="1"/>
  <c r="N678" i="53"/>
  <c r="M678" i="53"/>
  <c r="L678" i="53" s="1"/>
  <c r="K678" i="53"/>
  <c r="I678" i="53" s="1"/>
  <c r="H678" i="53" s="1"/>
  <c r="J678" i="53"/>
  <c r="L677" i="53"/>
  <c r="H677" i="53" s="1"/>
  <c r="I677" i="53"/>
  <c r="L676" i="53"/>
  <c r="I676" i="53"/>
  <c r="H676" i="53" s="1"/>
  <c r="N675" i="53"/>
  <c r="M675" i="53"/>
  <c r="L675" i="53" s="1"/>
  <c r="H675" i="53" s="1"/>
  <c r="K675" i="53"/>
  <c r="J675" i="53"/>
  <c r="I675" i="53" s="1"/>
  <c r="L674" i="53"/>
  <c r="I674" i="53"/>
  <c r="H674" i="53" s="1"/>
  <c r="L673" i="53"/>
  <c r="I673" i="53"/>
  <c r="H673" i="53"/>
  <c r="N672" i="53"/>
  <c r="M672" i="53"/>
  <c r="L672" i="53" s="1"/>
  <c r="K672" i="53"/>
  <c r="J672" i="53"/>
  <c r="L671" i="53"/>
  <c r="H671" i="53" s="1"/>
  <c r="I671" i="53"/>
  <c r="L670" i="53"/>
  <c r="I670" i="53"/>
  <c r="H670" i="53" s="1"/>
  <c r="N669" i="53"/>
  <c r="M669" i="53"/>
  <c r="L669" i="53"/>
  <c r="K669" i="53"/>
  <c r="J669" i="53"/>
  <c r="I669" i="53" s="1"/>
  <c r="L668" i="53"/>
  <c r="I668" i="53"/>
  <c r="H668" i="53" s="1"/>
  <c r="L667" i="53"/>
  <c r="H667" i="53" s="1"/>
  <c r="I667" i="53"/>
  <c r="N666" i="53"/>
  <c r="M666" i="53"/>
  <c r="K666" i="53"/>
  <c r="I666" i="53" s="1"/>
  <c r="J666" i="53"/>
  <c r="L665" i="53"/>
  <c r="H665" i="53" s="1"/>
  <c r="I665" i="53"/>
  <c r="L664" i="53"/>
  <c r="I664" i="53"/>
  <c r="N663" i="53"/>
  <c r="M663" i="53"/>
  <c r="K663" i="53"/>
  <c r="J663" i="53"/>
  <c r="I663" i="53" s="1"/>
  <c r="L662" i="53"/>
  <c r="I662" i="53"/>
  <c r="H662" i="53" s="1"/>
  <c r="L661" i="53"/>
  <c r="I661" i="53"/>
  <c r="H661" i="53" s="1"/>
  <c r="N660" i="53"/>
  <c r="M660" i="53"/>
  <c r="K660" i="53"/>
  <c r="J660" i="53"/>
  <c r="L659" i="53"/>
  <c r="I659" i="53"/>
  <c r="L658" i="53"/>
  <c r="H658" i="53" s="1"/>
  <c r="I658" i="53"/>
  <c r="N657" i="53"/>
  <c r="L657" i="53" s="1"/>
  <c r="M657" i="53"/>
  <c r="K657" i="53"/>
  <c r="J657" i="53"/>
  <c r="I657" i="53" s="1"/>
  <c r="L656" i="53"/>
  <c r="I656" i="53"/>
  <c r="H656" i="53" s="1"/>
  <c r="L655" i="53"/>
  <c r="I655" i="53"/>
  <c r="N654" i="53"/>
  <c r="M654" i="53"/>
  <c r="K654" i="53"/>
  <c r="J654" i="53"/>
  <c r="I654" i="53"/>
  <c r="L653" i="53"/>
  <c r="I653" i="53"/>
  <c r="H653" i="53" s="1"/>
  <c r="L652" i="53"/>
  <c r="I652" i="53"/>
  <c r="N651" i="53"/>
  <c r="M651" i="53"/>
  <c r="L651" i="53" s="1"/>
  <c r="K651" i="53"/>
  <c r="J651" i="53"/>
  <c r="I651" i="53" s="1"/>
  <c r="H651" i="53" s="1"/>
  <c r="L650" i="53"/>
  <c r="I650" i="53"/>
  <c r="H650" i="53"/>
  <c r="L649" i="53"/>
  <c r="I649" i="53"/>
  <c r="N648" i="53"/>
  <c r="M648" i="53"/>
  <c r="K648" i="53"/>
  <c r="J648" i="53"/>
  <c r="I648" i="53" s="1"/>
  <c r="L647" i="53"/>
  <c r="H647" i="53" s="1"/>
  <c r="I647" i="53"/>
  <c r="L646" i="53"/>
  <c r="I646" i="53"/>
  <c r="H646" i="53" s="1"/>
  <c r="N645" i="53"/>
  <c r="L645" i="53" s="1"/>
  <c r="M645" i="53"/>
  <c r="K645" i="53"/>
  <c r="J645" i="53"/>
  <c r="L644" i="53"/>
  <c r="I644" i="53"/>
  <c r="L643" i="53"/>
  <c r="I643" i="53"/>
  <c r="H643" i="53" s="1"/>
  <c r="N642" i="53"/>
  <c r="M642" i="53"/>
  <c r="L642" i="53" s="1"/>
  <c r="K642" i="53"/>
  <c r="J642" i="53"/>
  <c r="L641" i="53"/>
  <c r="I641" i="53"/>
  <c r="H641" i="53"/>
  <c r="L640" i="53"/>
  <c r="I640" i="53"/>
  <c r="N639" i="53"/>
  <c r="M639" i="53"/>
  <c r="K639" i="53"/>
  <c r="J639" i="53"/>
  <c r="I639" i="53" s="1"/>
  <c r="L638" i="53"/>
  <c r="I638" i="53"/>
  <c r="H638" i="53" s="1"/>
  <c r="L637" i="53"/>
  <c r="H637" i="53" s="1"/>
  <c r="I637" i="53"/>
  <c r="N636" i="53"/>
  <c r="M636" i="53"/>
  <c r="K636" i="53"/>
  <c r="J636" i="53"/>
  <c r="I636" i="53" s="1"/>
  <c r="L635" i="53"/>
  <c r="I635" i="53"/>
  <c r="L634" i="53"/>
  <c r="I634" i="53"/>
  <c r="H634" i="53" s="1"/>
  <c r="N633" i="53"/>
  <c r="M633" i="53"/>
  <c r="L633" i="53"/>
  <c r="K633" i="53"/>
  <c r="J633" i="53"/>
  <c r="L632" i="53"/>
  <c r="I632" i="53"/>
  <c r="L631" i="53"/>
  <c r="I631" i="53"/>
  <c r="H631" i="53" s="1"/>
  <c r="N630" i="53"/>
  <c r="M630" i="53"/>
  <c r="K630" i="53"/>
  <c r="I630" i="53" s="1"/>
  <c r="J630" i="53"/>
  <c r="L629" i="53"/>
  <c r="H629" i="53" s="1"/>
  <c r="I629" i="53"/>
  <c r="L628" i="53"/>
  <c r="I628" i="53"/>
  <c r="N627" i="53"/>
  <c r="M627" i="53"/>
  <c r="L627" i="53"/>
  <c r="K627" i="53"/>
  <c r="J627" i="53"/>
  <c r="I627" i="53" s="1"/>
  <c r="L626" i="53"/>
  <c r="I626" i="53"/>
  <c r="H626" i="53" s="1"/>
  <c r="L625" i="53"/>
  <c r="I625" i="53"/>
  <c r="H625" i="53" s="1"/>
  <c r="N624" i="53"/>
  <c r="M624" i="53"/>
  <c r="K624" i="53"/>
  <c r="J624" i="53"/>
  <c r="L623" i="53"/>
  <c r="I623" i="53"/>
  <c r="H623" i="53" s="1"/>
  <c r="L622" i="53"/>
  <c r="I622" i="53"/>
  <c r="H622" i="53" s="1"/>
  <c r="N621" i="53"/>
  <c r="L621" i="53" s="1"/>
  <c r="M621" i="53"/>
  <c r="K621" i="53"/>
  <c r="J621" i="53"/>
  <c r="I621" i="53" s="1"/>
  <c r="L620" i="53"/>
  <c r="I620" i="53"/>
  <c r="L619" i="53"/>
  <c r="I619" i="53"/>
  <c r="H619" i="53"/>
  <c r="N618" i="53"/>
  <c r="M618" i="53"/>
  <c r="L618" i="53" s="1"/>
  <c r="K618" i="53"/>
  <c r="I618" i="53" s="1"/>
  <c r="H618" i="53" s="1"/>
  <c r="J618" i="53"/>
  <c r="L617" i="53"/>
  <c r="I617" i="53"/>
  <c r="L616" i="53"/>
  <c r="I616" i="53"/>
  <c r="H616" i="53" s="1"/>
  <c r="N615" i="53"/>
  <c r="M615" i="53"/>
  <c r="L615" i="53" s="1"/>
  <c r="K615" i="53"/>
  <c r="J615" i="53"/>
  <c r="L614" i="53"/>
  <c r="I614" i="53"/>
  <c r="H614" i="53" s="1"/>
  <c r="L613" i="53"/>
  <c r="H613" i="53" s="1"/>
  <c r="I613" i="53"/>
  <c r="N612" i="53"/>
  <c r="M612" i="53"/>
  <c r="K612" i="53"/>
  <c r="J612" i="53"/>
  <c r="I612" i="53" s="1"/>
  <c r="L611" i="53"/>
  <c r="I611" i="53"/>
  <c r="L610" i="53"/>
  <c r="I610" i="53"/>
  <c r="H610" i="53" s="1"/>
  <c r="N609" i="53"/>
  <c r="M609" i="53"/>
  <c r="K609" i="53"/>
  <c r="J609" i="53"/>
  <c r="L608" i="53"/>
  <c r="I608" i="53"/>
  <c r="H608" i="53" s="1"/>
  <c r="L607" i="53"/>
  <c r="I607" i="53"/>
  <c r="N606" i="53"/>
  <c r="M606" i="53"/>
  <c r="L606" i="53" s="1"/>
  <c r="K606" i="53"/>
  <c r="I606" i="53" s="1"/>
  <c r="H606" i="53" s="1"/>
  <c r="J606" i="53"/>
  <c r="L605" i="53"/>
  <c r="I605" i="53"/>
  <c r="H605" i="53"/>
  <c r="L604" i="53"/>
  <c r="I604" i="53"/>
  <c r="N603" i="53"/>
  <c r="M603" i="53"/>
  <c r="L603" i="53"/>
  <c r="K603" i="53"/>
  <c r="J603" i="53"/>
  <c r="I603" i="53"/>
  <c r="H603" i="53" s="1"/>
  <c r="L602" i="53"/>
  <c r="H602" i="53" s="1"/>
  <c r="I602" i="53"/>
  <c r="L601" i="53"/>
  <c r="H601" i="53" s="1"/>
  <c r="I601" i="53"/>
  <c r="N600" i="53"/>
  <c r="M600" i="53"/>
  <c r="L600" i="53" s="1"/>
  <c r="K600" i="53"/>
  <c r="J600" i="53"/>
  <c r="I600" i="53" s="1"/>
  <c r="L599" i="53"/>
  <c r="I599" i="53"/>
  <c r="L598" i="53"/>
  <c r="I598" i="53"/>
  <c r="H598" i="53" s="1"/>
  <c r="N597" i="53"/>
  <c r="M597" i="53"/>
  <c r="L597" i="53"/>
  <c r="H597" i="53" s="1"/>
  <c r="K597" i="53"/>
  <c r="J597" i="53"/>
  <c r="I597" i="53" s="1"/>
  <c r="L596" i="53"/>
  <c r="I596" i="53"/>
  <c r="L595" i="53"/>
  <c r="I595" i="53"/>
  <c r="H595" i="53" s="1"/>
  <c r="N594" i="53"/>
  <c r="L594" i="53" s="1"/>
  <c r="M594" i="53"/>
  <c r="K594" i="53"/>
  <c r="I594" i="53" s="1"/>
  <c r="J594" i="53"/>
  <c r="L593" i="53"/>
  <c r="H593" i="53" s="1"/>
  <c r="I593" i="53"/>
  <c r="L592" i="53"/>
  <c r="I592" i="53"/>
  <c r="N591" i="53"/>
  <c r="M591" i="53"/>
  <c r="L591" i="53" s="1"/>
  <c r="K591" i="53"/>
  <c r="J591" i="53"/>
  <c r="L590" i="53"/>
  <c r="I590" i="53"/>
  <c r="L589" i="53"/>
  <c r="I589" i="53"/>
  <c r="H589" i="53" s="1"/>
  <c r="N588" i="53"/>
  <c r="L588" i="53" s="1"/>
  <c r="H588" i="53" s="1"/>
  <c r="M588" i="53"/>
  <c r="K588" i="53"/>
  <c r="J588" i="53"/>
  <c r="I588" i="53" s="1"/>
  <c r="L587" i="53"/>
  <c r="I587" i="53"/>
  <c r="H587" i="53" s="1"/>
  <c r="L586" i="53"/>
  <c r="I586" i="53"/>
  <c r="N585" i="53"/>
  <c r="M585" i="53"/>
  <c r="K585" i="53"/>
  <c r="J585" i="53"/>
  <c r="L584" i="53"/>
  <c r="I584" i="53"/>
  <c r="H584" i="53" s="1"/>
  <c r="L583" i="53"/>
  <c r="I583" i="53"/>
  <c r="H583" i="53" s="1"/>
  <c r="N582" i="53"/>
  <c r="M582" i="53"/>
  <c r="K582" i="53"/>
  <c r="J582" i="53"/>
  <c r="I582" i="53" s="1"/>
  <c r="L581" i="53"/>
  <c r="I581" i="53"/>
  <c r="H581" i="53" s="1"/>
  <c r="L580" i="53"/>
  <c r="H580" i="53" s="1"/>
  <c r="I580" i="53"/>
  <c r="N579" i="53"/>
  <c r="M579" i="53"/>
  <c r="L579" i="53" s="1"/>
  <c r="K579" i="53"/>
  <c r="J579" i="53"/>
  <c r="L578" i="53"/>
  <c r="I578" i="53"/>
  <c r="L577" i="53"/>
  <c r="I577" i="53"/>
  <c r="N576" i="53"/>
  <c r="M576" i="53"/>
  <c r="K576" i="53"/>
  <c r="J576" i="53"/>
  <c r="I576" i="53" s="1"/>
  <c r="L575" i="53"/>
  <c r="I575" i="53"/>
  <c r="H575" i="53" s="1"/>
  <c r="L574" i="53"/>
  <c r="I574" i="53"/>
  <c r="H574" i="53" s="1"/>
  <c r="N573" i="53"/>
  <c r="M573" i="53"/>
  <c r="K573" i="53"/>
  <c r="J573" i="53"/>
  <c r="I573" i="53" s="1"/>
  <c r="L572" i="53"/>
  <c r="I572" i="53"/>
  <c r="H572" i="53" s="1"/>
  <c r="L571" i="53"/>
  <c r="I571" i="53"/>
  <c r="H571" i="53" s="1"/>
  <c r="N570" i="53"/>
  <c r="L570" i="53" s="1"/>
  <c r="M570" i="53"/>
  <c r="K570" i="53"/>
  <c r="J570" i="53"/>
  <c r="L569" i="53"/>
  <c r="I569" i="53"/>
  <c r="H569" i="53" s="1"/>
  <c r="L568" i="53"/>
  <c r="I568" i="53"/>
  <c r="N567" i="53"/>
  <c r="M567" i="53"/>
  <c r="K567" i="53"/>
  <c r="J567" i="53"/>
  <c r="I567" i="53" s="1"/>
  <c r="L566" i="53"/>
  <c r="I566" i="53"/>
  <c r="H566" i="53" s="1"/>
  <c r="L565" i="53"/>
  <c r="I565" i="53"/>
  <c r="N564" i="53"/>
  <c r="M564" i="53"/>
  <c r="L564" i="53" s="1"/>
  <c r="K564" i="53"/>
  <c r="J564" i="53"/>
  <c r="I564" i="53" s="1"/>
  <c r="H564" i="53" s="1"/>
  <c r="L563" i="53"/>
  <c r="I563" i="53"/>
  <c r="H563" i="53" s="1"/>
  <c r="L562" i="53"/>
  <c r="I562" i="53"/>
  <c r="H562" i="53" s="1"/>
  <c r="N561" i="53"/>
  <c r="M561" i="53"/>
  <c r="K561" i="53"/>
  <c r="J561" i="53"/>
  <c r="I561" i="53" s="1"/>
  <c r="L560" i="53"/>
  <c r="I560" i="53"/>
  <c r="H560" i="53" s="1"/>
  <c r="L559" i="53"/>
  <c r="I559" i="53"/>
  <c r="N558" i="53"/>
  <c r="M558" i="53"/>
  <c r="L558" i="53" s="1"/>
  <c r="H558" i="53" s="1"/>
  <c r="K558" i="53"/>
  <c r="J558" i="53"/>
  <c r="I558" i="53" s="1"/>
  <c r="L557" i="53"/>
  <c r="I557" i="53"/>
  <c r="L556" i="53"/>
  <c r="I556" i="53"/>
  <c r="H556" i="53"/>
  <c r="N555" i="53"/>
  <c r="M555" i="53"/>
  <c r="L555" i="53"/>
  <c r="K555" i="53"/>
  <c r="J555" i="53"/>
  <c r="L554" i="53"/>
  <c r="H554" i="53" s="1"/>
  <c r="I554" i="53"/>
  <c r="L553" i="53"/>
  <c r="I553" i="53"/>
  <c r="N552" i="53"/>
  <c r="M552" i="53"/>
  <c r="L552" i="53" s="1"/>
  <c r="K552" i="53"/>
  <c r="J552" i="53"/>
  <c r="I552" i="53" s="1"/>
  <c r="H552" i="53" s="1"/>
  <c r="L551" i="53"/>
  <c r="I551" i="53"/>
  <c r="H551" i="53"/>
  <c r="L550" i="53"/>
  <c r="I550" i="53"/>
  <c r="N549" i="53"/>
  <c r="M549" i="53"/>
  <c r="K549" i="53"/>
  <c r="I549" i="53" s="1"/>
  <c r="J549" i="53"/>
  <c r="L548" i="53"/>
  <c r="I548" i="53"/>
  <c r="H548" i="53" s="1"/>
  <c r="L547" i="53"/>
  <c r="I547" i="53"/>
  <c r="H547" i="53" s="1"/>
  <c r="N546" i="53"/>
  <c r="M546" i="53"/>
  <c r="L546" i="53" s="1"/>
  <c r="K546" i="53"/>
  <c r="J546" i="53"/>
  <c r="L545" i="53"/>
  <c r="I545" i="53"/>
  <c r="H545" i="53" s="1"/>
  <c r="L544" i="53"/>
  <c r="I544" i="53"/>
  <c r="N543" i="53"/>
  <c r="M543" i="53"/>
  <c r="L543" i="53" s="1"/>
  <c r="H543" i="53" s="1"/>
  <c r="K543" i="53"/>
  <c r="I543" i="53" s="1"/>
  <c r="J543" i="53"/>
  <c r="L542" i="53"/>
  <c r="H542" i="53" s="1"/>
  <c r="I542" i="53"/>
  <c r="L541" i="53"/>
  <c r="I541" i="53"/>
  <c r="H541" i="53" s="1"/>
  <c r="N540" i="53"/>
  <c r="L540" i="53" s="1"/>
  <c r="M540" i="53"/>
  <c r="K540" i="53"/>
  <c r="J540" i="53"/>
  <c r="L539" i="53"/>
  <c r="I539" i="53"/>
  <c r="L538" i="53"/>
  <c r="I538" i="53"/>
  <c r="N537" i="53"/>
  <c r="M537" i="53"/>
  <c r="K537" i="53"/>
  <c r="J537" i="53"/>
  <c r="L536" i="53"/>
  <c r="I536" i="53"/>
  <c r="L535" i="53"/>
  <c r="I535" i="53"/>
  <c r="H535" i="53" s="1"/>
  <c r="N534" i="53"/>
  <c r="M534" i="53"/>
  <c r="L534" i="53" s="1"/>
  <c r="K534" i="53"/>
  <c r="J534" i="53"/>
  <c r="L533" i="53"/>
  <c r="I533" i="53"/>
  <c r="H533" i="53" s="1"/>
  <c r="L532" i="53"/>
  <c r="H532" i="53" s="1"/>
  <c r="I532" i="53"/>
  <c r="N531" i="53"/>
  <c r="M531" i="53"/>
  <c r="K531" i="53"/>
  <c r="J531" i="53"/>
  <c r="I531" i="53" s="1"/>
  <c r="L530" i="53"/>
  <c r="H530" i="53" s="1"/>
  <c r="I530" i="53"/>
  <c r="L529" i="53"/>
  <c r="I529" i="53"/>
  <c r="H529" i="53" s="1"/>
  <c r="N528" i="53"/>
  <c r="M528" i="53"/>
  <c r="L528" i="53" s="1"/>
  <c r="K528" i="53"/>
  <c r="J528" i="53"/>
  <c r="L527" i="53"/>
  <c r="I527" i="53"/>
  <c r="H527" i="53" s="1"/>
  <c r="L526" i="53"/>
  <c r="I526" i="53"/>
  <c r="H526" i="53"/>
  <c r="N525" i="53"/>
  <c r="M525" i="53"/>
  <c r="K525" i="53"/>
  <c r="J525" i="53"/>
  <c r="I525" i="53" s="1"/>
  <c r="L524" i="53"/>
  <c r="I524" i="53"/>
  <c r="H524" i="53"/>
  <c r="L523" i="53"/>
  <c r="I523" i="53"/>
  <c r="H523" i="53"/>
  <c r="N522" i="53"/>
  <c r="L522" i="53" s="1"/>
  <c r="M522" i="53"/>
  <c r="K522" i="53"/>
  <c r="J522" i="53"/>
  <c r="L521" i="53"/>
  <c r="I521" i="53"/>
  <c r="L520" i="53"/>
  <c r="I520" i="53"/>
  <c r="N519" i="53"/>
  <c r="M519" i="53"/>
  <c r="L519" i="53" s="1"/>
  <c r="H519" i="53" s="1"/>
  <c r="K519" i="53"/>
  <c r="J519" i="53"/>
  <c r="I519" i="53" s="1"/>
  <c r="L518" i="53"/>
  <c r="H518" i="53" s="1"/>
  <c r="I518" i="53"/>
  <c r="L517" i="53"/>
  <c r="I517" i="53"/>
  <c r="N516" i="53"/>
  <c r="L516" i="53" s="1"/>
  <c r="M516" i="53"/>
  <c r="K516" i="53"/>
  <c r="J516" i="53"/>
  <c r="L515" i="53"/>
  <c r="I515" i="53"/>
  <c r="H515" i="53" s="1"/>
  <c r="L514" i="53"/>
  <c r="I514" i="53"/>
  <c r="H514" i="53" s="1"/>
  <c r="N513" i="53"/>
  <c r="M513" i="53"/>
  <c r="L513" i="53" s="1"/>
  <c r="K513" i="53"/>
  <c r="J513" i="53"/>
  <c r="L512" i="53"/>
  <c r="I512" i="53"/>
  <c r="H512" i="53"/>
  <c r="L511" i="53"/>
  <c r="I511" i="53"/>
  <c r="N510" i="53"/>
  <c r="L510" i="53" s="1"/>
  <c r="H510" i="53" s="1"/>
  <c r="M510" i="53"/>
  <c r="K510" i="53"/>
  <c r="J510" i="53"/>
  <c r="I510" i="53" s="1"/>
  <c r="L509" i="53"/>
  <c r="I509" i="53"/>
  <c r="L508" i="53"/>
  <c r="I508" i="53"/>
  <c r="N507" i="53"/>
  <c r="M507" i="53"/>
  <c r="K507" i="53"/>
  <c r="J507" i="53"/>
  <c r="I507" i="53"/>
  <c r="L506" i="53"/>
  <c r="I506" i="53"/>
  <c r="H506" i="53" s="1"/>
  <c r="L505" i="53"/>
  <c r="I505" i="53"/>
  <c r="N504" i="53"/>
  <c r="M504" i="53"/>
  <c r="L504" i="53" s="1"/>
  <c r="K504" i="53"/>
  <c r="J504" i="53"/>
  <c r="I504" i="53" s="1"/>
  <c r="H504" i="53" s="1"/>
  <c r="L503" i="53"/>
  <c r="I503" i="53"/>
  <c r="H503" i="53"/>
  <c r="L502" i="53"/>
  <c r="H502" i="53" s="1"/>
  <c r="I502" i="53"/>
  <c r="N501" i="53"/>
  <c r="M501" i="53"/>
  <c r="K501" i="53"/>
  <c r="J501" i="53"/>
  <c r="L500" i="53"/>
  <c r="I500" i="53"/>
  <c r="H500" i="53" s="1"/>
  <c r="L499" i="53"/>
  <c r="I499" i="53"/>
  <c r="H499" i="53"/>
  <c r="N498" i="53"/>
  <c r="L498" i="53" s="1"/>
  <c r="M498" i="53"/>
  <c r="K498" i="53"/>
  <c r="J498" i="53"/>
  <c r="L497" i="53"/>
  <c r="I497" i="53"/>
  <c r="L496" i="53"/>
  <c r="I496" i="53"/>
  <c r="H496" i="53" s="1"/>
  <c r="N495" i="53"/>
  <c r="M495" i="53"/>
  <c r="L495" i="53"/>
  <c r="K495" i="53"/>
  <c r="I495" i="53" s="1"/>
  <c r="J495" i="53"/>
  <c r="H495" i="53"/>
  <c r="L494" i="53"/>
  <c r="H494" i="53" s="1"/>
  <c r="I494" i="53"/>
  <c r="L493" i="53"/>
  <c r="I493" i="53"/>
  <c r="N492" i="53"/>
  <c r="M492" i="53"/>
  <c r="L492" i="53" s="1"/>
  <c r="K492" i="53"/>
  <c r="J492" i="53"/>
  <c r="L491" i="53"/>
  <c r="I491" i="53"/>
  <c r="H491" i="53" s="1"/>
  <c r="L490" i="53"/>
  <c r="I490" i="53"/>
  <c r="H490" i="53" s="1"/>
  <c r="N489" i="53"/>
  <c r="M489" i="53"/>
  <c r="L489" i="53" s="1"/>
  <c r="K489" i="53"/>
  <c r="J489" i="53"/>
  <c r="L488" i="53"/>
  <c r="H488" i="53" s="1"/>
  <c r="I488" i="53"/>
  <c r="L487" i="53"/>
  <c r="I487" i="53"/>
  <c r="N486" i="53"/>
  <c r="M486" i="53"/>
  <c r="L486" i="53" s="1"/>
  <c r="K486" i="53"/>
  <c r="J486" i="53"/>
  <c r="I486" i="53" s="1"/>
  <c r="L485" i="53"/>
  <c r="I485" i="53"/>
  <c r="H485" i="53" s="1"/>
  <c r="L484" i="53"/>
  <c r="I484" i="53"/>
  <c r="H484" i="53"/>
  <c r="N483" i="53"/>
  <c r="M483" i="53"/>
  <c r="K483" i="53"/>
  <c r="J483" i="53"/>
  <c r="I483" i="53"/>
  <c r="L482" i="53"/>
  <c r="I482" i="53"/>
  <c r="H482" i="53"/>
  <c r="L481" i="53"/>
  <c r="I481" i="53"/>
  <c r="N480" i="53"/>
  <c r="M480" i="53"/>
  <c r="K480" i="53"/>
  <c r="J480" i="53"/>
  <c r="I480" i="53" s="1"/>
  <c r="L479" i="53"/>
  <c r="I479" i="53"/>
  <c r="L478" i="53"/>
  <c r="I478" i="53"/>
  <c r="H478" i="53" s="1"/>
  <c r="N477" i="53"/>
  <c r="M477" i="53"/>
  <c r="K477" i="53"/>
  <c r="J477" i="53"/>
  <c r="I477" i="53" s="1"/>
  <c r="L476" i="53"/>
  <c r="H476" i="53" s="1"/>
  <c r="I476" i="53"/>
  <c r="L475" i="53"/>
  <c r="I475" i="53"/>
  <c r="H475" i="53" s="1"/>
  <c r="N474" i="53"/>
  <c r="M474" i="53"/>
  <c r="K474" i="53"/>
  <c r="J474" i="53"/>
  <c r="L473" i="53"/>
  <c r="I473" i="53"/>
  <c r="H473" i="53" s="1"/>
  <c r="L472" i="53"/>
  <c r="I472" i="53"/>
  <c r="N471" i="53"/>
  <c r="M471" i="53"/>
  <c r="K471" i="53"/>
  <c r="J471" i="53"/>
  <c r="I471" i="53"/>
  <c r="L470" i="53"/>
  <c r="I470" i="53"/>
  <c r="H470" i="53" s="1"/>
  <c r="L469" i="53"/>
  <c r="I469" i="53"/>
  <c r="N468" i="53"/>
  <c r="M468" i="53"/>
  <c r="L468" i="53" s="1"/>
  <c r="K468" i="53"/>
  <c r="J468" i="53"/>
  <c r="I468" i="53" s="1"/>
  <c r="H468" i="53" s="1"/>
  <c r="L467" i="53"/>
  <c r="I467" i="53"/>
  <c r="H467" i="53"/>
  <c r="L466" i="53"/>
  <c r="H466" i="53" s="1"/>
  <c r="I466" i="53"/>
  <c r="N465" i="53"/>
  <c r="M465" i="53"/>
  <c r="K465" i="53"/>
  <c r="J465" i="53"/>
  <c r="I465" i="53" s="1"/>
  <c r="L464" i="53"/>
  <c r="H464" i="53" s="1"/>
  <c r="I464" i="53"/>
  <c r="L463" i="53"/>
  <c r="I463" i="53"/>
  <c r="H463" i="53" s="1"/>
  <c r="N462" i="53"/>
  <c r="L462" i="53" s="1"/>
  <c r="M462" i="53"/>
  <c r="K462" i="53"/>
  <c r="J462" i="53"/>
  <c r="L461" i="53"/>
  <c r="I461" i="53"/>
  <c r="L460" i="53"/>
  <c r="I460" i="53"/>
  <c r="N459" i="53"/>
  <c r="M459" i="53"/>
  <c r="K459" i="53"/>
  <c r="J459" i="53"/>
  <c r="I459" i="53"/>
  <c r="L458" i="53"/>
  <c r="I458" i="53"/>
  <c r="H458" i="53"/>
  <c r="L457" i="53"/>
  <c r="I457" i="53"/>
  <c r="N456" i="53"/>
  <c r="M456" i="53"/>
  <c r="K456" i="53"/>
  <c r="J456" i="53"/>
  <c r="I456" i="53" s="1"/>
  <c r="L455" i="53"/>
  <c r="I455" i="53"/>
  <c r="L454" i="53"/>
  <c r="H454" i="53" s="1"/>
  <c r="I454" i="53"/>
  <c r="N453" i="53"/>
  <c r="M453" i="53"/>
  <c r="K453" i="53"/>
  <c r="J453" i="53"/>
  <c r="I453" i="53" s="1"/>
  <c r="L452" i="53"/>
  <c r="I452" i="53"/>
  <c r="L451" i="53"/>
  <c r="I451" i="53"/>
  <c r="H451" i="53" s="1"/>
  <c r="N450" i="53"/>
  <c r="M450" i="53"/>
  <c r="L450" i="53" s="1"/>
  <c r="K450" i="53"/>
  <c r="J450" i="53"/>
  <c r="L449" i="53"/>
  <c r="I449" i="53"/>
  <c r="H449" i="53" s="1"/>
  <c r="L448" i="53"/>
  <c r="I448" i="53"/>
  <c r="H448" i="53"/>
  <c r="N447" i="53"/>
  <c r="L447" i="53" s="1"/>
  <c r="M447" i="53"/>
  <c r="K447" i="53"/>
  <c r="J447" i="53"/>
  <c r="J425" i="53" s="1"/>
  <c r="L446" i="53"/>
  <c r="H446" i="53" s="1"/>
  <c r="I446" i="53"/>
  <c r="L445" i="53"/>
  <c r="I445" i="53"/>
  <c r="N444" i="53"/>
  <c r="M444" i="53"/>
  <c r="L444" i="53" s="1"/>
  <c r="K444" i="53"/>
  <c r="J444" i="53"/>
  <c r="L443" i="53"/>
  <c r="I443" i="53"/>
  <c r="H443" i="53" s="1"/>
  <c r="L442" i="53"/>
  <c r="H442" i="53" s="1"/>
  <c r="I442" i="53"/>
  <c r="N441" i="53"/>
  <c r="M441" i="53"/>
  <c r="L441" i="53" s="1"/>
  <c r="K441" i="53"/>
  <c r="J441" i="53"/>
  <c r="L440" i="53"/>
  <c r="I440" i="53"/>
  <c r="H440" i="53" s="1"/>
  <c r="L439" i="53"/>
  <c r="I439" i="53"/>
  <c r="H439" i="53"/>
  <c r="N438" i="53"/>
  <c r="L438" i="53" s="1"/>
  <c r="M438" i="53"/>
  <c r="K438" i="53"/>
  <c r="J438" i="53"/>
  <c r="L437" i="53"/>
  <c r="I437" i="53"/>
  <c r="L436" i="53"/>
  <c r="I436" i="53"/>
  <c r="H436" i="53" s="1"/>
  <c r="N435" i="53"/>
  <c r="M435" i="53"/>
  <c r="L435" i="53" s="1"/>
  <c r="K435" i="53"/>
  <c r="I435" i="53" s="1"/>
  <c r="J435" i="53"/>
  <c r="L434" i="53"/>
  <c r="I434" i="53"/>
  <c r="H434" i="53"/>
  <c r="L433" i="53"/>
  <c r="I433" i="53"/>
  <c r="N432" i="53"/>
  <c r="M432" i="53"/>
  <c r="K432" i="53"/>
  <c r="J432" i="53"/>
  <c r="I432" i="53" s="1"/>
  <c r="L431" i="53"/>
  <c r="I431" i="53"/>
  <c r="H431" i="53" s="1"/>
  <c r="L430" i="53"/>
  <c r="I430" i="53"/>
  <c r="H430" i="53" s="1"/>
  <c r="L429" i="53"/>
  <c r="I429" i="53"/>
  <c r="L428" i="53"/>
  <c r="H428" i="53" s="1"/>
  <c r="I428" i="53"/>
  <c r="L427" i="53"/>
  <c r="I427" i="53"/>
  <c r="H427" i="53" s="1"/>
  <c r="N424" i="53"/>
  <c r="M424" i="53"/>
  <c r="L424" i="53" s="1"/>
  <c r="K424" i="53"/>
  <c r="J424" i="53"/>
  <c r="N423" i="53"/>
  <c r="M423" i="53"/>
  <c r="L423" i="53"/>
  <c r="K423" i="53"/>
  <c r="J423" i="53"/>
  <c r="I423" i="53" s="1"/>
  <c r="H423" i="53" s="1"/>
  <c r="N421" i="53"/>
  <c r="N417" i="53" s="1"/>
  <c r="M421" i="53"/>
  <c r="L421" i="53" s="1"/>
  <c r="K421" i="53"/>
  <c r="K417" i="53" s="1"/>
  <c r="J421" i="53"/>
  <c r="L420" i="53"/>
  <c r="H420" i="53" s="1"/>
  <c r="I420" i="53"/>
  <c r="L419" i="53"/>
  <c r="I419" i="53"/>
  <c r="H419" i="53" s="1"/>
  <c r="J417" i="53"/>
  <c r="N416" i="53"/>
  <c r="M416" i="53"/>
  <c r="K416" i="53"/>
  <c r="J416" i="53"/>
  <c r="N415" i="53"/>
  <c r="L415" i="53" s="1"/>
  <c r="M415" i="53"/>
  <c r="K415" i="53"/>
  <c r="J415" i="53"/>
  <c r="N413" i="53"/>
  <c r="M413" i="53"/>
  <c r="K413" i="53"/>
  <c r="J413" i="53"/>
  <c r="I413" i="53" s="1"/>
  <c r="L412" i="53"/>
  <c r="I412" i="53"/>
  <c r="H412" i="53"/>
  <c r="L411" i="53"/>
  <c r="I411" i="53"/>
  <c r="H411" i="53" s="1"/>
  <c r="N410" i="53"/>
  <c r="M410" i="53"/>
  <c r="M406" i="53" s="1"/>
  <c r="K410" i="53"/>
  <c r="J410" i="53"/>
  <c r="L409" i="53"/>
  <c r="I409" i="53"/>
  <c r="L408" i="53"/>
  <c r="I408" i="53"/>
  <c r="K406" i="53"/>
  <c r="N405" i="53"/>
  <c r="L405" i="53" s="1"/>
  <c r="M405" i="53"/>
  <c r="K405" i="53"/>
  <c r="J405" i="53"/>
  <c r="N404" i="53"/>
  <c r="M404" i="53"/>
  <c r="K404" i="53"/>
  <c r="J404" i="53"/>
  <c r="N402" i="53"/>
  <c r="M402" i="53"/>
  <c r="L402" i="53"/>
  <c r="K402" i="53"/>
  <c r="J402" i="53"/>
  <c r="I402" i="53" s="1"/>
  <c r="L401" i="53"/>
  <c r="I401" i="53"/>
  <c r="H401" i="53" s="1"/>
  <c r="L400" i="53"/>
  <c r="H400" i="53" s="1"/>
  <c r="I400" i="53"/>
  <c r="N399" i="53"/>
  <c r="M399" i="53"/>
  <c r="K399" i="53"/>
  <c r="J399" i="53"/>
  <c r="I399" i="53" s="1"/>
  <c r="L398" i="53"/>
  <c r="I398" i="53"/>
  <c r="L397" i="53"/>
  <c r="I397" i="53"/>
  <c r="H397" i="53" s="1"/>
  <c r="N396" i="53"/>
  <c r="M396" i="53"/>
  <c r="L396" i="53"/>
  <c r="K396" i="53"/>
  <c r="J396" i="53"/>
  <c r="L395" i="53"/>
  <c r="I395" i="53"/>
  <c r="L394" i="53"/>
  <c r="I394" i="53"/>
  <c r="H394" i="53" s="1"/>
  <c r="N393" i="53"/>
  <c r="M393" i="53"/>
  <c r="L393" i="53" s="1"/>
  <c r="K393" i="53"/>
  <c r="I393" i="53" s="1"/>
  <c r="H393" i="53" s="1"/>
  <c r="J393" i="53"/>
  <c r="L392" i="53"/>
  <c r="H392" i="53" s="1"/>
  <c r="I392" i="53"/>
  <c r="L391" i="53"/>
  <c r="I391" i="53"/>
  <c r="H391" i="53" s="1"/>
  <c r="N390" i="53"/>
  <c r="M390" i="53"/>
  <c r="L390" i="53"/>
  <c r="K390" i="53"/>
  <c r="J390" i="53"/>
  <c r="I390" i="53" s="1"/>
  <c r="H390" i="53" s="1"/>
  <c r="L389" i="53"/>
  <c r="I389" i="53"/>
  <c r="H389" i="53" s="1"/>
  <c r="L388" i="53"/>
  <c r="H388" i="53" s="1"/>
  <c r="I388" i="53"/>
  <c r="N387" i="53"/>
  <c r="M387" i="53"/>
  <c r="K387" i="53"/>
  <c r="J387" i="53"/>
  <c r="I387" i="53" s="1"/>
  <c r="L386" i="53"/>
  <c r="I386" i="53"/>
  <c r="H386" i="53" s="1"/>
  <c r="L385" i="53"/>
  <c r="I385" i="53"/>
  <c r="H385" i="53" s="1"/>
  <c r="N384" i="53"/>
  <c r="M384" i="53"/>
  <c r="L384" i="53"/>
  <c r="K384" i="53"/>
  <c r="J384" i="53"/>
  <c r="L383" i="53"/>
  <c r="I383" i="53"/>
  <c r="L382" i="53"/>
  <c r="I382" i="53"/>
  <c r="H382" i="53" s="1"/>
  <c r="N381" i="53"/>
  <c r="M381" i="53"/>
  <c r="L381" i="53" s="1"/>
  <c r="K381" i="53"/>
  <c r="I381" i="53" s="1"/>
  <c r="H381" i="53" s="1"/>
  <c r="J381" i="53"/>
  <c r="L380" i="53"/>
  <c r="H380" i="53" s="1"/>
  <c r="I380" i="53"/>
  <c r="L379" i="53"/>
  <c r="I379" i="53"/>
  <c r="H379" i="53" s="1"/>
  <c r="N378" i="53"/>
  <c r="L378" i="53" s="1"/>
  <c r="M378" i="53"/>
  <c r="K378" i="53"/>
  <c r="J378" i="53"/>
  <c r="L377" i="53"/>
  <c r="I377" i="53"/>
  <c r="L376" i="53"/>
  <c r="I376" i="53"/>
  <c r="N375" i="53"/>
  <c r="M375" i="53"/>
  <c r="K375" i="53"/>
  <c r="J375" i="53"/>
  <c r="L374" i="53"/>
  <c r="I374" i="53"/>
  <c r="H374" i="53" s="1"/>
  <c r="L373" i="53"/>
  <c r="I373" i="53"/>
  <c r="H373" i="53" s="1"/>
  <c r="N372" i="53"/>
  <c r="L372" i="53" s="1"/>
  <c r="M372" i="53"/>
  <c r="K372" i="53"/>
  <c r="J372" i="53"/>
  <c r="L371" i="53"/>
  <c r="I371" i="53"/>
  <c r="H371" i="53" s="1"/>
  <c r="L370" i="53"/>
  <c r="H370" i="53" s="1"/>
  <c r="I370" i="53"/>
  <c r="N369" i="53"/>
  <c r="M369" i="53"/>
  <c r="K369" i="53"/>
  <c r="I369" i="53" s="1"/>
  <c r="J369" i="53"/>
  <c r="L368" i="53"/>
  <c r="I368" i="53"/>
  <c r="L367" i="53"/>
  <c r="I367" i="53"/>
  <c r="N366" i="53"/>
  <c r="M366" i="53"/>
  <c r="K366" i="53"/>
  <c r="J366" i="53"/>
  <c r="I366" i="53" s="1"/>
  <c r="L365" i="53"/>
  <c r="I365" i="53"/>
  <c r="H365" i="53" s="1"/>
  <c r="L364" i="53"/>
  <c r="H364" i="53" s="1"/>
  <c r="I364" i="53"/>
  <c r="N363" i="53"/>
  <c r="M363" i="53"/>
  <c r="K363" i="53"/>
  <c r="J363" i="53"/>
  <c r="I363" i="53" s="1"/>
  <c r="L362" i="53"/>
  <c r="H362" i="53" s="1"/>
  <c r="I362" i="53"/>
  <c r="L361" i="53"/>
  <c r="I361" i="53"/>
  <c r="H361" i="53"/>
  <c r="N360" i="53"/>
  <c r="L360" i="53" s="1"/>
  <c r="M360" i="53"/>
  <c r="K360" i="53"/>
  <c r="J360" i="53"/>
  <c r="L359" i="53"/>
  <c r="I359" i="53"/>
  <c r="L358" i="53"/>
  <c r="I358" i="53"/>
  <c r="H358" i="53" s="1"/>
  <c r="N357" i="53"/>
  <c r="M357" i="53"/>
  <c r="K357" i="53"/>
  <c r="I357" i="53" s="1"/>
  <c r="J357" i="53"/>
  <c r="L356" i="53"/>
  <c r="I356" i="53"/>
  <c r="H356" i="53"/>
  <c r="L355" i="53"/>
  <c r="I355" i="53"/>
  <c r="N354" i="53"/>
  <c r="M354" i="53"/>
  <c r="K354" i="53"/>
  <c r="I354" i="53" s="1"/>
  <c r="J354" i="53"/>
  <c r="L353" i="53"/>
  <c r="I353" i="53"/>
  <c r="H353" i="53" s="1"/>
  <c r="L352" i="53"/>
  <c r="H352" i="53" s="1"/>
  <c r="I352" i="53"/>
  <c r="N351" i="53"/>
  <c r="M351" i="53"/>
  <c r="K351" i="53"/>
  <c r="J351" i="53"/>
  <c r="I351" i="53" s="1"/>
  <c r="L350" i="53"/>
  <c r="H350" i="53" s="1"/>
  <c r="I350" i="53"/>
  <c r="L349" i="53"/>
  <c r="I349" i="53"/>
  <c r="H349" i="53" s="1"/>
  <c r="N348" i="53"/>
  <c r="M348" i="53"/>
  <c r="L348" i="53" s="1"/>
  <c r="K348" i="53"/>
  <c r="J348" i="53"/>
  <c r="L347" i="53"/>
  <c r="I347" i="53"/>
  <c r="L346" i="53"/>
  <c r="I346" i="53"/>
  <c r="H346" i="53" s="1"/>
  <c r="N345" i="53"/>
  <c r="M345" i="53"/>
  <c r="L345" i="53" s="1"/>
  <c r="K345" i="53"/>
  <c r="I345" i="53" s="1"/>
  <c r="J345" i="53"/>
  <c r="L344" i="53"/>
  <c r="I344" i="53"/>
  <c r="L343" i="53"/>
  <c r="I343" i="53"/>
  <c r="H343" i="53" s="1"/>
  <c r="N342" i="53"/>
  <c r="L342" i="53" s="1"/>
  <c r="M342" i="53"/>
  <c r="K342" i="53"/>
  <c r="J342" i="53"/>
  <c r="I342" i="53"/>
  <c r="L341" i="53"/>
  <c r="I341" i="53"/>
  <c r="H341" i="53" s="1"/>
  <c r="L340" i="53"/>
  <c r="H340" i="53" s="1"/>
  <c r="I340" i="53"/>
  <c r="N339" i="53"/>
  <c r="M339" i="53"/>
  <c r="L339" i="53" s="1"/>
  <c r="K339" i="53"/>
  <c r="I339" i="53" s="1"/>
  <c r="J339" i="53"/>
  <c r="L338" i="53"/>
  <c r="I338" i="53"/>
  <c r="L337" i="53"/>
  <c r="H337" i="53" s="1"/>
  <c r="I337" i="53"/>
  <c r="N336" i="53"/>
  <c r="M336" i="53"/>
  <c r="L336" i="53" s="1"/>
  <c r="K336" i="53"/>
  <c r="J336" i="53"/>
  <c r="L335" i="53"/>
  <c r="I335" i="53"/>
  <c r="L334" i="53"/>
  <c r="I334" i="53"/>
  <c r="H334" i="53" s="1"/>
  <c r="N333" i="53"/>
  <c r="M333" i="53"/>
  <c r="L333" i="53"/>
  <c r="K333" i="53"/>
  <c r="J333" i="53"/>
  <c r="L332" i="53"/>
  <c r="I332" i="53"/>
  <c r="L331" i="53"/>
  <c r="I331" i="53"/>
  <c r="N330" i="53"/>
  <c r="M330" i="53"/>
  <c r="K330" i="53"/>
  <c r="J330" i="53"/>
  <c r="I330" i="53" s="1"/>
  <c r="L329" i="53"/>
  <c r="I329" i="53"/>
  <c r="H329" i="53" s="1"/>
  <c r="L328" i="53"/>
  <c r="H328" i="53" s="1"/>
  <c r="I328" i="53"/>
  <c r="N327" i="53"/>
  <c r="M327" i="53"/>
  <c r="L327" i="53" s="1"/>
  <c r="K327" i="53"/>
  <c r="J327" i="53"/>
  <c r="I327" i="53" s="1"/>
  <c r="L326" i="53"/>
  <c r="I326" i="53"/>
  <c r="H326" i="53" s="1"/>
  <c r="L325" i="53"/>
  <c r="I325" i="53"/>
  <c r="H325" i="53" s="1"/>
  <c r="N324" i="53"/>
  <c r="L324" i="53" s="1"/>
  <c r="M324" i="53"/>
  <c r="K324" i="53"/>
  <c r="J324" i="53"/>
  <c r="L323" i="53"/>
  <c r="I323" i="53"/>
  <c r="H323" i="53" s="1"/>
  <c r="L322" i="53"/>
  <c r="H322" i="53" s="1"/>
  <c r="I322" i="53"/>
  <c r="N321" i="53"/>
  <c r="M321" i="53"/>
  <c r="K321" i="53"/>
  <c r="J321" i="53"/>
  <c r="L320" i="53"/>
  <c r="I320" i="53"/>
  <c r="H320" i="53" s="1"/>
  <c r="L319" i="53"/>
  <c r="I319" i="53"/>
  <c r="N318" i="53"/>
  <c r="M318" i="53"/>
  <c r="L318" i="53" s="1"/>
  <c r="K318" i="53"/>
  <c r="J318" i="53"/>
  <c r="I318" i="53" s="1"/>
  <c r="L317" i="53"/>
  <c r="H317" i="53" s="1"/>
  <c r="I317" i="53"/>
  <c r="L316" i="53"/>
  <c r="I316" i="53"/>
  <c r="H316" i="53" s="1"/>
  <c r="N315" i="53"/>
  <c r="M315" i="53"/>
  <c r="K315" i="53"/>
  <c r="J315" i="53"/>
  <c r="I315" i="53" s="1"/>
  <c r="L314" i="53"/>
  <c r="H314" i="53" s="1"/>
  <c r="I314" i="53"/>
  <c r="L313" i="53"/>
  <c r="I313" i="53"/>
  <c r="H313" i="53" s="1"/>
  <c r="N312" i="53"/>
  <c r="M312" i="53"/>
  <c r="K312" i="53"/>
  <c r="I312" i="53" s="1"/>
  <c r="J312" i="53"/>
  <c r="L311" i="53"/>
  <c r="I311" i="53"/>
  <c r="H311" i="53" s="1"/>
  <c r="L310" i="53"/>
  <c r="H310" i="53" s="1"/>
  <c r="I310" i="53"/>
  <c r="N309" i="53"/>
  <c r="M309" i="53"/>
  <c r="K309" i="53"/>
  <c r="J309" i="53"/>
  <c r="L308" i="53"/>
  <c r="I308" i="53"/>
  <c r="H308" i="53" s="1"/>
  <c r="L307" i="53"/>
  <c r="I307" i="53"/>
  <c r="H307" i="53" s="1"/>
  <c r="N306" i="53"/>
  <c r="M306" i="53"/>
  <c r="L306" i="53"/>
  <c r="K306" i="53"/>
  <c r="J306" i="53"/>
  <c r="I306" i="53"/>
  <c r="H306" i="53" s="1"/>
  <c r="L305" i="53"/>
  <c r="H305" i="53" s="1"/>
  <c r="I305" i="53"/>
  <c r="L304" i="53"/>
  <c r="I304" i="53"/>
  <c r="N303" i="53"/>
  <c r="M303" i="53"/>
  <c r="L303" i="53" s="1"/>
  <c r="K303" i="53"/>
  <c r="I303" i="53" s="1"/>
  <c r="H303" i="53" s="1"/>
  <c r="J303" i="53"/>
  <c r="L302" i="53"/>
  <c r="I302" i="53"/>
  <c r="H302" i="53"/>
  <c r="L301" i="53"/>
  <c r="I301" i="53"/>
  <c r="N300" i="53"/>
  <c r="M300" i="53"/>
  <c r="L300" i="53" s="1"/>
  <c r="K300" i="53"/>
  <c r="J300" i="53"/>
  <c r="I300" i="53" s="1"/>
  <c r="L299" i="53"/>
  <c r="H299" i="53" s="1"/>
  <c r="I299" i="53"/>
  <c r="L298" i="53"/>
  <c r="I298" i="53"/>
  <c r="N297" i="53"/>
  <c r="M297" i="53"/>
  <c r="L297" i="53" s="1"/>
  <c r="K297" i="53"/>
  <c r="J297" i="53"/>
  <c r="I297" i="53" s="1"/>
  <c r="L296" i="53"/>
  <c r="I296" i="53"/>
  <c r="L295" i="53"/>
  <c r="I295" i="53"/>
  <c r="H295" i="53"/>
  <c r="N294" i="53"/>
  <c r="M294" i="53"/>
  <c r="L294" i="53"/>
  <c r="K294" i="53"/>
  <c r="J294" i="53"/>
  <c r="L293" i="53"/>
  <c r="I293" i="53"/>
  <c r="L292" i="53"/>
  <c r="I292" i="53"/>
  <c r="N291" i="53"/>
  <c r="M291" i="53"/>
  <c r="L291" i="53" s="1"/>
  <c r="H291" i="53" s="1"/>
  <c r="K291" i="53"/>
  <c r="J291" i="53"/>
  <c r="I291" i="53"/>
  <c r="L290" i="53"/>
  <c r="I290" i="53"/>
  <c r="H290" i="53"/>
  <c r="L289" i="53"/>
  <c r="I289" i="53"/>
  <c r="N288" i="53"/>
  <c r="M288" i="53"/>
  <c r="L288" i="53" s="1"/>
  <c r="K288" i="53"/>
  <c r="I288" i="53" s="1"/>
  <c r="H288" i="53" s="1"/>
  <c r="J288" i="53"/>
  <c r="L287" i="53"/>
  <c r="I287" i="53"/>
  <c r="H287" i="53" s="1"/>
  <c r="L286" i="53"/>
  <c r="I286" i="53"/>
  <c r="H286" i="53" s="1"/>
  <c r="N285" i="53"/>
  <c r="M285" i="53"/>
  <c r="L285" i="53" s="1"/>
  <c r="K285" i="53"/>
  <c r="J285" i="53"/>
  <c r="L284" i="53"/>
  <c r="I284" i="53"/>
  <c r="H284" i="53" s="1"/>
  <c r="L283" i="53"/>
  <c r="I283" i="53"/>
  <c r="H283" i="53"/>
  <c r="N282" i="53"/>
  <c r="M282" i="53"/>
  <c r="L282" i="53"/>
  <c r="K282" i="53"/>
  <c r="J282" i="53"/>
  <c r="L281" i="53"/>
  <c r="I281" i="53"/>
  <c r="L280" i="53"/>
  <c r="I280" i="53"/>
  <c r="N279" i="53"/>
  <c r="M279" i="53"/>
  <c r="K279" i="53"/>
  <c r="J279" i="53"/>
  <c r="I279" i="53" s="1"/>
  <c r="L278" i="53"/>
  <c r="I278" i="53"/>
  <c r="H278" i="53" s="1"/>
  <c r="L277" i="53"/>
  <c r="H277" i="53" s="1"/>
  <c r="I277" i="53"/>
  <c r="N276" i="53"/>
  <c r="M276" i="53"/>
  <c r="K276" i="53"/>
  <c r="J276" i="53"/>
  <c r="L275" i="53"/>
  <c r="I275" i="53"/>
  <c r="H275" i="53" s="1"/>
  <c r="L274" i="53"/>
  <c r="I274" i="53"/>
  <c r="H274" i="53" s="1"/>
  <c r="N273" i="53"/>
  <c r="L273" i="53" s="1"/>
  <c r="M273" i="53"/>
  <c r="K273" i="53"/>
  <c r="J273" i="53"/>
  <c r="I273" i="53" s="1"/>
  <c r="L272" i="53"/>
  <c r="I272" i="53"/>
  <c r="H272" i="53" s="1"/>
  <c r="L271" i="53"/>
  <c r="H271" i="53" s="1"/>
  <c r="I271" i="53"/>
  <c r="N270" i="53"/>
  <c r="M270" i="53"/>
  <c r="K270" i="53"/>
  <c r="J270" i="53"/>
  <c r="I270" i="53" s="1"/>
  <c r="L269" i="53"/>
  <c r="I269" i="53"/>
  <c r="H269" i="53" s="1"/>
  <c r="L268" i="53"/>
  <c r="I268" i="53"/>
  <c r="N267" i="53"/>
  <c r="M267" i="53"/>
  <c r="L267" i="53" s="1"/>
  <c r="K267" i="53"/>
  <c r="J267" i="53"/>
  <c r="I267" i="53"/>
  <c r="L266" i="53"/>
  <c r="I266" i="53"/>
  <c r="H266" i="53" s="1"/>
  <c r="L265" i="53"/>
  <c r="I265" i="53"/>
  <c r="H265" i="53" s="1"/>
  <c r="N264" i="53"/>
  <c r="M264" i="53"/>
  <c r="K264" i="53"/>
  <c r="J264" i="53"/>
  <c r="I264" i="53" s="1"/>
  <c r="L263" i="53"/>
  <c r="I263" i="53"/>
  <c r="H263" i="53" s="1"/>
  <c r="L262" i="53"/>
  <c r="I262" i="53"/>
  <c r="H262" i="53" s="1"/>
  <c r="N261" i="53"/>
  <c r="L261" i="53" s="1"/>
  <c r="M261" i="53"/>
  <c r="K261" i="53"/>
  <c r="J261" i="53"/>
  <c r="I261" i="53" s="1"/>
  <c r="L260" i="53"/>
  <c r="I260" i="53"/>
  <c r="H260" i="53" s="1"/>
  <c r="L259" i="53"/>
  <c r="I259" i="53"/>
  <c r="N258" i="53"/>
  <c r="L258" i="53" s="1"/>
  <c r="M258" i="53"/>
  <c r="K258" i="53"/>
  <c r="I258" i="53" s="1"/>
  <c r="J258" i="53"/>
  <c r="H258" i="53"/>
  <c r="L257" i="53"/>
  <c r="I257" i="53"/>
  <c r="H257" i="53" s="1"/>
  <c r="L256" i="53"/>
  <c r="I256" i="53"/>
  <c r="N255" i="53"/>
  <c r="M255" i="53"/>
  <c r="L255" i="53"/>
  <c r="K255" i="53"/>
  <c r="J255" i="53"/>
  <c r="I255" i="53" s="1"/>
  <c r="L254" i="53"/>
  <c r="H254" i="53" s="1"/>
  <c r="I254" i="53"/>
  <c r="L253" i="53"/>
  <c r="H253" i="53" s="1"/>
  <c r="I253" i="53"/>
  <c r="N252" i="53"/>
  <c r="M252" i="53"/>
  <c r="K252" i="53"/>
  <c r="J252" i="53"/>
  <c r="I252" i="53" s="1"/>
  <c r="L251" i="53"/>
  <c r="I251" i="53"/>
  <c r="L250" i="53"/>
  <c r="I250" i="53"/>
  <c r="H250" i="53" s="1"/>
  <c r="N249" i="53"/>
  <c r="M249" i="53"/>
  <c r="L249" i="53"/>
  <c r="H249" i="53" s="1"/>
  <c r="K249" i="53"/>
  <c r="J249" i="53"/>
  <c r="I249" i="53" s="1"/>
  <c r="L248" i="53"/>
  <c r="I248" i="53"/>
  <c r="L247" i="53"/>
  <c r="H247" i="53" s="1"/>
  <c r="I247" i="53"/>
  <c r="N246" i="53"/>
  <c r="L246" i="53" s="1"/>
  <c r="M246" i="53"/>
  <c r="K246" i="53"/>
  <c r="I246" i="53" s="1"/>
  <c r="J246" i="53"/>
  <c r="L245" i="53"/>
  <c r="H245" i="53" s="1"/>
  <c r="I245" i="53"/>
  <c r="L244" i="53"/>
  <c r="I244" i="53"/>
  <c r="H244" i="53" s="1"/>
  <c r="N243" i="53"/>
  <c r="M243" i="53"/>
  <c r="L243" i="53"/>
  <c r="K243" i="53"/>
  <c r="J243" i="53"/>
  <c r="I243" i="53" s="1"/>
  <c r="L242" i="53"/>
  <c r="H242" i="53" s="1"/>
  <c r="I242" i="53"/>
  <c r="L241" i="53"/>
  <c r="H241" i="53" s="1"/>
  <c r="I241" i="53"/>
  <c r="N240" i="53"/>
  <c r="M240" i="53"/>
  <c r="K240" i="53"/>
  <c r="J240" i="53"/>
  <c r="L239" i="53"/>
  <c r="I239" i="53"/>
  <c r="H239" i="53" s="1"/>
  <c r="L238" i="53"/>
  <c r="I238" i="53"/>
  <c r="H238" i="53" s="1"/>
  <c r="N237" i="53"/>
  <c r="M237" i="53"/>
  <c r="L237" i="53"/>
  <c r="K237" i="53"/>
  <c r="J237" i="53"/>
  <c r="L236" i="53"/>
  <c r="I236" i="53"/>
  <c r="L235" i="53"/>
  <c r="I235" i="53"/>
  <c r="H235" i="53"/>
  <c r="N234" i="53"/>
  <c r="L234" i="53" s="1"/>
  <c r="M234" i="53"/>
  <c r="K234" i="53"/>
  <c r="I234" i="53" s="1"/>
  <c r="H234" i="53" s="1"/>
  <c r="J234" i="53"/>
  <c r="L233" i="53"/>
  <c r="H233" i="53" s="1"/>
  <c r="I233" i="53"/>
  <c r="L232" i="53"/>
  <c r="I232" i="53"/>
  <c r="H232" i="53" s="1"/>
  <c r="N231" i="53"/>
  <c r="M231" i="53"/>
  <c r="K231" i="53"/>
  <c r="J231" i="53"/>
  <c r="L230" i="53"/>
  <c r="I230" i="53"/>
  <c r="L229" i="53"/>
  <c r="I229" i="53"/>
  <c r="H229" i="53" s="1"/>
  <c r="N228" i="53"/>
  <c r="M228" i="53"/>
  <c r="K228" i="53"/>
  <c r="J228" i="53"/>
  <c r="L227" i="53"/>
  <c r="I227" i="53"/>
  <c r="H227" i="53"/>
  <c r="L226" i="53"/>
  <c r="I226" i="53"/>
  <c r="H226" i="53" s="1"/>
  <c r="N225" i="53"/>
  <c r="M225" i="53"/>
  <c r="K225" i="53"/>
  <c r="J225" i="53"/>
  <c r="L224" i="53"/>
  <c r="I224" i="53"/>
  <c r="L223" i="53"/>
  <c r="H223" i="53" s="1"/>
  <c r="I223" i="53"/>
  <c r="N220" i="53"/>
  <c r="N216" i="53" s="1"/>
  <c r="M220" i="53"/>
  <c r="K220" i="53"/>
  <c r="J220" i="53"/>
  <c r="N219" i="53"/>
  <c r="M219" i="53"/>
  <c r="K219" i="53"/>
  <c r="I219" i="53" s="1"/>
  <c r="J219" i="53"/>
  <c r="K215" i="53"/>
  <c r="N213" i="53"/>
  <c r="N210" i="53" s="1"/>
  <c r="M213" i="53"/>
  <c r="K213" i="53"/>
  <c r="K210" i="53" s="1"/>
  <c r="J213" i="53"/>
  <c r="J210" i="53" s="1"/>
  <c r="L212" i="53"/>
  <c r="H212" i="53" s="1"/>
  <c r="I212" i="53"/>
  <c r="L211" i="53"/>
  <c r="I211" i="53"/>
  <c r="N209" i="53"/>
  <c r="M209" i="53"/>
  <c r="L209" i="53" s="1"/>
  <c r="K209" i="53"/>
  <c r="J209" i="53"/>
  <c r="I209" i="53" s="1"/>
  <c r="N208" i="53"/>
  <c r="L208" i="53" s="1"/>
  <c r="M208" i="53"/>
  <c r="K208" i="53"/>
  <c r="J208" i="53"/>
  <c r="I208" i="53" s="1"/>
  <c r="N207" i="53"/>
  <c r="M207" i="53"/>
  <c r="K207" i="53"/>
  <c r="J207" i="53"/>
  <c r="I207" i="53"/>
  <c r="L206" i="53"/>
  <c r="I206" i="53"/>
  <c r="H206" i="53"/>
  <c r="L205" i="53"/>
  <c r="I205" i="53"/>
  <c r="N204" i="53"/>
  <c r="M204" i="53"/>
  <c r="K204" i="53"/>
  <c r="I204" i="53" s="1"/>
  <c r="J204" i="53"/>
  <c r="L203" i="53"/>
  <c r="I203" i="53"/>
  <c r="H203" i="53" s="1"/>
  <c r="L202" i="53"/>
  <c r="I202" i="53"/>
  <c r="H202" i="53"/>
  <c r="N201" i="53"/>
  <c r="M201" i="53"/>
  <c r="K201" i="53"/>
  <c r="J201" i="53"/>
  <c r="I201" i="53" s="1"/>
  <c r="L200" i="53"/>
  <c r="I200" i="53"/>
  <c r="H200" i="53"/>
  <c r="L199" i="53"/>
  <c r="I199" i="53"/>
  <c r="H199" i="53"/>
  <c r="N198" i="53"/>
  <c r="M198" i="53"/>
  <c r="K198" i="53"/>
  <c r="J198" i="53"/>
  <c r="L197" i="53"/>
  <c r="I197" i="53"/>
  <c r="L196" i="53"/>
  <c r="I196" i="53"/>
  <c r="H196" i="53" s="1"/>
  <c r="K195" i="53"/>
  <c r="N194" i="53"/>
  <c r="M194" i="53"/>
  <c r="K194" i="53"/>
  <c r="J194" i="53"/>
  <c r="I194" i="53" s="1"/>
  <c r="N193" i="53"/>
  <c r="M193" i="53"/>
  <c r="L193" i="53" s="1"/>
  <c r="K193" i="53"/>
  <c r="J193" i="53"/>
  <c r="I193" i="53" s="1"/>
  <c r="H193" i="53" s="1"/>
  <c r="N192" i="53"/>
  <c r="M192" i="53"/>
  <c r="L192" i="53" s="1"/>
  <c r="K192" i="53"/>
  <c r="I192" i="53" s="1"/>
  <c r="J192" i="53"/>
  <c r="L191" i="53"/>
  <c r="H191" i="53" s="1"/>
  <c r="I191" i="53"/>
  <c r="L190" i="53"/>
  <c r="I190" i="53"/>
  <c r="N189" i="53"/>
  <c r="M189" i="53"/>
  <c r="L189" i="53" s="1"/>
  <c r="K189" i="53"/>
  <c r="J189" i="53"/>
  <c r="I189" i="53" s="1"/>
  <c r="L188" i="53"/>
  <c r="H188" i="53" s="1"/>
  <c r="I188" i="53"/>
  <c r="L187" i="53"/>
  <c r="I187" i="53"/>
  <c r="N186" i="53"/>
  <c r="M186" i="53"/>
  <c r="L186" i="53"/>
  <c r="H186" i="53" s="1"/>
  <c r="K186" i="53"/>
  <c r="J186" i="53"/>
  <c r="I186" i="53" s="1"/>
  <c r="L185" i="53"/>
  <c r="I185" i="53"/>
  <c r="L184" i="53"/>
  <c r="I184" i="53"/>
  <c r="H184" i="53"/>
  <c r="N183" i="53"/>
  <c r="L183" i="53" s="1"/>
  <c r="M183" i="53"/>
  <c r="K183" i="53"/>
  <c r="J183" i="53"/>
  <c r="J180" i="53" s="1"/>
  <c r="L182" i="53"/>
  <c r="I182" i="53"/>
  <c r="L181" i="53"/>
  <c r="I181" i="53"/>
  <c r="H181" i="53" s="1"/>
  <c r="N179" i="53"/>
  <c r="M179" i="53"/>
  <c r="K179" i="53"/>
  <c r="I179" i="53" s="1"/>
  <c r="J179" i="53"/>
  <c r="N178" i="53"/>
  <c r="M178" i="53"/>
  <c r="L178" i="53" s="1"/>
  <c r="K178" i="53"/>
  <c r="J178" i="53"/>
  <c r="N177" i="53"/>
  <c r="M177" i="53"/>
  <c r="K177" i="53"/>
  <c r="J177" i="53"/>
  <c r="I177" i="53"/>
  <c r="L176" i="53"/>
  <c r="I176" i="53"/>
  <c r="H176" i="53" s="1"/>
  <c r="L175" i="53"/>
  <c r="H175" i="53" s="1"/>
  <c r="I175" i="53"/>
  <c r="N174" i="53"/>
  <c r="M174" i="53"/>
  <c r="K174" i="53"/>
  <c r="J174" i="53"/>
  <c r="I174" i="53" s="1"/>
  <c r="I173" i="53"/>
  <c r="H173" i="53"/>
  <c r="I172" i="53"/>
  <c r="H172" i="53"/>
  <c r="N171" i="53"/>
  <c r="N168" i="53" s="1"/>
  <c r="N165" i="53" s="1"/>
  <c r="M171" i="53"/>
  <c r="K171" i="53"/>
  <c r="K168" i="53" s="1"/>
  <c r="J171" i="53"/>
  <c r="I171" i="53" s="1"/>
  <c r="L170" i="53"/>
  <c r="I170" i="53"/>
  <c r="H170" i="53" s="1"/>
  <c r="L169" i="53"/>
  <c r="I169" i="53"/>
  <c r="H169" i="53"/>
  <c r="N167" i="53"/>
  <c r="N164" i="53" s="1"/>
  <c r="M167" i="53"/>
  <c r="K167" i="53"/>
  <c r="K164" i="53" s="1"/>
  <c r="J167" i="53"/>
  <c r="N166" i="53"/>
  <c r="M166" i="53"/>
  <c r="L166" i="53"/>
  <c r="K166" i="53"/>
  <c r="J166" i="53"/>
  <c r="I166" i="53" s="1"/>
  <c r="H166" i="53" s="1"/>
  <c r="N163" i="53"/>
  <c r="M163" i="53"/>
  <c r="L163" i="53" s="1"/>
  <c r="K163" i="53"/>
  <c r="J163" i="53"/>
  <c r="I163" i="53" s="1"/>
  <c r="N162" i="53"/>
  <c r="L162" i="53" s="1"/>
  <c r="M162" i="53"/>
  <c r="K162" i="53"/>
  <c r="J162" i="53"/>
  <c r="I162" i="53" s="1"/>
  <c r="L161" i="53"/>
  <c r="I161" i="53"/>
  <c r="L160" i="53"/>
  <c r="I160" i="53"/>
  <c r="H160" i="53"/>
  <c r="N159" i="53"/>
  <c r="M159" i="53"/>
  <c r="K159" i="53"/>
  <c r="K156" i="53" s="1"/>
  <c r="K153" i="53" s="1"/>
  <c r="J159" i="53"/>
  <c r="I159" i="53" s="1"/>
  <c r="L158" i="53"/>
  <c r="I158" i="53"/>
  <c r="H158" i="53" s="1"/>
  <c r="L157" i="53"/>
  <c r="H157" i="53" s="1"/>
  <c r="I157" i="53"/>
  <c r="N156" i="53"/>
  <c r="N153" i="53" s="1"/>
  <c r="N155" i="53"/>
  <c r="N152" i="53" s="1"/>
  <c r="M155" i="53"/>
  <c r="K155" i="53"/>
  <c r="J155" i="53"/>
  <c r="N154" i="53"/>
  <c r="N151" i="53" s="1"/>
  <c r="M154" i="53"/>
  <c r="K154" i="53"/>
  <c r="J154" i="53"/>
  <c r="I154" i="53" s="1"/>
  <c r="K152" i="53"/>
  <c r="M151" i="53"/>
  <c r="K151" i="53"/>
  <c r="J151" i="53"/>
  <c r="I151" i="53" s="1"/>
  <c r="N150" i="53"/>
  <c r="N147" i="53" s="1"/>
  <c r="M150" i="53"/>
  <c r="K150" i="53"/>
  <c r="J150" i="53"/>
  <c r="L149" i="53"/>
  <c r="I149" i="53"/>
  <c r="H149" i="53" s="1"/>
  <c r="L148" i="53"/>
  <c r="H148" i="53" s="1"/>
  <c r="I148" i="53"/>
  <c r="M147" i="53"/>
  <c r="K147" i="53"/>
  <c r="J147" i="53"/>
  <c r="N146" i="53"/>
  <c r="M146" i="53"/>
  <c r="L146" i="53"/>
  <c r="K146" i="53"/>
  <c r="J146" i="53"/>
  <c r="I146" i="53" s="1"/>
  <c r="H146" i="53" s="1"/>
  <c r="N145" i="53"/>
  <c r="M145" i="53"/>
  <c r="L145" i="53"/>
  <c r="K145" i="53"/>
  <c r="I145" i="53" s="1"/>
  <c r="H145" i="53" s="1"/>
  <c r="J145" i="53"/>
  <c r="N144" i="53"/>
  <c r="N141" i="53" s="1"/>
  <c r="M144" i="53"/>
  <c r="K144" i="53"/>
  <c r="K141" i="53" s="1"/>
  <c r="J144" i="53"/>
  <c r="L143" i="53"/>
  <c r="I143" i="53"/>
  <c r="H143" i="53" s="1"/>
  <c r="L142" i="53"/>
  <c r="H142" i="53" s="1"/>
  <c r="I142" i="53"/>
  <c r="M141" i="53"/>
  <c r="L141" i="53" s="1"/>
  <c r="N140" i="53"/>
  <c r="L140" i="53" s="1"/>
  <c r="M140" i="53"/>
  <c r="K140" i="53"/>
  <c r="J140" i="53"/>
  <c r="I140" i="53" s="1"/>
  <c r="N139" i="53"/>
  <c r="M139" i="53"/>
  <c r="K139" i="53"/>
  <c r="I139" i="53" s="1"/>
  <c r="J139" i="53"/>
  <c r="N138" i="53"/>
  <c r="M138" i="53"/>
  <c r="K138" i="53"/>
  <c r="J138" i="53"/>
  <c r="J135" i="53" s="1"/>
  <c r="I135" i="53" s="1"/>
  <c r="I138" i="53"/>
  <c r="L137" i="53"/>
  <c r="I137" i="53"/>
  <c r="H137" i="53" s="1"/>
  <c r="L136" i="53"/>
  <c r="H136" i="53" s="1"/>
  <c r="I136" i="53"/>
  <c r="N135" i="53"/>
  <c r="K135" i="53"/>
  <c r="N134" i="53"/>
  <c r="M134" i="53"/>
  <c r="L134" i="53" s="1"/>
  <c r="K134" i="53"/>
  <c r="J134" i="53"/>
  <c r="I134" i="53"/>
  <c r="H134" i="53" s="1"/>
  <c r="N133" i="53"/>
  <c r="M133" i="53"/>
  <c r="L133" i="53"/>
  <c r="K133" i="53"/>
  <c r="J133" i="53"/>
  <c r="N132" i="53"/>
  <c r="N129" i="53" s="1"/>
  <c r="M132" i="53"/>
  <c r="M129" i="53" s="1"/>
  <c r="L129" i="53" s="1"/>
  <c r="K132" i="53"/>
  <c r="J132" i="53"/>
  <c r="L131" i="53"/>
  <c r="I131" i="53"/>
  <c r="H131" i="53" s="1"/>
  <c r="L130" i="53"/>
  <c r="I130" i="53"/>
  <c r="H130" i="53" s="1"/>
  <c r="K129" i="53"/>
  <c r="N128" i="53"/>
  <c r="L128" i="53" s="1"/>
  <c r="M128" i="53"/>
  <c r="K128" i="53"/>
  <c r="J128" i="53"/>
  <c r="N127" i="53"/>
  <c r="M127" i="53"/>
  <c r="L127" i="53" s="1"/>
  <c r="K127" i="53"/>
  <c r="J127" i="53"/>
  <c r="N126" i="53"/>
  <c r="M126" i="53"/>
  <c r="L126" i="53"/>
  <c r="K126" i="53"/>
  <c r="J126" i="53"/>
  <c r="I126" i="53"/>
  <c r="H126" i="53"/>
  <c r="L125" i="53"/>
  <c r="I125" i="53"/>
  <c r="H125" i="53" s="1"/>
  <c r="L124" i="53"/>
  <c r="H124" i="53" s="1"/>
  <c r="I124" i="53"/>
  <c r="N123" i="53"/>
  <c r="M123" i="53"/>
  <c r="L123" i="53" s="1"/>
  <c r="K123" i="53"/>
  <c r="I123" i="53" s="1"/>
  <c r="J123" i="53"/>
  <c r="L122" i="53"/>
  <c r="I122" i="53"/>
  <c r="L121" i="53"/>
  <c r="I121" i="53"/>
  <c r="H121" i="53" s="1"/>
  <c r="N120" i="53"/>
  <c r="M120" i="53"/>
  <c r="L120" i="53" s="1"/>
  <c r="K120" i="53"/>
  <c r="K117" i="53" s="1"/>
  <c r="K114" i="53" s="1"/>
  <c r="J120" i="53"/>
  <c r="L119" i="53"/>
  <c r="I119" i="53"/>
  <c r="L118" i="53"/>
  <c r="I118" i="53"/>
  <c r="H118" i="53"/>
  <c r="N116" i="53"/>
  <c r="N113" i="53" s="1"/>
  <c r="M116" i="53"/>
  <c r="L116" i="53"/>
  <c r="K116" i="53"/>
  <c r="J116" i="53"/>
  <c r="N115" i="53"/>
  <c r="N112" i="53" s="1"/>
  <c r="M115" i="53"/>
  <c r="K115" i="53"/>
  <c r="J115" i="53"/>
  <c r="I115" i="53" s="1"/>
  <c r="M113" i="53"/>
  <c r="L113" i="53" s="1"/>
  <c r="K113" i="53"/>
  <c r="K112" i="53"/>
  <c r="N111" i="53"/>
  <c r="M111" i="53"/>
  <c r="K111" i="53"/>
  <c r="K108" i="53" s="1"/>
  <c r="J111" i="53"/>
  <c r="L110" i="53"/>
  <c r="I110" i="53"/>
  <c r="H110" i="53"/>
  <c r="L109" i="53"/>
  <c r="I109" i="53"/>
  <c r="H109" i="53" s="1"/>
  <c r="N108" i="53"/>
  <c r="N107" i="53"/>
  <c r="M107" i="53"/>
  <c r="L107" i="53" s="1"/>
  <c r="K107" i="53"/>
  <c r="J107" i="53"/>
  <c r="I107" i="53" s="1"/>
  <c r="H107" i="53" s="1"/>
  <c r="N106" i="53"/>
  <c r="M106" i="53"/>
  <c r="L106" i="53" s="1"/>
  <c r="K106" i="53"/>
  <c r="I106" i="53" s="1"/>
  <c r="H106" i="53" s="1"/>
  <c r="J106" i="53"/>
  <c r="N105" i="53"/>
  <c r="N102" i="53" s="1"/>
  <c r="M105" i="53"/>
  <c r="K105" i="53"/>
  <c r="K102" i="53" s="1"/>
  <c r="J105" i="53"/>
  <c r="L104" i="53"/>
  <c r="I104" i="53"/>
  <c r="L103" i="53"/>
  <c r="I103" i="53"/>
  <c r="H103" i="53" s="1"/>
  <c r="M102" i="53"/>
  <c r="L102" i="53" s="1"/>
  <c r="J102" i="53"/>
  <c r="I102" i="53" s="1"/>
  <c r="N101" i="53"/>
  <c r="M101" i="53"/>
  <c r="L101" i="53" s="1"/>
  <c r="K101" i="53"/>
  <c r="J101" i="53"/>
  <c r="I101" i="53" s="1"/>
  <c r="H101" i="53" s="1"/>
  <c r="N100" i="53"/>
  <c r="M100" i="53"/>
  <c r="L100" i="53"/>
  <c r="H100" i="53" s="1"/>
  <c r="K100" i="53"/>
  <c r="J100" i="53"/>
  <c r="I100" i="53" s="1"/>
  <c r="N99" i="53"/>
  <c r="N96" i="53" s="1"/>
  <c r="M99" i="53"/>
  <c r="K99" i="53"/>
  <c r="K96" i="53" s="1"/>
  <c r="J99" i="53"/>
  <c r="J96" i="53" s="1"/>
  <c r="L98" i="53"/>
  <c r="H98" i="53" s="1"/>
  <c r="I98" i="53"/>
  <c r="L97" i="53"/>
  <c r="I97" i="53"/>
  <c r="H97" i="53" s="1"/>
  <c r="N95" i="53"/>
  <c r="M95" i="53"/>
  <c r="K95" i="53"/>
  <c r="I95" i="53" s="1"/>
  <c r="J95" i="53"/>
  <c r="N94" i="53"/>
  <c r="M94" i="53"/>
  <c r="L94" i="53" s="1"/>
  <c r="K94" i="53"/>
  <c r="J94" i="53"/>
  <c r="I94" i="53"/>
  <c r="N93" i="53"/>
  <c r="M93" i="53"/>
  <c r="L93" i="53"/>
  <c r="K93" i="53"/>
  <c r="J93" i="53"/>
  <c r="L92" i="53"/>
  <c r="I92" i="53"/>
  <c r="L91" i="53"/>
  <c r="I91" i="53"/>
  <c r="H91" i="53" s="1"/>
  <c r="N90" i="53"/>
  <c r="N87" i="53" s="1"/>
  <c r="M90" i="53"/>
  <c r="K90" i="53"/>
  <c r="J90" i="53"/>
  <c r="I90" i="53" s="1"/>
  <c r="L89" i="53"/>
  <c r="I89" i="53"/>
  <c r="H89" i="53" s="1"/>
  <c r="L88" i="53"/>
  <c r="I88" i="53"/>
  <c r="H88" i="53"/>
  <c r="M87" i="53"/>
  <c r="K87" i="53"/>
  <c r="J87" i="53"/>
  <c r="I87" i="53" s="1"/>
  <c r="N86" i="53"/>
  <c r="M86" i="53"/>
  <c r="L86" i="53" s="1"/>
  <c r="K86" i="53"/>
  <c r="J86" i="53"/>
  <c r="I86" i="53"/>
  <c r="N85" i="53"/>
  <c r="M85" i="53"/>
  <c r="L85" i="53"/>
  <c r="K85" i="53"/>
  <c r="J85" i="53"/>
  <c r="N84" i="53"/>
  <c r="N81" i="53" s="1"/>
  <c r="M84" i="53"/>
  <c r="M81" i="53" s="1"/>
  <c r="L81" i="53" s="1"/>
  <c r="K84" i="53"/>
  <c r="K81" i="53" s="1"/>
  <c r="J84" i="53"/>
  <c r="L83" i="53"/>
  <c r="I83" i="53"/>
  <c r="H83" i="53" s="1"/>
  <c r="L82" i="53"/>
  <c r="I82" i="53"/>
  <c r="N80" i="53"/>
  <c r="M80" i="53"/>
  <c r="K80" i="53"/>
  <c r="J80" i="53"/>
  <c r="I80" i="53" s="1"/>
  <c r="N79" i="53"/>
  <c r="M79" i="53"/>
  <c r="L79" i="53" s="1"/>
  <c r="K79" i="53"/>
  <c r="J79" i="53"/>
  <c r="N78" i="53"/>
  <c r="M78" i="53"/>
  <c r="L78" i="53" s="1"/>
  <c r="K78" i="53"/>
  <c r="K75" i="53" s="1"/>
  <c r="J78" i="53"/>
  <c r="I78" i="53" s="1"/>
  <c r="H78" i="53" s="1"/>
  <c r="L77" i="53"/>
  <c r="I77" i="53"/>
  <c r="H77" i="53"/>
  <c r="L76" i="53"/>
  <c r="I76" i="53"/>
  <c r="H76" i="53" s="1"/>
  <c r="N75" i="53"/>
  <c r="N74" i="53"/>
  <c r="L74" i="53" s="1"/>
  <c r="M74" i="53"/>
  <c r="K74" i="53"/>
  <c r="J74" i="53"/>
  <c r="I74" i="53" s="1"/>
  <c r="H74" i="53" s="1"/>
  <c r="N73" i="53"/>
  <c r="M73" i="53"/>
  <c r="L73" i="53" s="1"/>
  <c r="K73" i="53"/>
  <c r="I73" i="53" s="1"/>
  <c r="J73" i="53"/>
  <c r="N72" i="53"/>
  <c r="N69" i="53" s="1"/>
  <c r="M72" i="53"/>
  <c r="K72" i="53"/>
  <c r="J72" i="53"/>
  <c r="L71" i="53"/>
  <c r="I71" i="53"/>
  <c r="L70" i="53"/>
  <c r="I70" i="53"/>
  <c r="M69" i="53"/>
  <c r="L69" i="53" s="1"/>
  <c r="K69" i="53"/>
  <c r="N68" i="53"/>
  <c r="M68" i="53"/>
  <c r="K68" i="53"/>
  <c r="J68" i="53"/>
  <c r="N67" i="53"/>
  <c r="M67" i="53"/>
  <c r="K67" i="53"/>
  <c r="J67" i="53"/>
  <c r="I67" i="53" s="1"/>
  <c r="N57" i="53"/>
  <c r="L57" i="53" s="1"/>
  <c r="H57" i="53" s="1"/>
  <c r="M57" i="53"/>
  <c r="K57" i="53"/>
  <c r="J57" i="53"/>
  <c r="I57" i="53" s="1"/>
  <c r="L56" i="53"/>
  <c r="I56" i="53"/>
  <c r="L55" i="53"/>
  <c r="I55" i="53"/>
  <c r="H55" i="53" s="1"/>
  <c r="N54" i="53"/>
  <c r="M54" i="53"/>
  <c r="L54" i="53"/>
  <c r="K54" i="53"/>
  <c r="I54" i="53" s="1"/>
  <c r="J54" i="53"/>
  <c r="L53" i="53"/>
  <c r="I53" i="53"/>
  <c r="L52" i="53"/>
  <c r="I52" i="53"/>
  <c r="H52" i="53" s="1"/>
  <c r="N51" i="53"/>
  <c r="M51" i="53"/>
  <c r="L51" i="53" s="1"/>
  <c r="K51" i="53"/>
  <c r="J51" i="53"/>
  <c r="I51" i="53"/>
  <c r="H51" i="53" s="1"/>
  <c r="L50" i="53"/>
  <c r="I50" i="53"/>
  <c r="H50" i="53"/>
  <c r="L49" i="53"/>
  <c r="H49" i="53" s="1"/>
  <c r="I49" i="53"/>
  <c r="N48" i="53"/>
  <c r="M48" i="53"/>
  <c r="L48" i="53" s="1"/>
  <c r="K48" i="53"/>
  <c r="J48" i="53"/>
  <c r="L47" i="53"/>
  <c r="I47" i="53"/>
  <c r="H47" i="53" s="1"/>
  <c r="L46" i="53"/>
  <c r="I46" i="53"/>
  <c r="H46" i="53"/>
  <c r="N45" i="53"/>
  <c r="L45" i="53" s="1"/>
  <c r="M45" i="53"/>
  <c r="K45" i="53"/>
  <c r="J45" i="53"/>
  <c r="L44" i="53"/>
  <c r="I44" i="53"/>
  <c r="L43" i="53"/>
  <c r="I43" i="53"/>
  <c r="H43" i="53" s="1"/>
  <c r="N42" i="53"/>
  <c r="M42" i="53"/>
  <c r="L42" i="53"/>
  <c r="K42" i="53"/>
  <c r="I42" i="53" s="1"/>
  <c r="J42" i="53"/>
  <c r="L41" i="53"/>
  <c r="I41" i="53"/>
  <c r="L40" i="53"/>
  <c r="I40" i="53"/>
  <c r="H40" i="53" s="1"/>
  <c r="N39" i="53"/>
  <c r="M39" i="53"/>
  <c r="K39" i="53"/>
  <c r="J39" i="53"/>
  <c r="I39" i="53" s="1"/>
  <c r="L38" i="53"/>
  <c r="I38" i="53"/>
  <c r="H38" i="53" s="1"/>
  <c r="L37" i="53"/>
  <c r="I37" i="53"/>
  <c r="H37" i="53" s="1"/>
  <c r="N36" i="53"/>
  <c r="M36" i="53"/>
  <c r="K36" i="53"/>
  <c r="J36" i="53"/>
  <c r="I36" i="53" s="1"/>
  <c r="L35" i="53"/>
  <c r="H35" i="53" s="1"/>
  <c r="I35" i="53"/>
  <c r="L34" i="53"/>
  <c r="I34" i="53"/>
  <c r="H34" i="53" s="1"/>
  <c r="N33" i="53"/>
  <c r="M33" i="53"/>
  <c r="K33" i="53"/>
  <c r="J33" i="53"/>
  <c r="L32" i="53"/>
  <c r="I32" i="53"/>
  <c r="L31" i="53"/>
  <c r="H31" i="53" s="1"/>
  <c r="I31" i="53"/>
  <c r="N30" i="53"/>
  <c r="M30" i="53"/>
  <c r="L30" i="53" s="1"/>
  <c r="K30" i="53"/>
  <c r="I30" i="53" s="1"/>
  <c r="J30" i="53"/>
  <c r="L29" i="53"/>
  <c r="I29" i="53"/>
  <c r="H29" i="53" s="1"/>
  <c r="L28" i="53"/>
  <c r="I28" i="53"/>
  <c r="H28" i="53" s="1"/>
  <c r="N27" i="53"/>
  <c r="M27" i="53"/>
  <c r="K27" i="53"/>
  <c r="J27" i="53"/>
  <c r="I27" i="53"/>
  <c r="L26" i="53"/>
  <c r="I26" i="53"/>
  <c r="H26" i="53"/>
  <c r="L25" i="53"/>
  <c r="H25" i="53" s="1"/>
  <c r="I25" i="53"/>
  <c r="N24" i="53"/>
  <c r="M24" i="53"/>
  <c r="K24" i="53"/>
  <c r="J24" i="53"/>
  <c r="I24" i="53"/>
  <c r="L23" i="53"/>
  <c r="H23" i="53" s="1"/>
  <c r="I23" i="53"/>
  <c r="L22" i="53"/>
  <c r="I22" i="53"/>
  <c r="H22" i="53" s="1"/>
  <c r="N21" i="53"/>
  <c r="M21" i="53"/>
  <c r="K21" i="53"/>
  <c r="K17" i="53" s="1"/>
  <c r="J21" i="53"/>
  <c r="L20" i="53"/>
  <c r="I20" i="53"/>
  <c r="H20" i="53" s="1"/>
  <c r="L19" i="53"/>
  <c r="I19" i="53"/>
  <c r="N16" i="53"/>
  <c r="M16" i="53"/>
  <c r="K16" i="53"/>
  <c r="J16" i="53"/>
  <c r="I16" i="53" s="1"/>
  <c r="N15" i="53"/>
  <c r="M15" i="53"/>
  <c r="L15" i="53" s="1"/>
  <c r="K15" i="53"/>
  <c r="J15" i="53"/>
  <c r="I15" i="53"/>
  <c r="H86" i="53" l="1"/>
  <c r="H192" i="53"/>
  <c r="H94" i="53"/>
  <c r="J63" i="53"/>
  <c r="J59" i="53" s="1"/>
  <c r="H41" i="53"/>
  <c r="H73" i="53"/>
  <c r="L105" i="53"/>
  <c r="H139" i="53"/>
  <c r="N425" i="53"/>
  <c r="H699" i="53"/>
  <c r="I21" i="53"/>
  <c r="L27" i="53"/>
  <c r="I33" i="53"/>
  <c r="H33" i="53" s="1"/>
  <c r="I48" i="53"/>
  <c r="H48" i="53" s="1"/>
  <c r="H71" i="53"/>
  <c r="L80" i="53"/>
  <c r="I93" i="53"/>
  <c r="H93" i="53" s="1"/>
  <c r="J112" i="53"/>
  <c r="I112" i="53" s="1"/>
  <c r="I127" i="53"/>
  <c r="H127" i="53" s="1"/>
  <c r="L139" i="53"/>
  <c r="H161" i="53"/>
  <c r="K165" i="53"/>
  <c r="L194" i="53"/>
  <c r="H194" i="53" s="1"/>
  <c r="H205" i="53"/>
  <c r="L207" i="53"/>
  <c r="I213" i="53"/>
  <c r="H246" i="53"/>
  <c r="H255" i="53"/>
  <c r="H455" i="53"/>
  <c r="L471" i="53"/>
  <c r="L507" i="53"/>
  <c r="H594" i="53"/>
  <c r="L630" i="53"/>
  <c r="I210" i="53"/>
  <c r="L33" i="53"/>
  <c r="H44" i="53"/>
  <c r="J75" i="53"/>
  <c r="I75" i="53" s="1"/>
  <c r="L151" i="53"/>
  <c r="L154" i="53"/>
  <c r="H154" i="53" s="1"/>
  <c r="N180" i="53"/>
  <c r="K221" i="53"/>
  <c r="H297" i="53"/>
  <c r="H402" i="53"/>
  <c r="H492" i="53"/>
  <c r="H666" i="53"/>
  <c r="H53" i="53"/>
  <c r="H19" i="53"/>
  <c r="L36" i="53"/>
  <c r="H36" i="53" s="1"/>
  <c r="H42" i="53"/>
  <c r="H54" i="53"/>
  <c r="N63" i="53"/>
  <c r="N59" i="53" s="1"/>
  <c r="H82" i="53"/>
  <c r="I85" i="53"/>
  <c r="H85" i="53" s="1"/>
  <c r="H104" i="53"/>
  <c r="I111" i="53"/>
  <c r="I128" i="53"/>
  <c r="H128" i="53" s="1"/>
  <c r="I133" i="53"/>
  <c r="H133" i="53" s="1"/>
  <c r="L138" i="53"/>
  <c r="I147" i="53"/>
  <c r="I150" i="53"/>
  <c r="I167" i="53"/>
  <c r="H182" i="53"/>
  <c r="H187" i="53"/>
  <c r="H197" i="53"/>
  <c r="H211" i="53"/>
  <c r="I228" i="53"/>
  <c r="I231" i="53"/>
  <c r="L654" i="53"/>
  <c r="H654" i="53" s="1"/>
  <c r="H687" i="53"/>
  <c r="L174" i="53"/>
  <c r="H174" i="53" s="1"/>
  <c r="H102" i="53"/>
  <c r="N221" i="53"/>
  <c r="H342" i="53"/>
  <c r="H471" i="53"/>
  <c r="H507" i="53"/>
  <c r="H789" i="53"/>
  <c r="I79" i="53"/>
  <c r="H79" i="53" s="1"/>
  <c r="H32" i="53"/>
  <c r="L39" i="53"/>
  <c r="H70" i="53"/>
  <c r="K64" i="53"/>
  <c r="K60" i="53" s="1"/>
  <c r="H92" i="53"/>
  <c r="I99" i="53"/>
  <c r="H122" i="53"/>
  <c r="I155" i="53"/>
  <c r="I178" i="53"/>
  <c r="H178" i="53" s="1"/>
  <c r="L179" i="53"/>
  <c r="K180" i="53"/>
  <c r="I180" i="53" s="1"/>
  <c r="H190" i="53"/>
  <c r="L204" i="53"/>
  <c r="L228" i="53"/>
  <c r="H243" i="53"/>
  <c r="H333" i="53"/>
  <c r="H782" i="53"/>
  <c r="H261" i="53"/>
  <c r="H345" i="53"/>
  <c r="H369" i="53"/>
  <c r="K425" i="53"/>
  <c r="H457" i="53"/>
  <c r="L459" i="53"/>
  <c r="I474" i="53"/>
  <c r="H481" i="53"/>
  <c r="L483" i="53"/>
  <c r="I489" i="53"/>
  <c r="H489" i="53" s="1"/>
  <c r="I501" i="53"/>
  <c r="H501" i="53" s="1"/>
  <c r="I513" i="53"/>
  <c r="H513" i="53" s="1"/>
  <c r="L537" i="53"/>
  <c r="L582" i="53"/>
  <c r="I591" i="53"/>
  <c r="H591" i="53" s="1"/>
  <c r="L609" i="53"/>
  <c r="H617" i="53"/>
  <c r="H640" i="53"/>
  <c r="L693" i="53"/>
  <c r="H693" i="53" s="1"/>
  <c r="H722" i="53"/>
  <c r="H760" i="53"/>
  <c r="L768" i="53"/>
  <c r="I786" i="53"/>
  <c r="H786" i="53" s="1"/>
  <c r="H236" i="53"/>
  <c r="H259" i="53"/>
  <c r="L276" i="53"/>
  <c r="I282" i="53"/>
  <c r="H282" i="53" s="1"/>
  <c r="H289" i="53"/>
  <c r="I294" i="53"/>
  <c r="H294" i="53" s="1"/>
  <c r="H301" i="53"/>
  <c r="H319" i="53"/>
  <c r="I333" i="53"/>
  <c r="H338" i="53"/>
  <c r="I348" i="53"/>
  <c r="H348" i="53" s="1"/>
  <c r="L354" i="53"/>
  <c r="L369" i="53"/>
  <c r="I378" i="53"/>
  <c r="I405" i="53"/>
  <c r="H405" i="53" s="1"/>
  <c r="H409" i="53"/>
  <c r="I415" i="53"/>
  <c r="I417" i="53"/>
  <c r="H417" i="53" s="1"/>
  <c r="H435" i="53"/>
  <c r="I438" i="53"/>
  <c r="H438" i="53" s="1"/>
  <c r="L465" i="53"/>
  <c r="H479" i="53"/>
  <c r="I492" i="53"/>
  <c r="L501" i="53"/>
  <c r="I516" i="53"/>
  <c r="H520" i="53"/>
  <c r="H553" i="53"/>
  <c r="L567" i="53"/>
  <c r="H567" i="53" s="1"/>
  <c r="H577" i="53"/>
  <c r="L585" i="53"/>
  <c r="I615" i="53"/>
  <c r="H615" i="53" s="1"/>
  <c r="L648" i="53"/>
  <c r="H680" i="53"/>
  <c r="H694" i="53"/>
  <c r="H704" i="53"/>
  <c r="L711" i="53"/>
  <c r="H711" i="53" s="1"/>
  <c r="H728" i="53"/>
  <c r="L735" i="53"/>
  <c r="H758" i="53"/>
  <c r="I789" i="53"/>
  <c r="H251" i="53"/>
  <c r="L279" i="53"/>
  <c r="H279" i="53" s="1"/>
  <c r="L330" i="53"/>
  <c r="H330" i="53" s="1"/>
  <c r="L357" i="53"/>
  <c r="H357" i="53" s="1"/>
  <c r="H367" i="53"/>
  <c r="L375" i="53"/>
  <c r="I396" i="53"/>
  <c r="H396" i="53" s="1"/>
  <c r="H398" i="53"/>
  <c r="M417" i="53"/>
  <c r="L417" i="53" s="1"/>
  <c r="H433" i="53"/>
  <c r="I441" i="53"/>
  <c r="H441" i="53" s="1"/>
  <c r="H460" i="53"/>
  <c r="H472" i="53"/>
  <c r="L474" i="53"/>
  <c r="H497" i="53"/>
  <c r="H508" i="53"/>
  <c r="H511" i="53"/>
  <c r="H521" i="53"/>
  <c r="I528" i="53"/>
  <c r="H528" i="53" s="1"/>
  <c r="H538" i="53"/>
  <c r="H544" i="53"/>
  <c r="L549" i="53"/>
  <c r="H549" i="53" s="1"/>
  <c r="H568" i="53"/>
  <c r="H599" i="53"/>
  <c r="H683" i="53"/>
  <c r="H712" i="53"/>
  <c r="I726" i="53"/>
  <c r="H726" i="53" s="1"/>
  <c r="H731" i="53"/>
  <c r="H736" i="53"/>
  <c r="L753" i="53"/>
  <c r="H761" i="53"/>
  <c r="H769" i="53"/>
  <c r="H224" i="53"/>
  <c r="L231" i="53"/>
  <c r="H231" i="53" s="1"/>
  <c r="H280" i="53"/>
  <c r="H292" i="53"/>
  <c r="I309" i="53"/>
  <c r="L315" i="53"/>
  <c r="I321" i="53"/>
  <c r="H331" i="53"/>
  <c r="H339" i="53"/>
  <c r="H378" i="53"/>
  <c r="H415" i="53"/>
  <c r="I444" i="53"/>
  <c r="H444" i="53" s="1"/>
  <c r="L453" i="53"/>
  <c r="H487" i="53"/>
  <c r="H536" i="53"/>
  <c r="H539" i="53"/>
  <c r="H559" i="53"/>
  <c r="H578" i="53"/>
  <c r="H586" i="53"/>
  <c r="H592" i="53"/>
  <c r="H611" i="53"/>
  <c r="I624" i="53"/>
  <c r="H649" i="53"/>
  <c r="H483" i="53"/>
  <c r="H696" i="53"/>
  <c r="H715" i="53"/>
  <c r="L723" i="53"/>
  <c r="H739" i="53"/>
  <c r="I762" i="53"/>
  <c r="H773" i="53"/>
  <c r="H785" i="53"/>
  <c r="I240" i="53"/>
  <c r="H240" i="53" s="1"/>
  <c r="H344" i="53"/>
  <c r="H368" i="53"/>
  <c r="H376" i="53"/>
  <c r="I416" i="53"/>
  <c r="I447" i="53"/>
  <c r="H447" i="53" s="1"/>
  <c r="L456" i="53"/>
  <c r="I462" i="53"/>
  <c r="L480" i="53"/>
  <c r="H493" i="53"/>
  <c r="I522" i="53"/>
  <c r="H522" i="53" s="1"/>
  <c r="L531" i="53"/>
  <c r="I537" i="53"/>
  <c r="I540" i="53"/>
  <c r="H550" i="53"/>
  <c r="I555" i="53"/>
  <c r="H555" i="53" s="1"/>
  <c r="I579" i="53"/>
  <c r="H579" i="53" s="1"/>
  <c r="H590" i="53"/>
  <c r="L624" i="53"/>
  <c r="L639" i="53"/>
  <c r="I642" i="53"/>
  <c r="H642" i="53" s="1"/>
  <c r="I645" i="53"/>
  <c r="H659" i="53"/>
  <c r="H664" i="53"/>
  <c r="L666" i="53"/>
  <c r="I672" i="53"/>
  <c r="H672" i="53" s="1"/>
  <c r="I684" i="53"/>
  <c r="H684" i="53" s="1"/>
  <c r="I699" i="53"/>
  <c r="H713" i="53"/>
  <c r="H724" i="53"/>
  <c r="I732" i="53"/>
  <c r="H737" i="53"/>
  <c r="H752" i="53"/>
  <c r="L762" i="53"/>
  <c r="I771" i="53"/>
  <c r="H771" i="53" s="1"/>
  <c r="H790" i="53"/>
  <c r="H230" i="53"/>
  <c r="L240" i="53"/>
  <c r="L252" i="53"/>
  <c r="H268" i="53"/>
  <c r="L270" i="53"/>
  <c r="H270" i="53" s="1"/>
  <c r="I276" i="53"/>
  <c r="H276" i="53" s="1"/>
  <c r="H281" i="53"/>
  <c r="H293" i="53"/>
  <c r="H298" i="53"/>
  <c r="L309" i="53"/>
  <c r="L321" i="53"/>
  <c r="H332" i="53"/>
  <c r="H335" i="53"/>
  <c r="H359" i="53"/>
  <c r="I372" i="53"/>
  <c r="H377" i="53"/>
  <c r="L399" i="53"/>
  <c r="L404" i="53"/>
  <c r="H408" i="53"/>
  <c r="L416" i="53"/>
  <c r="H627" i="53"/>
  <c r="H630" i="53"/>
  <c r="H657" i="53"/>
  <c r="H774" i="53"/>
  <c r="H27" i="53"/>
  <c r="N65" i="53"/>
  <c r="N61" i="53" s="1"/>
  <c r="H80" i="53"/>
  <c r="H138" i="53"/>
  <c r="H207" i="53"/>
  <c r="H273" i="53"/>
  <c r="H315" i="53"/>
  <c r="H413" i="53"/>
  <c r="H459" i="53"/>
  <c r="H516" i="53"/>
  <c r="H15" i="53"/>
  <c r="H140" i="53"/>
  <c r="H162" i="53"/>
  <c r="H208" i="53"/>
  <c r="H267" i="53"/>
  <c r="H354" i="53"/>
  <c r="H462" i="53"/>
  <c r="H540" i="53"/>
  <c r="H30" i="53"/>
  <c r="H39" i="53"/>
  <c r="H87" i="53"/>
  <c r="I96" i="53"/>
  <c r="H179" i="53"/>
  <c r="H204" i="53"/>
  <c r="K217" i="53"/>
  <c r="H318" i="53"/>
  <c r="H456" i="53"/>
  <c r="K65" i="53"/>
  <c r="K61" i="53" s="1"/>
  <c r="K13" i="53" s="1"/>
  <c r="K796" i="53" s="1"/>
  <c r="I84" i="53"/>
  <c r="J81" i="53"/>
  <c r="I81" i="53" s="1"/>
  <c r="H81" i="53" s="1"/>
  <c r="I144" i="53"/>
  <c r="J141" i="53"/>
  <c r="I141" i="53" s="1"/>
  <c r="H141" i="53" s="1"/>
  <c r="L213" i="53"/>
  <c r="M210" i="53"/>
  <c r="L210" i="53" s="1"/>
  <c r="H210" i="53" s="1"/>
  <c r="I220" i="53"/>
  <c r="J216" i="53"/>
  <c r="I225" i="53"/>
  <c r="J221" i="53"/>
  <c r="H372" i="53"/>
  <c r="N406" i="53"/>
  <c r="L406" i="53" s="1"/>
  <c r="L410" i="53"/>
  <c r="I425" i="53"/>
  <c r="M425" i="53"/>
  <c r="L425" i="53" s="1"/>
  <c r="L432" i="53"/>
  <c r="H432" i="53" s="1"/>
  <c r="H576" i="53"/>
  <c r="H582" i="53"/>
  <c r="H765" i="53"/>
  <c r="N17" i="53"/>
  <c r="K63" i="53"/>
  <c r="K59" i="53" s="1"/>
  <c r="K11" i="53" s="1"/>
  <c r="K794" i="53" s="1"/>
  <c r="I68" i="53"/>
  <c r="N64" i="53"/>
  <c r="N60" i="53" s="1"/>
  <c r="N12" i="53" s="1"/>
  <c r="N795" i="53" s="1"/>
  <c r="I72" i="53"/>
  <c r="J69" i="53"/>
  <c r="J108" i="53"/>
  <c r="I108" i="53" s="1"/>
  <c r="H123" i="53"/>
  <c r="I132" i="53"/>
  <c r="J129" i="53"/>
  <c r="I129" i="53" s="1"/>
  <c r="H129" i="53" s="1"/>
  <c r="H151" i="53"/>
  <c r="J156" i="53"/>
  <c r="H163" i="53"/>
  <c r="J168" i="53"/>
  <c r="H189" i="53"/>
  <c r="I198" i="53"/>
  <c r="H198" i="53" s="1"/>
  <c r="J195" i="53"/>
  <c r="I195" i="53" s="1"/>
  <c r="N195" i="53"/>
  <c r="H209" i="53"/>
  <c r="K216" i="53"/>
  <c r="K12" i="53" s="1"/>
  <c r="K795" i="53" s="1"/>
  <c r="L219" i="53"/>
  <c r="H219" i="53" s="1"/>
  <c r="M215" i="53"/>
  <c r="M221" i="53"/>
  <c r="H252" i="53"/>
  <c r="H300" i="53"/>
  <c r="H399" i="53"/>
  <c r="I410" i="53"/>
  <c r="J406" i="53"/>
  <c r="I406" i="53" s="1"/>
  <c r="H453" i="53"/>
  <c r="H531" i="53"/>
  <c r="H639" i="53"/>
  <c r="H645" i="53"/>
  <c r="H723" i="53"/>
  <c r="H738" i="53"/>
  <c r="L16" i="53"/>
  <c r="H16" i="53" s="1"/>
  <c r="M17" i="53"/>
  <c r="L67" i="53"/>
  <c r="H67" i="53" s="1"/>
  <c r="L84" i="53"/>
  <c r="L87" i="53"/>
  <c r="L90" i="53"/>
  <c r="H90" i="53" s="1"/>
  <c r="I105" i="53"/>
  <c r="H105" i="53" s="1"/>
  <c r="L111" i="53"/>
  <c r="H111" i="53" s="1"/>
  <c r="M108" i="53"/>
  <c r="L108" i="53" s="1"/>
  <c r="I116" i="53"/>
  <c r="H116" i="53" s="1"/>
  <c r="J113" i="53"/>
  <c r="I113" i="53" s="1"/>
  <c r="H113" i="53" s="1"/>
  <c r="I120" i="53"/>
  <c r="H120" i="53" s="1"/>
  <c r="J117" i="53"/>
  <c r="N117" i="53"/>
  <c r="N114" i="53" s="1"/>
  <c r="L144" i="53"/>
  <c r="L147" i="53"/>
  <c r="H147" i="53" s="1"/>
  <c r="L150" i="53"/>
  <c r="H150" i="53" s="1"/>
  <c r="L155" i="53"/>
  <c r="H155" i="53" s="1"/>
  <c r="M152" i="53"/>
  <c r="L159" i="53"/>
  <c r="H159" i="53" s="1"/>
  <c r="M156" i="53"/>
  <c r="L167" i="53"/>
  <c r="M164" i="53"/>
  <c r="L164" i="53" s="1"/>
  <c r="L171" i="53"/>
  <c r="H171" i="53" s="1"/>
  <c r="M168" i="53"/>
  <c r="M180" i="53"/>
  <c r="L180" i="53" s="1"/>
  <c r="I183" i="53"/>
  <c r="H183" i="53" s="1"/>
  <c r="M195" i="53"/>
  <c r="L195" i="53" s="1"/>
  <c r="N215" i="53"/>
  <c r="N11" i="53" s="1"/>
  <c r="N794" i="53" s="1"/>
  <c r="L220" i="53"/>
  <c r="L225" i="53"/>
  <c r="H327" i="53"/>
  <c r="I421" i="53"/>
  <c r="H421" i="53" s="1"/>
  <c r="H465" i="53"/>
  <c r="H480" i="53"/>
  <c r="H486" i="53"/>
  <c r="H537" i="53"/>
  <c r="H600" i="53"/>
  <c r="H621" i="53"/>
  <c r="J17" i="53"/>
  <c r="L21" i="53"/>
  <c r="H21" i="53" s="1"/>
  <c r="L24" i="53"/>
  <c r="H24" i="53" s="1"/>
  <c r="I45" i="53"/>
  <c r="H45" i="53" s="1"/>
  <c r="H56" i="53"/>
  <c r="L68" i="53"/>
  <c r="L72" i="53"/>
  <c r="M75" i="53"/>
  <c r="L95" i="53"/>
  <c r="H95" i="53" s="1"/>
  <c r="L99" i="53"/>
  <c r="M96" i="53"/>
  <c r="L96" i="53" s="1"/>
  <c r="L115" i="53"/>
  <c r="H115" i="53" s="1"/>
  <c r="M112" i="53"/>
  <c r="L112" i="53" s="1"/>
  <c r="M117" i="53"/>
  <c r="H119" i="53"/>
  <c r="L132" i="53"/>
  <c r="M135" i="53"/>
  <c r="L135" i="53" s="1"/>
  <c r="H135" i="53" s="1"/>
  <c r="J152" i="53"/>
  <c r="I152" i="53" s="1"/>
  <c r="J164" i="53"/>
  <c r="I164" i="53" s="1"/>
  <c r="L177" i="53"/>
  <c r="H177" i="53" s="1"/>
  <c r="H185" i="53"/>
  <c r="L198" i="53"/>
  <c r="L201" i="53"/>
  <c r="H201" i="53" s="1"/>
  <c r="J215" i="53"/>
  <c r="I215" i="53" s="1"/>
  <c r="M216" i="53"/>
  <c r="L216" i="53" s="1"/>
  <c r="I237" i="53"/>
  <c r="H237" i="53" s="1"/>
  <c r="H248" i="53"/>
  <c r="H256" i="53"/>
  <c r="L264" i="53"/>
  <c r="H264" i="53" s="1"/>
  <c r="I285" i="53"/>
  <c r="H285" i="53" s="1"/>
  <c r="H296" i="53"/>
  <c r="H304" i="53"/>
  <c r="L312" i="53"/>
  <c r="H312" i="53" s="1"/>
  <c r="I324" i="53"/>
  <c r="H324" i="53" s="1"/>
  <c r="L351" i="53"/>
  <c r="H351" i="53" s="1"/>
  <c r="I360" i="53"/>
  <c r="H360" i="53" s="1"/>
  <c r="L366" i="53"/>
  <c r="H366" i="53" s="1"/>
  <c r="I375" i="53"/>
  <c r="H375" i="53" s="1"/>
  <c r="H383" i="53"/>
  <c r="L387" i="53"/>
  <c r="H387" i="53" s="1"/>
  <c r="I404" i="53"/>
  <c r="H404" i="53" s="1"/>
  <c r="I424" i="53"/>
  <c r="H424" i="53" s="1"/>
  <c r="H437" i="53"/>
  <c r="H445" i="53"/>
  <c r="H452" i="53"/>
  <c r="H505" i="53"/>
  <c r="I534" i="53"/>
  <c r="H534" i="53" s="1"/>
  <c r="L561" i="53"/>
  <c r="H561" i="53" s="1"/>
  <c r="I570" i="53"/>
  <c r="H570" i="53" s="1"/>
  <c r="L576" i="53"/>
  <c r="I585" i="53"/>
  <c r="H585" i="53" s="1"/>
  <c r="H655" i="53"/>
  <c r="H669" i="53"/>
  <c r="I708" i="53"/>
  <c r="H708" i="53" s="1"/>
  <c r="H719" i="53"/>
  <c r="H735" i="53"/>
  <c r="H741" i="53"/>
  <c r="L747" i="53"/>
  <c r="H747" i="53" s="1"/>
  <c r="I336" i="53"/>
  <c r="H336" i="53" s="1"/>
  <c r="H347" i="53"/>
  <c r="H355" i="53"/>
  <c r="L363" i="53"/>
  <c r="H363" i="53" s="1"/>
  <c r="I384" i="53"/>
  <c r="H384" i="53" s="1"/>
  <c r="H395" i="53"/>
  <c r="L413" i="53"/>
  <c r="H429" i="53"/>
  <c r="I450" i="53"/>
  <c r="H450" i="53" s="1"/>
  <c r="H461" i="53"/>
  <c r="H469" i="53"/>
  <c r="L477" i="53"/>
  <c r="H477" i="53" s="1"/>
  <c r="I498" i="53"/>
  <c r="H498" i="53" s="1"/>
  <c r="H509" i="53"/>
  <c r="H517" i="53"/>
  <c r="L525" i="53"/>
  <c r="H525" i="53" s="1"/>
  <c r="I546" i="53"/>
  <c r="H546" i="53" s="1"/>
  <c r="H557" i="53"/>
  <c r="H565" i="53"/>
  <c r="L573" i="53"/>
  <c r="H573" i="53" s="1"/>
  <c r="I609" i="53"/>
  <c r="H609" i="53" s="1"/>
  <c r="H632" i="53"/>
  <c r="L636" i="53"/>
  <c r="H636" i="53" s="1"/>
  <c r="H648" i="53"/>
  <c r="I660" i="53"/>
  <c r="L663" i="53"/>
  <c r="H663" i="53" s="1"/>
  <c r="H691" i="53"/>
  <c r="H714" i="53"/>
  <c r="H716" i="53"/>
  <c r="H720" i="53"/>
  <c r="H732" i="53"/>
  <c r="H750" i="53"/>
  <c r="L792" i="53"/>
  <c r="H792" i="53" s="1"/>
  <c r="H596" i="53"/>
  <c r="H607" i="53"/>
  <c r="H620" i="53"/>
  <c r="H628" i="53"/>
  <c r="H635" i="53"/>
  <c r="H688" i="53"/>
  <c r="I717" i="53"/>
  <c r="H717" i="53" s="1"/>
  <c r="L744" i="53"/>
  <c r="H744" i="53" s="1"/>
  <c r="I753" i="53"/>
  <c r="H753" i="53" s="1"/>
  <c r="L759" i="53"/>
  <c r="H759" i="53" s="1"/>
  <c r="I768" i="53"/>
  <c r="H768" i="53" s="1"/>
  <c r="H776" i="53"/>
  <c r="L780" i="53"/>
  <c r="H780" i="53" s="1"/>
  <c r="H604" i="53"/>
  <c r="L612" i="53"/>
  <c r="H612" i="53" s="1"/>
  <c r="I633" i="53"/>
  <c r="H633" i="53" s="1"/>
  <c r="H644" i="53"/>
  <c r="H652" i="53"/>
  <c r="L660" i="53"/>
  <c r="I681" i="53"/>
  <c r="H681" i="53" s="1"/>
  <c r="H692" i="53"/>
  <c r="H700" i="53"/>
  <c r="L708" i="53"/>
  <c r="I729" i="53"/>
  <c r="H729" i="53" s="1"/>
  <c r="H740" i="53"/>
  <c r="H748" i="53"/>
  <c r="L756" i="53"/>
  <c r="H756" i="53" s="1"/>
  <c r="I777" i="53"/>
  <c r="H777" i="53" s="1"/>
  <c r="H788" i="53"/>
  <c r="H180" i="53" l="1"/>
  <c r="H624" i="53"/>
  <c r="H99" i="53"/>
  <c r="H213" i="53"/>
  <c r="H72" i="53"/>
  <c r="H167" i="53"/>
  <c r="H410" i="53"/>
  <c r="H228" i="53"/>
  <c r="H112" i="53"/>
  <c r="H309" i="53"/>
  <c r="H762" i="53"/>
  <c r="H474" i="53"/>
  <c r="H660" i="53"/>
  <c r="M63" i="53"/>
  <c r="M59" i="53" s="1"/>
  <c r="H195" i="53"/>
  <c r="H84" i="53"/>
  <c r="H416" i="53"/>
  <c r="H321" i="53"/>
  <c r="L75" i="53"/>
  <c r="H75" i="53" s="1"/>
  <c r="L152" i="53"/>
  <c r="M64" i="53"/>
  <c r="H132" i="53"/>
  <c r="H225" i="53"/>
  <c r="H144" i="53"/>
  <c r="H164" i="53"/>
  <c r="L221" i="53"/>
  <c r="M217" i="53"/>
  <c r="I156" i="53"/>
  <c r="H156" i="53" s="1"/>
  <c r="J153" i="53"/>
  <c r="I153" i="53" s="1"/>
  <c r="H153" i="53" s="1"/>
  <c r="I216" i="53"/>
  <c r="H216" i="53" s="1"/>
  <c r="I59" i="53"/>
  <c r="J11" i="53"/>
  <c r="H152" i="53"/>
  <c r="L117" i="53"/>
  <c r="M114" i="53"/>
  <c r="L114" i="53" s="1"/>
  <c r="L168" i="53"/>
  <c r="M165" i="53"/>
  <c r="L165" i="53" s="1"/>
  <c r="L156" i="53"/>
  <c r="M153" i="53"/>
  <c r="L153" i="53" s="1"/>
  <c r="I117" i="53"/>
  <c r="J114" i="53"/>
  <c r="I114" i="53" s="1"/>
  <c r="L17" i="53"/>
  <c r="L215" i="53"/>
  <c r="H215" i="53" s="1"/>
  <c r="H108" i="53"/>
  <c r="J64" i="53"/>
  <c r="H425" i="53"/>
  <c r="H220" i="53"/>
  <c r="I63" i="53"/>
  <c r="N217" i="53"/>
  <c r="N13" i="53" s="1"/>
  <c r="N796" i="53" s="1"/>
  <c r="I17" i="53"/>
  <c r="H17" i="53" s="1"/>
  <c r="H406" i="53"/>
  <c r="I168" i="53"/>
  <c r="J165" i="53"/>
  <c r="I165" i="53" s="1"/>
  <c r="I69" i="53"/>
  <c r="H69" i="53" s="1"/>
  <c r="H68" i="53"/>
  <c r="I221" i="53"/>
  <c r="J217" i="53"/>
  <c r="I217" i="53" s="1"/>
  <c r="H96" i="53"/>
  <c r="L63" i="53" l="1"/>
  <c r="H114" i="53"/>
  <c r="H117" i="53"/>
  <c r="H63" i="53"/>
  <c r="J65" i="53"/>
  <c r="J61" i="53" s="1"/>
  <c r="J794" i="53"/>
  <c r="I11" i="53"/>
  <c r="M65" i="53"/>
  <c r="H221" i="53"/>
  <c r="H165" i="53"/>
  <c r="L59" i="53"/>
  <c r="H59" i="53" s="1"/>
  <c r="M11" i="53"/>
  <c r="H168" i="53"/>
  <c r="J60" i="53"/>
  <c r="I64" i="53"/>
  <c r="L217" i="53"/>
  <c r="H217" i="53" s="1"/>
  <c r="L64" i="53"/>
  <c r="M60" i="53"/>
  <c r="I65" i="53" l="1"/>
  <c r="H65" i="53" s="1"/>
  <c r="M794" i="53"/>
  <c r="L11" i="53"/>
  <c r="L794" i="53" s="1"/>
  <c r="H64" i="53"/>
  <c r="M61" i="53"/>
  <c r="L65" i="53"/>
  <c r="L60" i="53"/>
  <c r="M12" i="53"/>
  <c r="I60" i="53"/>
  <c r="J12" i="53"/>
  <c r="I794" i="53"/>
  <c r="H11" i="53"/>
  <c r="H794" i="53" s="1"/>
  <c r="I61" i="53"/>
  <c r="J13" i="53"/>
  <c r="M795" i="53" l="1"/>
  <c r="L12" i="53"/>
  <c r="L795" i="53" s="1"/>
  <c r="L61" i="53"/>
  <c r="H61" i="53" s="1"/>
  <c r="M13" i="53"/>
  <c r="J796" i="53"/>
  <c r="I13" i="53"/>
  <c r="J795" i="53"/>
  <c r="I12" i="53"/>
  <c r="H60" i="53"/>
  <c r="I795" i="53" l="1"/>
  <c r="H12" i="53"/>
  <c r="H795" i="53" s="1"/>
  <c r="M796" i="53"/>
  <c r="L13" i="53"/>
  <c r="L796" i="53" s="1"/>
  <c r="I796" i="53"/>
  <c r="H13" i="53" l="1"/>
  <c r="H796" i="53" s="1"/>
  <c r="E61" i="52" l="1"/>
  <c r="D61" i="52"/>
  <c r="D59" i="52"/>
  <c r="E56" i="52"/>
  <c r="D56" i="52"/>
  <c r="E51" i="52"/>
  <c r="E52" i="52" s="1"/>
  <c r="E50" i="52"/>
  <c r="D50" i="52"/>
  <c r="E47" i="52"/>
  <c r="F47" i="52" s="1"/>
  <c r="D47" i="52"/>
  <c r="D46" i="52"/>
  <c r="E45" i="52"/>
  <c r="D45" i="52"/>
  <c r="F45" i="52" s="1"/>
  <c r="E44" i="52"/>
  <c r="E43" i="52" s="1"/>
  <c r="D44" i="52"/>
  <c r="E35" i="52"/>
  <c r="E59" i="52" s="1"/>
  <c r="F34" i="52"/>
  <c r="D33" i="52"/>
  <c r="F32" i="52"/>
  <c r="F61" i="52" s="1"/>
  <c r="F31" i="52"/>
  <c r="F30" i="52"/>
  <c r="F56" i="52" s="1"/>
  <c r="F29" i="52"/>
  <c r="F51" i="52" s="1"/>
  <c r="E29" i="52"/>
  <c r="E28" i="52" s="1"/>
  <c r="D29" i="52"/>
  <c r="D28" i="52" s="1"/>
  <c r="F25" i="52"/>
  <c r="F24" i="52"/>
  <c r="E23" i="52"/>
  <c r="E22" i="52" s="1"/>
  <c r="D22" i="52"/>
  <c r="D57" i="52" s="1"/>
  <c r="F21" i="52"/>
  <c r="E20" i="52"/>
  <c r="F20" i="52" s="1"/>
  <c r="F19" i="52"/>
  <c r="D18" i="52"/>
  <c r="D63" i="52" s="1"/>
  <c r="F17" i="52"/>
  <c r="F16" i="52"/>
  <c r="F15" i="52" s="1"/>
  <c r="E15" i="52"/>
  <c r="D15" i="52"/>
  <c r="D14" i="52" s="1"/>
  <c r="D26" i="52" s="1"/>
  <c r="F13" i="52"/>
  <c r="F11" i="52" s="1"/>
  <c r="F12" i="52"/>
  <c r="F50" i="52" s="1"/>
  <c r="E11" i="52"/>
  <c r="E55" i="52" s="1"/>
  <c r="D11" i="52"/>
  <c r="D55" i="52" s="1"/>
  <c r="E46" i="52" l="1"/>
  <c r="F46" i="52" s="1"/>
  <c r="D58" i="52"/>
  <c r="D60" i="52" s="1"/>
  <c r="D62" i="52" s="1"/>
  <c r="D66" i="52" s="1"/>
  <c r="F18" i="52"/>
  <c r="F63" i="52" s="1"/>
  <c r="F44" i="52"/>
  <c r="D52" i="52"/>
  <c r="E57" i="52"/>
  <c r="E58" i="52" s="1"/>
  <c r="E60" i="52" s="1"/>
  <c r="E62" i="52" s="1"/>
  <c r="D51" i="52"/>
  <c r="F55" i="52"/>
  <c r="D36" i="52"/>
  <c r="D38" i="52" s="1"/>
  <c r="D40" i="52"/>
  <c r="F52" i="52"/>
  <c r="F14" i="52"/>
  <c r="F26" i="52" s="1"/>
  <c r="F43" i="52"/>
  <c r="F42" i="52" s="1"/>
  <c r="F23" i="52"/>
  <c r="F22" i="52" s="1"/>
  <c r="F57" i="52" s="1"/>
  <c r="F28" i="52"/>
  <c r="E33" i="52"/>
  <c r="E36" i="52" s="1"/>
  <c r="F35" i="52"/>
  <c r="E40" i="52"/>
  <c r="D43" i="52"/>
  <c r="D42" i="52" s="1"/>
  <c r="E18" i="52"/>
  <c r="E63" i="52" s="1"/>
  <c r="E66" i="52" l="1"/>
  <c r="E42" i="52"/>
  <c r="F58" i="52"/>
  <c r="F33" i="52"/>
  <c r="F59" i="52"/>
  <c r="F60" i="52" s="1"/>
  <c r="F62" i="52" s="1"/>
  <c r="F66" i="52" s="1"/>
  <c r="E14" i="52"/>
  <c r="E26" i="52" s="1"/>
  <c r="E38" i="52" s="1"/>
  <c r="F36" i="52"/>
  <c r="F38" i="52" s="1"/>
  <c r="F40" i="52"/>
  <c r="G25" i="51" l="1"/>
  <c r="G24" i="51"/>
  <c r="F23" i="51"/>
  <c r="E23" i="51"/>
  <c r="G23" i="51" s="1"/>
  <c r="G21" i="51"/>
  <c r="F20" i="51"/>
  <c r="E20" i="51"/>
  <c r="E19" i="51"/>
  <c r="G18" i="51"/>
  <c r="F17" i="51"/>
  <c r="F16" i="51" s="1"/>
  <c r="E17" i="51"/>
  <c r="E16" i="51" s="1"/>
  <c r="G15" i="51"/>
  <c r="F14" i="51"/>
  <c r="E14" i="51"/>
  <c r="G14" i="51" s="1"/>
  <c r="G13" i="51"/>
  <c r="F12" i="51"/>
  <c r="E12" i="51"/>
  <c r="E11" i="51" s="1"/>
  <c r="P427" i="50"/>
  <c r="O427" i="50"/>
  <c r="N427" i="50"/>
  <c r="L427" i="50"/>
  <c r="K427" i="50"/>
  <c r="J427" i="50"/>
  <c r="I427" i="50"/>
  <c r="H427" i="50"/>
  <c r="G427" i="50"/>
  <c r="M426" i="50"/>
  <c r="F426" i="50"/>
  <c r="F423" i="50" s="1"/>
  <c r="M425" i="50"/>
  <c r="F425" i="50"/>
  <c r="E425" i="50" s="1"/>
  <c r="P423" i="50"/>
  <c r="O423" i="50"/>
  <c r="O424" i="50" s="1"/>
  <c r="N423" i="50"/>
  <c r="M423" i="50"/>
  <c r="L423" i="50"/>
  <c r="K423" i="50"/>
  <c r="J423" i="50"/>
  <c r="I423" i="50"/>
  <c r="H423" i="50"/>
  <c r="G423" i="50"/>
  <c r="P422" i="50"/>
  <c r="O422" i="50"/>
  <c r="N422" i="50"/>
  <c r="N424" i="50" s="1"/>
  <c r="L422" i="50"/>
  <c r="L424" i="50" s="1"/>
  <c r="K422" i="50"/>
  <c r="J422" i="50"/>
  <c r="J424" i="50" s="1"/>
  <c r="I422" i="50"/>
  <c r="H422" i="50"/>
  <c r="G422" i="50"/>
  <c r="P421" i="50"/>
  <c r="O421" i="50"/>
  <c r="N421" i="50"/>
  <c r="L421" i="50"/>
  <c r="K421" i="50"/>
  <c r="J421" i="50"/>
  <c r="I421" i="50"/>
  <c r="H421" i="50"/>
  <c r="G421" i="50"/>
  <c r="M420" i="50"/>
  <c r="M421" i="50" s="1"/>
  <c r="F420" i="50"/>
  <c r="E420" i="50"/>
  <c r="M419" i="50"/>
  <c r="M416" i="50" s="1"/>
  <c r="F419" i="50"/>
  <c r="F421" i="50" s="1"/>
  <c r="E419" i="50"/>
  <c r="P417" i="50"/>
  <c r="O417" i="50"/>
  <c r="N417" i="50"/>
  <c r="M417" i="50"/>
  <c r="L417" i="50"/>
  <c r="K417" i="50"/>
  <c r="J417" i="50"/>
  <c r="I417" i="50"/>
  <c r="H417" i="50"/>
  <c r="G417" i="50"/>
  <c r="F417" i="50"/>
  <c r="P416" i="50"/>
  <c r="P418" i="50" s="1"/>
  <c r="O416" i="50"/>
  <c r="O418" i="50" s="1"/>
  <c r="N416" i="50"/>
  <c r="N418" i="50" s="1"/>
  <c r="L416" i="50"/>
  <c r="L418" i="50" s="1"/>
  <c r="K416" i="50"/>
  <c r="K418" i="50" s="1"/>
  <c r="J416" i="50"/>
  <c r="I416" i="50"/>
  <c r="H416" i="50"/>
  <c r="H418" i="50" s="1"/>
  <c r="G416" i="50"/>
  <c r="G418" i="50" s="1"/>
  <c r="F416" i="50"/>
  <c r="F418" i="50" s="1"/>
  <c r="P415" i="50"/>
  <c r="N415" i="50"/>
  <c r="L415" i="50"/>
  <c r="K415" i="50"/>
  <c r="J415" i="50"/>
  <c r="I415" i="50"/>
  <c r="H415" i="50"/>
  <c r="G415" i="50"/>
  <c r="M414" i="50"/>
  <c r="M415" i="50" s="1"/>
  <c r="F414" i="50"/>
  <c r="E414" i="50" s="1"/>
  <c r="D414" i="50" s="1"/>
  <c r="O413" i="50"/>
  <c r="O383" i="50" s="1"/>
  <c r="M413" i="50"/>
  <c r="F413" i="50"/>
  <c r="P412" i="50"/>
  <c r="O412" i="50"/>
  <c r="N412" i="50"/>
  <c r="L412" i="50"/>
  <c r="K412" i="50"/>
  <c r="J412" i="50"/>
  <c r="I412" i="50"/>
  <c r="H412" i="50"/>
  <c r="G412" i="50"/>
  <c r="M411" i="50"/>
  <c r="M412" i="50" s="1"/>
  <c r="F411" i="50"/>
  <c r="E411" i="50"/>
  <c r="M410" i="50"/>
  <c r="F410" i="50"/>
  <c r="F412" i="50" s="1"/>
  <c r="P409" i="50"/>
  <c r="O409" i="50"/>
  <c r="N409" i="50"/>
  <c r="L409" i="50"/>
  <c r="K409" i="50"/>
  <c r="J409" i="50"/>
  <c r="I409" i="50"/>
  <c r="H409" i="50"/>
  <c r="G409" i="50"/>
  <c r="M408" i="50"/>
  <c r="F408" i="50"/>
  <c r="E408" i="50" s="1"/>
  <c r="D408" i="50" s="1"/>
  <c r="M407" i="50"/>
  <c r="F407" i="50"/>
  <c r="P406" i="50"/>
  <c r="O406" i="50"/>
  <c r="N406" i="50"/>
  <c r="L406" i="50"/>
  <c r="K406" i="50"/>
  <c r="J406" i="50"/>
  <c r="I406" i="50"/>
  <c r="H406" i="50"/>
  <c r="G406" i="50"/>
  <c r="M405" i="50"/>
  <c r="F405" i="50"/>
  <c r="E405" i="50" s="1"/>
  <c r="D405" i="50" s="1"/>
  <c r="M404" i="50"/>
  <c r="M406" i="50" s="1"/>
  <c r="F404" i="50"/>
  <c r="E404" i="50" s="1"/>
  <c r="P403" i="50"/>
  <c r="O403" i="50"/>
  <c r="N403" i="50"/>
  <c r="L403" i="50"/>
  <c r="K403" i="50"/>
  <c r="J403" i="50"/>
  <c r="I403" i="50"/>
  <c r="H403" i="50"/>
  <c r="G403" i="50"/>
  <c r="M402" i="50"/>
  <c r="F402" i="50"/>
  <c r="E402" i="50" s="1"/>
  <c r="D402" i="50" s="1"/>
  <c r="M401" i="50"/>
  <c r="M403" i="50" s="1"/>
  <c r="F401" i="50"/>
  <c r="E401" i="50" s="1"/>
  <c r="D401" i="50" s="1"/>
  <c r="D403" i="50" s="1"/>
  <c r="P400" i="50"/>
  <c r="O400" i="50"/>
  <c r="N400" i="50"/>
  <c r="L400" i="50"/>
  <c r="K400" i="50"/>
  <c r="J400" i="50"/>
  <c r="I400" i="50"/>
  <c r="H400" i="50"/>
  <c r="G400" i="50"/>
  <c r="M399" i="50"/>
  <c r="F399" i="50"/>
  <c r="E399" i="50"/>
  <c r="M398" i="50"/>
  <c r="M400" i="50" s="1"/>
  <c r="F398" i="50"/>
  <c r="F400" i="50" s="1"/>
  <c r="P397" i="50"/>
  <c r="O397" i="50"/>
  <c r="N397" i="50"/>
  <c r="L397" i="50"/>
  <c r="K397" i="50"/>
  <c r="J397" i="50"/>
  <c r="I397" i="50"/>
  <c r="H397" i="50"/>
  <c r="G397" i="50"/>
  <c r="M396" i="50"/>
  <c r="F396" i="50"/>
  <c r="E396" i="50" s="1"/>
  <c r="D396" i="50" s="1"/>
  <c r="M395" i="50"/>
  <c r="M397" i="50" s="1"/>
  <c r="F395" i="50"/>
  <c r="P394" i="50"/>
  <c r="O394" i="50"/>
  <c r="N394" i="50"/>
  <c r="L394" i="50"/>
  <c r="K394" i="50"/>
  <c r="J394" i="50"/>
  <c r="I394" i="50"/>
  <c r="H394" i="50"/>
  <c r="G394" i="50"/>
  <c r="M393" i="50"/>
  <c r="F393" i="50"/>
  <c r="E393" i="50"/>
  <c r="M392" i="50"/>
  <c r="M394" i="50" s="1"/>
  <c r="F392" i="50"/>
  <c r="F394" i="50" s="1"/>
  <c r="E392" i="50"/>
  <c r="P391" i="50"/>
  <c r="O391" i="50"/>
  <c r="N391" i="50"/>
  <c r="L391" i="50"/>
  <c r="K391" i="50"/>
  <c r="J391" i="50"/>
  <c r="I391" i="50"/>
  <c r="H391" i="50"/>
  <c r="G391" i="50"/>
  <c r="M390" i="50"/>
  <c r="F390" i="50"/>
  <c r="M389" i="50"/>
  <c r="M391" i="50" s="1"/>
  <c r="F389" i="50"/>
  <c r="E389" i="50" s="1"/>
  <c r="D389" i="50" s="1"/>
  <c r="P388" i="50"/>
  <c r="O388" i="50"/>
  <c r="N388" i="50"/>
  <c r="L388" i="50"/>
  <c r="K388" i="50"/>
  <c r="J388" i="50"/>
  <c r="I388" i="50"/>
  <c r="H388" i="50"/>
  <c r="G388" i="50"/>
  <c r="M387" i="50"/>
  <c r="M388" i="50" s="1"/>
  <c r="F387" i="50"/>
  <c r="E387" i="50" s="1"/>
  <c r="M386" i="50"/>
  <c r="F386" i="50"/>
  <c r="F388" i="50" s="1"/>
  <c r="P384" i="50"/>
  <c r="O384" i="50"/>
  <c r="N384" i="50"/>
  <c r="L384" i="50"/>
  <c r="K384" i="50"/>
  <c r="J384" i="50"/>
  <c r="I384" i="50"/>
  <c r="H384" i="50"/>
  <c r="G384" i="50"/>
  <c r="P383" i="50"/>
  <c r="N383" i="50"/>
  <c r="N385" i="50" s="1"/>
  <c r="L383" i="50"/>
  <c r="L385" i="50" s="1"/>
  <c r="K383" i="50"/>
  <c r="J383" i="50"/>
  <c r="J385" i="50" s="1"/>
  <c r="I383" i="50"/>
  <c r="H383" i="50"/>
  <c r="H385" i="50" s="1"/>
  <c r="G383" i="50"/>
  <c r="G13" i="50" s="1"/>
  <c r="G429" i="50" s="1"/>
  <c r="P382" i="50"/>
  <c r="O382" i="50"/>
  <c r="N382" i="50"/>
  <c r="L382" i="50"/>
  <c r="K382" i="50"/>
  <c r="J382" i="50"/>
  <c r="I382" i="50"/>
  <c r="H382" i="50"/>
  <c r="G382" i="50"/>
  <c r="M381" i="50"/>
  <c r="F381" i="50"/>
  <c r="E381" i="50"/>
  <c r="M380" i="50"/>
  <c r="F380" i="50"/>
  <c r="F382" i="50" s="1"/>
  <c r="E380" i="50"/>
  <c r="E382" i="50" s="1"/>
  <c r="P379" i="50"/>
  <c r="O379" i="50"/>
  <c r="N379" i="50"/>
  <c r="L379" i="50"/>
  <c r="J379" i="50"/>
  <c r="I379" i="50"/>
  <c r="H379" i="50"/>
  <c r="G379" i="50"/>
  <c r="M378" i="50"/>
  <c r="F378" i="50"/>
  <c r="E378" i="50" s="1"/>
  <c r="D378" i="50"/>
  <c r="M377" i="50"/>
  <c r="M379" i="50" s="1"/>
  <c r="K377" i="50"/>
  <c r="K379" i="50" s="1"/>
  <c r="F377" i="50"/>
  <c r="E377" i="50" s="1"/>
  <c r="P376" i="50"/>
  <c r="O376" i="50"/>
  <c r="N376" i="50"/>
  <c r="L376" i="50"/>
  <c r="K376" i="50"/>
  <c r="J376" i="50"/>
  <c r="I376" i="50"/>
  <c r="H376" i="50"/>
  <c r="G376" i="50"/>
  <c r="M375" i="50"/>
  <c r="F375" i="50"/>
  <c r="E375" i="50" s="1"/>
  <c r="D375" i="50" s="1"/>
  <c r="M374" i="50"/>
  <c r="M376" i="50" s="1"/>
  <c r="F374" i="50"/>
  <c r="P373" i="50"/>
  <c r="O373" i="50"/>
  <c r="N373" i="50"/>
  <c r="L373" i="50"/>
  <c r="K373" i="50"/>
  <c r="J373" i="50"/>
  <c r="I373" i="50"/>
  <c r="H373" i="50"/>
  <c r="G373" i="50"/>
  <c r="M372" i="50"/>
  <c r="F372" i="50"/>
  <c r="E372" i="50"/>
  <c r="M371" i="50"/>
  <c r="M373" i="50" s="1"/>
  <c r="F371" i="50"/>
  <c r="F373" i="50" s="1"/>
  <c r="P370" i="50"/>
  <c r="O370" i="50"/>
  <c r="N370" i="50"/>
  <c r="L370" i="50"/>
  <c r="K370" i="50"/>
  <c r="J370" i="50"/>
  <c r="I370" i="50"/>
  <c r="G370" i="50"/>
  <c r="M369" i="50"/>
  <c r="F369" i="50"/>
  <c r="E369" i="50" s="1"/>
  <c r="D369" i="50" s="1"/>
  <c r="M368" i="50"/>
  <c r="H368" i="50"/>
  <c r="P367" i="50"/>
  <c r="O367" i="50"/>
  <c r="N367" i="50"/>
  <c r="L367" i="50"/>
  <c r="K367" i="50"/>
  <c r="J367" i="50"/>
  <c r="I367" i="50"/>
  <c r="H367" i="50"/>
  <c r="G367" i="50"/>
  <c r="M366" i="50"/>
  <c r="F366" i="50"/>
  <c r="E366" i="50" s="1"/>
  <c r="D366" i="50" s="1"/>
  <c r="M365" i="50"/>
  <c r="M367" i="50" s="1"/>
  <c r="F365" i="50"/>
  <c r="P364" i="50"/>
  <c r="O364" i="50"/>
  <c r="N364" i="50"/>
  <c r="L364" i="50"/>
  <c r="K364" i="50"/>
  <c r="J364" i="50"/>
  <c r="I364" i="50"/>
  <c r="H364" i="50"/>
  <c r="G364" i="50"/>
  <c r="M363" i="50"/>
  <c r="F363" i="50"/>
  <c r="E363" i="50" s="1"/>
  <c r="M362" i="50"/>
  <c r="F362" i="50"/>
  <c r="F364" i="50" s="1"/>
  <c r="P361" i="50"/>
  <c r="O361" i="50"/>
  <c r="N361" i="50"/>
  <c r="L361" i="50"/>
  <c r="K361" i="50"/>
  <c r="J361" i="50"/>
  <c r="I361" i="50"/>
  <c r="H361" i="50"/>
  <c r="G361" i="50"/>
  <c r="M360" i="50"/>
  <c r="F360" i="50"/>
  <c r="E360" i="50" s="1"/>
  <c r="D360" i="50" s="1"/>
  <c r="M359" i="50"/>
  <c r="F359" i="50"/>
  <c r="F361" i="50" s="1"/>
  <c r="P358" i="50"/>
  <c r="O358" i="50"/>
  <c r="N358" i="50"/>
  <c r="L358" i="50"/>
  <c r="K358" i="50"/>
  <c r="J358" i="50"/>
  <c r="I358" i="50"/>
  <c r="H358" i="50"/>
  <c r="G358" i="50"/>
  <c r="M357" i="50"/>
  <c r="F357" i="50"/>
  <c r="E357" i="50"/>
  <c r="D357" i="50" s="1"/>
  <c r="M356" i="50"/>
  <c r="M358" i="50" s="1"/>
  <c r="F356" i="50"/>
  <c r="E356" i="50"/>
  <c r="P355" i="50"/>
  <c r="O355" i="50"/>
  <c r="N355" i="50"/>
  <c r="L355" i="50"/>
  <c r="K355" i="50"/>
  <c r="J355" i="50"/>
  <c r="I355" i="50"/>
  <c r="H355" i="50"/>
  <c r="G355" i="50"/>
  <c r="M354" i="50"/>
  <c r="F354" i="50"/>
  <c r="E354" i="50" s="1"/>
  <c r="D354" i="50" s="1"/>
  <c r="M353" i="50"/>
  <c r="M355" i="50" s="1"/>
  <c r="F353" i="50"/>
  <c r="P351" i="50"/>
  <c r="O351" i="50"/>
  <c r="N351" i="50"/>
  <c r="L351" i="50"/>
  <c r="K351" i="50"/>
  <c r="J351" i="50"/>
  <c r="I351" i="50"/>
  <c r="H351" i="50"/>
  <c r="G351" i="50"/>
  <c r="P350" i="50"/>
  <c r="O350" i="50"/>
  <c r="O352" i="50" s="1"/>
  <c r="N350" i="50"/>
  <c r="L350" i="50"/>
  <c r="L352" i="50" s="1"/>
  <c r="K350" i="50"/>
  <c r="K352" i="50" s="1"/>
  <c r="J350" i="50"/>
  <c r="I350" i="50"/>
  <c r="I352" i="50" s="1"/>
  <c r="G350" i="50"/>
  <c r="G352" i="50" s="1"/>
  <c r="P349" i="50"/>
  <c r="O349" i="50"/>
  <c r="N349" i="50"/>
  <c r="L349" i="50"/>
  <c r="K349" i="50"/>
  <c r="J349" i="50"/>
  <c r="I349" i="50"/>
  <c r="G349" i="50"/>
  <c r="M348" i="50"/>
  <c r="M342" i="50" s="1"/>
  <c r="F348" i="50"/>
  <c r="M347" i="50"/>
  <c r="H347" i="50"/>
  <c r="P346" i="50"/>
  <c r="O346" i="50"/>
  <c r="N346" i="50"/>
  <c r="L346" i="50"/>
  <c r="K346" i="50"/>
  <c r="J346" i="50"/>
  <c r="I346" i="50"/>
  <c r="H346" i="50"/>
  <c r="G346" i="50"/>
  <c r="M345" i="50"/>
  <c r="F345" i="50"/>
  <c r="E345" i="50" s="1"/>
  <c r="D345" i="50" s="1"/>
  <c r="M344" i="50"/>
  <c r="F344" i="50"/>
  <c r="P342" i="50"/>
  <c r="O342" i="50"/>
  <c r="N342" i="50"/>
  <c r="L342" i="50"/>
  <c r="K342" i="50"/>
  <c r="J342" i="50"/>
  <c r="I342" i="50"/>
  <c r="H342" i="50"/>
  <c r="G342" i="50"/>
  <c r="P341" i="50"/>
  <c r="O341" i="50"/>
  <c r="O343" i="50" s="1"/>
  <c r="N341" i="50"/>
  <c r="N343" i="50" s="1"/>
  <c r="L341" i="50"/>
  <c r="K341" i="50"/>
  <c r="K343" i="50" s="1"/>
  <c r="J341" i="50"/>
  <c r="J343" i="50" s="1"/>
  <c r="I341" i="50"/>
  <c r="I343" i="50" s="1"/>
  <c r="G341" i="50"/>
  <c r="G343" i="50" s="1"/>
  <c r="P340" i="50"/>
  <c r="O340" i="50"/>
  <c r="N340" i="50"/>
  <c r="L340" i="50"/>
  <c r="K340" i="50"/>
  <c r="J340" i="50"/>
  <c r="I340" i="50"/>
  <c r="H340" i="50"/>
  <c r="G340" i="50"/>
  <c r="M339" i="50"/>
  <c r="F339" i="50"/>
  <c r="M338" i="50"/>
  <c r="M340" i="50" s="1"/>
  <c r="F338" i="50"/>
  <c r="E338" i="50"/>
  <c r="P337" i="50"/>
  <c r="O337" i="50"/>
  <c r="N337" i="50"/>
  <c r="L337" i="50"/>
  <c r="K337" i="50"/>
  <c r="J337" i="50"/>
  <c r="I337" i="50"/>
  <c r="H337" i="50"/>
  <c r="G337" i="50"/>
  <c r="M336" i="50"/>
  <c r="F336" i="50"/>
  <c r="E336" i="50" s="1"/>
  <c r="M335" i="50"/>
  <c r="F335" i="50"/>
  <c r="E335" i="50" s="1"/>
  <c r="P334" i="50"/>
  <c r="O334" i="50"/>
  <c r="N334" i="50"/>
  <c r="L334" i="50"/>
  <c r="K334" i="50"/>
  <c r="J334" i="50"/>
  <c r="I334" i="50"/>
  <c r="H334" i="50"/>
  <c r="G334" i="50"/>
  <c r="M333" i="50"/>
  <c r="F333" i="50"/>
  <c r="E333" i="50" s="1"/>
  <c r="D333" i="50" s="1"/>
  <c r="M332" i="50"/>
  <c r="M334" i="50" s="1"/>
  <c r="F332" i="50"/>
  <c r="F334" i="50" s="1"/>
  <c r="P331" i="50"/>
  <c r="O331" i="50"/>
  <c r="N331" i="50"/>
  <c r="L331" i="50"/>
  <c r="K331" i="50"/>
  <c r="J331" i="50"/>
  <c r="I331" i="50"/>
  <c r="H331" i="50"/>
  <c r="G331" i="50"/>
  <c r="M330" i="50"/>
  <c r="F330" i="50"/>
  <c r="E330" i="50" s="1"/>
  <c r="D330" i="50" s="1"/>
  <c r="M329" i="50"/>
  <c r="M331" i="50" s="1"/>
  <c r="F329" i="50"/>
  <c r="F331" i="50" s="1"/>
  <c r="P328" i="50"/>
  <c r="O328" i="50"/>
  <c r="N328" i="50"/>
  <c r="L328" i="50"/>
  <c r="K328" i="50"/>
  <c r="J328" i="50"/>
  <c r="I328" i="50"/>
  <c r="G328" i="50"/>
  <c r="M327" i="50"/>
  <c r="F327" i="50"/>
  <c r="E327" i="50"/>
  <c r="D327" i="50" s="1"/>
  <c r="M326" i="50"/>
  <c r="M328" i="50" s="1"/>
  <c r="H326" i="50"/>
  <c r="H314" i="50" s="1"/>
  <c r="H316" i="50" s="1"/>
  <c r="P325" i="50"/>
  <c r="O325" i="50"/>
  <c r="N325" i="50"/>
  <c r="L325" i="50"/>
  <c r="K325" i="50"/>
  <c r="J325" i="50"/>
  <c r="I325" i="50"/>
  <c r="H325" i="50"/>
  <c r="G325" i="50"/>
  <c r="M324" i="50"/>
  <c r="F324" i="50"/>
  <c r="E324" i="50" s="1"/>
  <c r="M323" i="50"/>
  <c r="F323" i="50"/>
  <c r="F325" i="50" s="1"/>
  <c r="P322" i="50"/>
  <c r="M322" i="50" s="1"/>
  <c r="O322" i="50"/>
  <c r="N322" i="50"/>
  <c r="L322" i="50"/>
  <c r="K322" i="50"/>
  <c r="J322" i="50"/>
  <c r="I322" i="50"/>
  <c r="H322" i="50"/>
  <c r="G322" i="50"/>
  <c r="M321" i="50"/>
  <c r="F321" i="50"/>
  <c r="E321" i="50" s="1"/>
  <c r="D321" i="50" s="1"/>
  <c r="M320" i="50"/>
  <c r="F320" i="50"/>
  <c r="F322" i="50" s="1"/>
  <c r="P319" i="50"/>
  <c r="O319" i="50"/>
  <c r="N319" i="50"/>
  <c r="L319" i="50"/>
  <c r="K319" i="50"/>
  <c r="J319" i="50"/>
  <c r="I319" i="50"/>
  <c r="H319" i="50"/>
  <c r="G319" i="50"/>
  <c r="M318" i="50"/>
  <c r="F318" i="50"/>
  <c r="E318" i="50" s="1"/>
  <c r="M317" i="50"/>
  <c r="M319" i="50" s="1"/>
  <c r="F317" i="50"/>
  <c r="F319" i="50" s="1"/>
  <c r="O316" i="50"/>
  <c r="P315" i="50"/>
  <c r="O315" i="50"/>
  <c r="N315" i="50"/>
  <c r="L315" i="50"/>
  <c r="K315" i="50"/>
  <c r="J315" i="50"/>
  <c r="I315" i="50"/>
  <c r="H315" i="50"/>
  <c r="G315" i="50"/>
  <c r="P314" i="50"/>
  <c r="P316" i="50" s="1"/>
  <c r="O314" i="50"/>
  <c r="N314" i="50"/>
  <c r="N316" i="50" s="1"/>
  <c r="L314" i="50"/>
  <c r="L316" i="50" s="1"/>
  <c r="K314" i="50"/>
  <c r="K316" i="50" s="1"/>
  <c r="J314" i="50"/>
  <c r="J316" i="50" s="1"/>
  <c r="I314" i="50"/>
  <c r="I316" i="50" s="1"/>
  <c r="G314" i="50"/>
  <c r="P313" i="50"/>
  <c r="O313" i="50"/>
  <c r="N313" i="50"/>
  <c r="L313" i="50"/>
  <c r="K313" i="50"/>
  <c r="J313" i="50"/>
  <c r="I313" i="50"/>
  <c r="G313" i="50"/>
  <c r="M312" i="50"/>
  <c r="F312" i="50"/>
  <c r="E312" i="50" s="1"/>
  <c r="D312" i="50" s="1"/>
  <c r="M311" i="50"/>
  <c r="M313" i="50" s="1"/>
  <c r="H311" i="50"/>
  <c r="H313" i="50" s="1"/>
  <c r="F311" i="50"/>
  <c r="P310" i="50"/>
  <c r="O310" i="50"/>
  <c r="N310" i="50"/>
  <c r="L310" i="50"/>
  <c r="K310" i="50"/>
  <c r="J310" i="50"/>
  <c r="I310" i="50"/>
  <c r="G310" i="50"/>
  <c r="M309" i="50"/>
  <c r="F309" i="50"/>
  <c r="E309" i="50" s="1"/>
  <c r="D309" i="50" s="1"/>
  <c r="M308" i="50"/>
  <c r="H308" i="50"/>
  <c r="F308" i="50" s="1"/>
  <c r="F310" i="50" s="1"/>
  <c r="P307" i="50"/>
  <c r="O307" i="50"/>
  <c r="N307" i="50"/>
  <c r="L307" i="50"/>
  <c r="K307" i="50"/>
  <c r="J307" i="50"/>
  <c r="I307" i="50"/>
  <c r="H307" i="50"/>
  <c r="G307" i="50"/>
  <c r="M306" i="50"/>
  <c r="F306" i="50"/>
  <c r="E306" i="50"/>
  <c r="D306" i="50" s="1"/>
  <c r="M305" i="50"/>
  <c r="M307" i="50" s="1"/>
  <c r="F305" i="50"/>
  <c r="P304" i="50"/>
  <c r="O304" i="50"/>
  <c r="N304" i="50"/>
  <c r="L304" i="50"/>
  <c r="K304" i="50"/>
  <c r="J304" i="50"/>
  <c r="I304" i="50"/>
  <c r="G304" i="50"/>
  <c r="M303" i="50"/>
  <c r="F303" i="50"/>
  <c r="M302" i="50"/>
  <c r="H302" i="50"/>
  <c r="P301" i="50"/>
  <c r="O301" i="50"/>
  <c r="N301" i="50"/>
  <c r="L301" i="50"/>
  <c r="K301" i="50"/>
  <c r="J301" i="50"/>
  <c r="I301" i="50"/>
  <c r="H301" i="50"/>
  <c r="G301" i="50"/>
  <c r="M300" i="50"/>
  <c r="M301" i="50" s="1"/>
  <c r="F300" i="50"/>
  <c r="E300" i="50"/>
  <c r="M299" i="50"/>
  <c r="F299" i="50"/>
  <c r="F301" i="50" s="1"/>
  <c r="P297" i="50"/>
  <c r="O297" i="50"/>
  <c r="N297" i="50"/>
  <c r="L297" i="50"/>
  <c r="K297" i="50"/>
  <c r="J297" i="50"/>
  <c r="I297" i="50"/>
  <c r="H297" i="50"/>
  <c r="G297" i="50"/>
  <c r="P296" i="50"/>
  <c r="P298" i="50" s="1"/>
  <c r="O296" i="50"/>
  <c r="N296" i="50"/>
  <c r="L296" i="50"/>
  <c r="L298" i="50" s="1"/>
  <c r="K296" i="50"/>
  <c r="J296" i="50"/>
  <c r="J298" i="50" s="1"/>
  <c r="I296" i="50"/>
  <c r="I298" i="50" s="1"/>
  <c r="G296" i="50"/>
  <c r="P295" i="50"/>
  <c r="O295" i="50"/>
  <c r="N295" i="50"/>
  <c r="L295" i="50"/>
  <c r="K295" i="50"/>
  <c r="J295" i="50"/>
  <c r="I295" i="50"/>
  <c r="H295" i="50"/>
  <c r="G295" i="50"/>
  <c r="M294" i="50"/>
  <c r="F294" i="50"/>
  <c r="E294" i="50" s="1"/>
  <c r="D294" i="50" s="1"/>
  <c r="M293" i="50"/>
  <c r="M295" i="50" s="1"/>
  <c r="F293" i="50"/>
  <c r="P292" i="50"/>
  <c r="O292" i="50"/>
  <c r="N292" i="50"/>
  <c r="L292" i="50"/>
  <c r="K292" i="50"/>
  <c r="J292" i="50"/>
  <c r="I292" i="50"/>
  <c r="H292" i="50"/>
  <c r="G292" i="50"/>
  <c r="M291" i="50"/>
  <c r="F291" i="50"/>
  <c r="E291" i="50" s="1"/>
  <c r="D291" i="50" s="1"/>
  <c r="M290" i="50"/>
  <c r="F290" i="50"/>
  <c r="E290" i="50" s="1"/>
  <c r="P289" i="50"/>
  <c r="O289" i="50"/>
  <c r="N289" i="50"/>
  <c r="L289" i="50"/>
  <c r="K289" i="50"/>
  <c r="J289" i="50"/>
  <c r="I289" i="50"/>
  <c r="H289" i="50"/>
  <c r="G289" i="50"/>
  <c r="M288" i="50"/>
  <c r="F288" i="50"/>
  <c r="M287" i="50"/>
  <c r="M289" i="50" s="1"/>
  <c r="F287" i="50"/>
  <c r="E287" i="50" s="1"/>
  <c r="D287" i="50" s="1"/>
  <c r="P286" i="50"/>
  <c r="O286" i="50"/>
  <c r="N286" i="50"/>
  <c r="L286" i="50"/>
  <c r="K286" i="50"/>
  <c r="J286" i="50"/>
  <c r="I286" i="50"/>
  <c r="H286" i="50"/>
  <c r="G286" i="50"/>
  <c r="M285" i="50"/>
  <c r="F285" i="50"/>
  <c r="E285" i="50"/>
  <c r="M284" i="50"/>
  <c r="F284" i="50"/>
  <c r="F286" i="50" s="1"/>
  <c r="P283" i="50"/>
  <c r="O283" i="50"/>
  <c r="N283" i="50"/>
  <c r="L283" i="50"/>
  <c r="K283" i="50"/>
  <c r="J283" i="50"/>
  <c r="I283" i="50"/>
  <c r="H283" i="50"/>
  <c r="G283" i="50"/>
  <c r="M282" i="50"/>
  <c r="F282" i="50"/>
  <c r="E282" i="50" s="1"/>
  <c r="D282" i="50" s="1"/>
  <c r="M281" i="50"/>
  <c r="M283" i="50" s="1"/>
  <c r="F281" i="50"/>
  <c r="F283" i="50" s="1"/>
  <c r="P279" i="50"/>
  <c r="O279" i="50"/>
  <c r="N279" i="50"/>
  <c r="N280" i="50" s="1"/>
  <c r="L279" i="50"/>
  <c r="K279" i="50"/>
  <c r="J279" i="50"/>
  <c r="I279" i="50"/>
  <c r="H279" i="50"/>
  <c r="G279" i="50"/>
  <c r="P278" i="50"/>
  <c r="P280" i="50" s="1"/>
  <c r="O278" i="50"/>
  <c r="O280" i="50" s="1"/>
  <c r="N278" i="50"/>
  <c r="L278" i="50"/>
  <c r="K278" i="50"/>
  <c r="J278" i="50"/>
  <c r="I278" i="50"/>
  <c r="I280" i="50" s="1"/>
  <c r="H278" i="50"/>
  <c r="G278" i="50"/>
  <c r="G280" i="50" s="1"/>
  <c r="P277" i="50"/>
  <c r="O277" i="50"/>
  <c r="N277" i="50"/>
  <c r="L277" i="50"/>
  <c r="K277" i="50"/>
  <c r="J277" i="50"/>
  <c r="I277" i="50"/>
  <c r="G277" i="50"/>
  <c r="M276" i="50"/>
  <c r="F276" i="50"/>
  <c r="E276" i="50" s="1"/>
  <c r="M275" i="50"/>
  <c r="M277" i="50" s="1"/>
  <c r="H275" i="50"/>
  <c r="F275" i="50" s="1"/>
  <c r="E275" i="50" s="1"/>
  <c r="P274" i="50"/>
  <c r="O274" i="50"/>
  <c r="N274" i="50"/>
  <c r="L274" i="50"/>
  <c r="K274" i="50"/>
  <c r="J274" i="50"/>
  <c r="I274" i="50"/>
  <c r="H274" i="50"/>
  <c r="G274" i="50"/>
  <c r="M273" i="50"/>
  <c r="F273" i="50"/>
  <c r="E273" i="50" s="1"/>
  <c r="D273" i="50" s="1"/>
  <c r="M272" i="50"/>
  <c r="M274" i="50" s="1"/>
  <c r="F272" i="50"/>
  <c r="P271" i="50"/>
  <c r="O271" i="50"/>
  <c r="N271" i="50"/>
  <c r="L271" i="50"/>
  <c r="K271" i="50"/>
  <c r="J271" i="50"/>
  <c r="I271" i="50"/>
  <c r="H271" i="50"/>
  <c r="G271" i="50"/>
  <c r="M270" i="50"/>
  <c r="F270" i="50"/>
  <c r="E270" i="50" s="1"/>
  <c r="D270" i="50" s="1"/>
  <c r="M269" i="50"/>
  <c r="M271" i="50" s="1"/>
  <c r="F269" i="50"/>
  <c r="F271" i="50" s="1"/>
  <c r="P268" i="50"/>
  <c r="O268" i="50"/>
  <c r="N268" i="50"/>
  <c r="M268" i="50"/>
  <c r="L268" i="50"/>
  <c r="K268" i="50"/>
  <c r="J268" i="50"/>
  <c r="I268" i="50"/>
  <c r="H268" i="50"/>
  <c r="G268" i="50"/>
  <c r="M267" i="50"/>
  <c r="F267" i="50"/>
  <c r="E267" i="50" s="1"/>
  <c r="D267" i="50" s="1"/>
  <c r="M266" i="50"/>
  <c r="H266" i="50"/>
  <c r="F266" i="50" s="1"/>
  <c r="F268" i="50" s="1"/>
  <c r="E266" i="50"/>
  <c r="P265" i="50"/>
  <c r="O265" i="50"/>
  <c r="N265" i="50"/>
  <c r="L265" i="50"/>
  <c r="K265" i="50"/>
  <c r="J265" i="50"/>
  <c r="I265" i="50"/>
  <c r="G265" i="50"/>
  <c r="M264" i="50"/>
  <c r="F264" i="50"/>
  <c r="E264" i="50" s="1"/>
  <c r="M263" i="50"/>
  <c r="H263" i="50"/>
  <c r="F263" i="50" s="1"/>
  <c r="P262" i="50"/>
  <c r="O262" i="50"/>
  <c r="N262" i="50"/>
  <c r="L262" i="50"/>
  <c r="K262" i="50"/>
  <c r="J262" i="50"/>
  <c r="I262" i="50"/>
  <c r="H262" i="50"/>
  <c r="G262" i="50"/>
  <c r="M261" i="50"/>
  <c r="F261" i="50"/>
  <c r="M260" i="50"/>
  <c r="M262" i="50" s="1"/>
  <c r="F260" i="50"/>
  <c r="E260" i="50" s="1"/>
  <c r="D260" i="50" s="1"/>
  <c r="P259" i="50"/>
  <c r="O259" i="50"/>
  <c r="N259" i="50"/>
  <c r="L259" i="50"/>
  <c r="K259" i="50"/>
  <c r="J259" i="50"/>
  <c r="I259" i="50"/>
  <c r="H259" i="50"/>
  <c r="G259" i="50"/>
  <c r="M258" i="50"/>
  <c r="F258" i="50"/>
  <c r="E258" i="50"/>
  <c r="M257" i="50"/>
  <c r="F257" i="50"/>
  <c r="F259" i="50" s="1"/>
  <c r="P256" i="50"/>
  <c r="O256" i="50"/>
  <c r="N256" i="50"/>
  <c r="L256" i="50"/>
  <c r="K256" i="50"/>
  <c r="J256" i="50"/>
  <c r="I256" i="50"/>
  <c r="H256" i="50"/>
  <c r="G256" i="50"/>
  <c r="M255" i="50"/>
  <c r="F255" i="50"/>
  <c r="E255" i="50" s="1"/>
  <c r="M254" i="50"/>
  <c r="F254" i="50"/>
  <c r="P253" i="50"/>
  <c r="O253" i="50"/>
  <c r="N253" i="50"/>
  <c r="L253" i="50"/>
  <c r="K253" i="50"/>
  <c r="J253" i="50"/>
  <c r="I253" i="50"/>
  <c r="H253" i="50"/>
  <c r="G253" i="50"/>
  <c r="M252" i="50"/>
  <c r="F252" i="50"/>
  <c r="E252" i="50" s="1"/>
  <c r="D252" i="50" s="1"/>
  <c r="M251" i="50"/>
  <c r="F251" i="50"/>
  <c r="F253" i="50" s="1"/>
  <c r="P250" i="50"/>
  <c r="O250" i="50"/>
  <c r="N250" i="50"/>
  <c r="L250" i="50"/>
  <c r="K250" i="50"/>
  <c r="J250" i="50"/>
  <c r="I250" i="50"/>
  <c r="H250" i="50"/>
  <c r="G250" i="50"/>
  <c r="M249" i="50"/>
  <c r="M250" i="50" s="1"/>
  <c r="F249" i="50"/>
  <c r="E249" i="50" s="1"/>
  <c r="M248" i="50"/>
  <c r="F248" i="50"/>
  <c r="P247" i="50"/>
  <c r="O247" i="50"/>
  <c r="N247" i="50"/>
  <c r="L247" i="50"/>
  <c r="K247" i="50"/>
  <c r="J247" i="50"/>
  <c r="I247" i="50"/>
  <c r="H247" i="50"/>
  <c r="G247" i="50"/>
  <c r="M246" i="50"/>
  <c r="F246" i="50"/>
  <c r="E246" i="50"/>
  <c r="M245" i="50"/>
  <c r="F245" i="50"/>
  <c r="E245" i="50"/>
  <c r="E247" i="50" s="1"/>
  <c r="P243" i="50"/>
  <c r="O243" i="50"/>
  <c r="N243" i="50"/>
  <c r="L243" i="50"/>
  <c r="K243" i="50"/>
  <c r="J243" i="50"/>
  <c r="I243" i="50"/>
  <c r="H243" i="50"/>
  <c r="G243" i="50"/>
  <c r="P242" i="50"/>
  <c r="P244" i="50" s="1"/>
  <c r="O242" i="50"/>
  <c r="O244" i="50" s="1"/>
  <c r="N242" i="50"/>
  <c r="N244" i="50" s="1"/>
  <c r="L242" i="50"/>
  <c r="K242" i="50"/>
  <c r="J242" i="50"/>
  <c r="J244" i="50" s="1"/>
  <c r="I242" i="50"/>
  <c r="H242" i="50"/>
  <c r="H244" i="50" s="1"/>
  <c r="G242" i="50"/>
  <c r="G244" i="50" s="1"/>
  <c r="P241" i="50"/>
  <c r="O241" i="50"/>
  <c r="N241" i="50"/>
  <c r="L241" i="50"/>
  <c r="K241" i="50"/>
  <c r="J241" i="50"/>
  <c r="I241" i="50"/>
  <c r="H241" i="50"/>
  <c r="G241" i="50"/>
  <c r="M240" i="50"/>
  <c r="F240" i="50"/>
  <c r="E240" i="50" s="1"/>
  <c r="D240" i="50" s="1"/>
  <c r="M239" i="50"/>
  <c r="F239" i="50"/>
  <c r="E239" i="50"/>
  <c r="P238" i="50"/>
  <c r="O238" i="50"/>
  <c r="N238" i="50"/>
  <c r="L238" i="50"/>
  <c r="K238" i="50"/>
  <c r="J238" i="50"/>
  <c r="I238" i="50"/>
  <c r="H238" i="50"/>
  <c r="G238" i="50"/>
  <c r="M237" i="50"/>
  <c r="F237" i="50"/>
  <c r="E237" i="50" s="1"/>
  <c r="D237" i="50" s="1"/>
  <c r="M236" i="50"/>
  <c r="M238" i="50" s="1"/>
  <c r="F236" i="50"/>
  <c r="P235" i="50"/>
  <c r="O235" i="50"/>
  <c r="N235" i="50"/>
  <c r="L235" i="50"/>
  <c r="K235" i="50"/>
  <c r="J235" i="50"/>
  <c r="I235" i="50"/>
  <c r="H235" i="50"/>
  <c r="G235" i="50"/>
  <c r="M234" i="50"/>
  <c r="F234" i="50"/>
  <c r="E234" i="50" s="1"/>
  <c r="M233" i="50"/>
  <c r="F233" i="50"/>
  <c r="F235" i="50" s="1"/>
  <c r="P232" i="50"/>
  <c r="O232" i="50"/>
  <c r="N232" i="50"/>
  <c r="L232" i="50"/>
  <c r="K232" i="50"/>
  <c r="J232" i="50"/>
  <c r="I232" i="50"/>
  <c r="H232" i="50"/>
  <c r="G232" i="50"/>
  <c r="M231" i="50"/>
  <c r="F231" i="50"/>
  <c r="E231" i="50" s="1"/>
  <c r="D231" i="50" s="1"/>
  <c r="M230" i="50"/>
  <c r="M232" i="50" s="1"/>
  <c r="F230" i="50"/>
  <c r="E230" i="50" s="1"/>
  <c r="E232" i="50" s="1"/>
  <c r="P229" i="50"/>
  <c r="O229" i="50"/>
  <c r="N229" i="50"/>
  <c r="L229" i="50"/>
  <c r="K229" i="50"/>
  <c r="J229" i="50"/>
  <c r="I229" i="50"/>
  <c r="H229" i="50"/>
  <c r="G229" i="50"/>
  <c r="M228" i="50"/>
  <c r="F228" i="50"/>
  <c r="E228" i="50"/>
  <c r="D228" i="50" s="1"/>
  <c r="M227" i="50"/>
  <c r="M229" i="50" s="1"/>
  <c r="F227" i="50"/>
  <c r="E227" i="50"/>
  <c r="P226" i="50"/>
  <c r="O226" i="50"/>
  <c r="N226" i="50"/>
  <c r="L226" i="50"/>
  <c r="K226" i="50"/>
  <c r="J226" i="50"/>
  <c r="I226" i="50"/>
  <c r="H226" i="50"/>
  <c r="G226" i="50"/>
  <c r="M225" i="50"/>
  <c r="F225" i="50"/>
  <c r="E225" i="50" s="1"/>
  <c r="D225" i="50" s="1"/>
  <c r="M224" i="50"/>
  <c r="M226" i="50" s="1"/>
  <c r="F224" i="50"/>
  <c r="P223" i="50"/>
  <c r="O223" i="50"/>
  <c r="N223" i="50"/>
  <c r="L223" i="50"/>
  <c r="K223" i="50"/>
  <c r="J223" i="50"/>
  <c r="I223" i="50"/>
  <c r="H223" i="50"/>
  <c r="G223" i="50"/>
  <c r="M222" i="50"/>
  <c r="M223" i="50" s="1"/>
  <c r="F222" i="50"/>
  <c r="M221" i="50"/>
  <c r="F221" i="50"/>
  <c r="E221" i="50" s="1"/>
  <c r="D221" i="50" s="1"/>
  <c r="P220" i="50"/>
  <c r="O220" i="50"/>
  <c r="N220" i="50"/>
  <c r="L220" i="50"/>
  <c r="K220" i="50"/>
  <c r="J220" i="50"/>
  <c r="I220" i="50"/>
  <c r="H220" i="50"/>
  <c r="G220" i="50"/>
  <c r="M219" i="50"/>
  <c r="F219" i="50"/>
  <c r="E219" i="50" s="1"/>
  <c r="M218" i="50"/>
  <c r="M220" i="50" s="1"/>
  <c r="F218" i="50"/>
  <c r="E218" i="50" s="1"/>
  <c r="P217" i="50"/>
  <c r="O217" i="50"/>
  <c r="N217" i="50"/>
  <c r="L217" i="50"/>
  <c r="K217" i="50"/>
  <c r="J217" i="50"/>
  <c r="I217" i="50"/>
  <c r="H217" i="50"/>
  <c r="G217" i="50"/>
  <c r="M216" i="50"/>
  <c r="F216" i="50"/>
  <c r="E216" i="50" s="1"/>
  <c r="M215" i="50"/>
  <c r="F215" i="50"/>
  <c r="F217" i="50" s="1"/>
  <c r="P214" i="50"/>
  <c r="O214" i="50"/>
  <c r="N214" i="50"/>
  <c r="L214" i="50"/>
  <c r="K214" i="50"/>
  <c r="J214" i="50"/>
  <c r="I214" i="50"/>
  <c r="H214" i="50"/>
  <c r="G214" i="50"/>
  <c r="M213" i="50"/>
  <c r="F213" i="50"/>
  <c r="E213" i="50"/>
  <c r="D213" i="50" s="1"/>
  <c r="M212" i="50"/>
  <c r="M214" i="50" s="1"/>
  <c r="F212" i="50"/>
  <c r="F214" i="50" s="1"/>
  <c r="P211" i="50"/>
  <c r="O211" i="50"/>
  <c r="N211" i="50"/>
  <c r="L211" i="50"/>
  <c r="K211" i="50"/>
  <c r="J211" i="50"/>
  <c r="I211" i="50"/>
  <c r="H211" i="50"/>
  <c r="G211" i="50"/>
  <c r="M210" i="50"/>
  <c r="F210" i="50"/>
  <c r="M209" i="50"/>
  <c r="M211" i="50" s="1"/>
  <c r="F209" i="50"/>
  <c r="E209" i="50" s="1"/>
  <c r="D209" i="50" s="1"/>
  <c r="P208" i="50"/>
  <c r="O208" i="50"/>
  <c r="N208" i="50"/>
  <c r="L208" i="50"/>
  <c r="K208" i="50"/>
  <c r="J208" i="50"/>
  <c r="I208" i="50"/>
  <c r="H208" i="50"/>
  <c r="G208" i="50"/>
  <c r="M207" i="50"/>
  <c r="F207" i="50"/>
  <c r="E207" i="50" s="1"/>
  <c r="M206" i="50"/>
  <c r="M208" i="50" s="1"/>
  <c r="F206" i="50"/>
  <c r="E206" i="50" s="1"/>
  <c r="P205" i="50"/>
  <c r="O205" i="50"/>
  <c r="N205" i="50"/>
  <c r="L205" i="50"/>
  <c r="K205" i="50"/>
  <c r="J205" i="50"/>
  <c r="I205" i="50"/>
  <c r="H205" i="50"/>
  <c r="G205" i="50"/>
  <c r="M204" i="50"/>
  <c r="F204" i="50"/>
  <c r="E204" i="50" s="1"/>
  <c r="D204" i="50" s="1"/>
  <c r="M203" i="50"/>
  <c r="M205" i="50" s="1"/>
  <c r="F203" i="50"/>
  <c r="F205" i="50" s="1"/>
  <c r="P202" i="50"/>
  <c r="O202" i="50"/>
  <c r="N202" i="50"/>
  <c r="L202" i="50"/>
  <c r="K202" i="50"/>
  <c r="J202" i="50"/>
  <c r="I202" i="50"/>
  <c r="H202" i="50"/>
  <c r="G202" i="50"/>
  <c r="M201" i="50"/>
  <c r="F201" i="50"/>
  <c r="E201" i="50"/>
  <c r="D201" i="50"/>
  <c r="M200" i="50"/>
  <c r="M202" i="50" s="1"/>
  <c r="F200" i="50"/>
  <c r="F202" i="50" s="1"/>
  <c r="P199" i="50"/>
  <c r="O199" i="50"/>
  <c r="N199" i="50"/>
  <c r="L199" i="50"/>
  <c r="K199" i="50"/>
  <c r="J199" i="50"/>
  <c r="I199" i="50"/>
  <c r="H199" i="50"/>
  <c r="G199" i="50"/>
  <c r="M198" i="50"/>
  <c r="F198" i="50"/>
  <c r="M197" i="50"/>
  <c r="M199" i="50" s="1"/>
  <c r="F197" i="50"/>
  <c r="E197" i="50" s="1"/>
  <c r="P195" i="50"/>
  <c r="O195" i="50"/>
  <c r="N195" i="50"/>
  <c r="L195" i="50"/>
  <c r="K195" i="50"/>
  <c r="J195" i="50"/>
  <c r="I195" i="50"/>
  <c r="H195" i="50"/>
  <c r="G195" i="50"/>
  <c r="P194" i="50"/>
  <c r="P196" i="50" s="1"/>
  <c r="O194" i="50"/>
  <c r="N194" i="50"/>
  <c r="N196" i="50" s="1"/>
  <c r="L194" i="50"/>
  <c r="K194" i="50"/>
  <c r="J194" i="50"/>
  <c r="J196" i="50" s="1"/>
  <c r="I194" i="50"/>
  <c r="I196" i="50" s="1"/>
  <c r="H194" i="50"/>
  <c r="G194" i="50"/>
  <c r="G196" i="50" s="1"/>
  <c r="P193" i="50"/>
  <c r="O193" i="50"/>
  <c r="N193" i="50"/>
  <c r="L193" i="50"/>
  <c r="K193" i="50"/>
  <c r="J193" i="50"/>
  <c r="I193" i="50"/>
  <c r="H193" i="50"/>
  <c r="G193" i="50"/>
  <c r="M192" i="50"/>
  <c r="F192" i="50"/>
  <c r="M191" i="50"/>
  <c r="M193" i="50" s="1"/>
  <c r="F191" i="50"/>
  <c r="F188" i="50" s="1"/>
  <c r="E191" i="50"/>
  <c r="D191" i="50" s="1"/>
  <c r="N190" i="50"/>
  <c r="J190" i="50"/>
  <c r="P189" i="50"/>
  <c r="O189" i="50"/>
  <c r="O190" i="50" s="1"/>
  <c r="N189" i="50"/>
  <c r="M189" i="50"/>
  <c r="L189" i="50"/>
  <c r="K189" i="50"/>
  <c r="J189" i="50"/>
  <c r="I189" i="50"/>
  <c r="H189" i="50"/>
  <c r="G189" i="50"/>
  <c r="G190" i="50" s="1"/>
  <c r="P188" i="50"/>
  <c r="P190" i="50" s="1"/>
  <c r="O188" i="50"/>
  <c r="N188" i="50"/>
  <c r="M188" i="50"/>
  <c r="M190" i="50" s="1"/>
  <c r="L188" i="50"/>
  <c r="L190" i="50" s="1"/>
  <c r="K188" i="50"/>
  <c r="J188" i="50"/>
  <c r="I188" i="50"/>
  <c r="H188" i="50"/>
  <c r="H190" i="50" s="1"/>
  <c r="G188" i="50"/>
  <c r="E188" i="50"/>
  <c r="P187" i="50"/>
  <c r="O187" i="50"/>
  <c r="N187" i="50"/>
  <c r="L187" i="50"/>
  <c r="K187" i="50"/>
  <c r="J187" i="50"/>
  <c r="I187" i="50"/>
  <c r="H187" i="50"/>
  <c r="G187" i="50"/>
  <c r="M186" i="50"/>
  <c r="F186" i="50"/>
  <c r="E186" i="50"/>
  <c r="M185" i="50"/>
  <c r="M187" i="50" s="1"/>
  <c r="F185" i="50"/>
  <c r="P184" i="50"/>
  <c r="O184" i="50"/>
  <c r="N184" i="50"/>
  <c r="L184" i="50"/>
  <c r="K184" i="50"/>
  <c r="J184" i="50"/>
  <c r="I184" i="50"/>
  <c r="H184" i="50"/>
  <c r="G184" i="50"/>
  <c r="M183" i="50"/>
  <c r="M180" i="50" s="1"/>
  <c r="F183" i="50"/>
  <c r="M182" i="50"/>
  <c r="M184" i="50" s="1"/>
  <c r="F182" i="50"/>
  <c r="E182" i="50" s="1"/>
  <c r="G181" i="50"/>
  <c r="P180" i="50"/>
  <c r="O180" i="50"/>
  <c r="N180" i="50"/>
  <c r="L180" i="50"/>
  <c r="K180" i="50"/>
  <c r="J180" i="50"/>
  <c r="I180" i="50"/>
  <c r="H180" i="50"/>
  <c r="G180" i="50"/>
  <c r="P179" i="50"/>
  <c r="P181" i="50" s="1"/>
  <c r="O179" i="50"/>
  <c r="O181" i="50" s="1"/>
  <c r="N179" i="50"/>
  <c r="N181" i="50" s="1"/>
  <c r="L179" i="50"/>
  <c r="L181" i="50" s="1"/>
  <c r="K179" i="50"/>
  <c r="K181" i="50" s="1"/>
  <c r="J179" i="50"/>
  <c r="J181" i="50" s="1"/>
  <c r="I179" i="50"/>
  <c r="H179" i="50"/>
  <c r="H181" i="50" s="1"/>
  <c r="G179" i="50"/>
  <c r="P178" i="50"/>
  <c r="O178" i="50"/>
  <c r="N178" i="50"/>
  <c r="L178" i="50"/>
  <c r="K178" i="50"/>
  <c r="J178" i="50"/>
  <c r="I178" i="50"/>
  <c r="H178" i="50"/>
  <c r="G178" i="50"/>
  <c r="M177" i="50"/>
  <c r="F177" i="50"/>
  <c r="E177" i="50" s="1"/>
  <c r="M176" i="50"/>
  <c r="F176" i="50"/>
  <c r="P175" i="50"/>
  <c r="O175" i="50"/>
  <c r="N175" i="50"/>
  <c r="L175" i="50"/>
  <c r="K175" i="50"/>
  <c r="J175" i="50"/>
  <c r="I175" i="50"/>
  <c r="H175" i="50"/>
  <c r="G175" i="50"/>
  <c r="M174" i="50"/>
  <c r="F174" i="50"/>
  <c r="E174" i="50" s="1"/>
  <c r="D174" i="50" s="1"/>
  <c r="M173" i="50"/>
  <c r="M175" i="50" s="1"/>
  <c r="F173" i="50"/>
  <c r="F175" i="50" s="1"/>
  <c r="P172" i="50"/>
  <c r="O172" i="50"/>
  <c r="N172" i="50"/>
  <c r="M172" i="50"/>
  <c r="L172" i="50"/>
  <c r="K172" i="50"/>
  <c r="J172" i="50"/>
  <c r="I172" i="50"/>
  <c r="H172" i="50"/>
  <c r="G172" i="50"/>
  <c r="M171" i="50"/>
  <c r="F171" i="50"/>
  <c r="E171" i="50" s="1"/>
  <c r="D171" i="50" s="1"/>
  <c r="M170" i="50"/>
  <c r="F170" i="50"/>
  <c r="E170" i="50" s="1"/>
  <c r="P168" i="50"/>
  <c r="O168" i="50"/>
  <c r="N168" i="50"/>
  <c r="L168" i="50"/>
  <c r="K168" i="50"/>
  <c r="J168" i="50"/>
  <c r="I168" i="50"/>
  <c r="H168" i="50"/>
  <c r="G168" i="50"/>
  <c r="P167" i="50"/>
  <c r="O167" i="50"/>
  <c r="N167" i="50"/>
  <c r="L167" i="50"/>
  <c r="L169" i="50" s="1"/>
  <c r="K167" i="50"/>
  <c r="J167" i="50"/>
  <c r="I167" i="50"/>
  <c r="I169" i="50" s="1"/>
  <c r="H167" i="50"/>
  <c r="H169" i="50" s="1"/>
  <c r="G167" i="50"/>
  <c r="P166" i="50"/>
  <c r="O166" i="50"/>
  <c r="N166" i="50"/>
  <c r="L166" i="50"/>
  <c r="K166" i="50"/>
  <c r="J166" i="50"/>
  <c r="I166" i="50"/>
  <c r="H166" i="50"/>
  <c r="G166" i="50"/>
  <c r="M165" i="50"/>
  <c r="M162" i="50" s="1"/>
  <c r="F165" i="50"/>
  <c r="E165" i="50" s="1"/>
  <c r="M164" i="50"/>
  <c r="M166" i="50" s="1"/>
  <c r="F164" i="50"/>
  <c r="F166" i="50" s="1"/>
  <c r="E164" i="50"/>
  <c r="E161" i="50" s="1"/>
  <c r="P162" i="50"/>
  <c r="O162" i="50"/>
  <c r="N162" i="50"/>
  <c r="N163" i="50" s="1"/>
  <c r="L162" i="50"/>
  <c r="K162" i="50"/>
  <c r="J162" i="50"/>
  <c r="I162" i="50"/>
  <c r="H162" i="50"/>
  <c r="G162" i="50"/>
  <c r="F162" i="50"/>
  <c r="F163" i="50" s="1"/>
  <c r="P161" i="50"/>
  <c r="O161" i="50"/>
  <c r="N161" i="50"/>
  <c r="L161" i="50"/>
  <c r="L163" i="50" s="1"/>
  <c r="K161" i="50"/>
  <c r="J161" i="50"/>
  <c r="J163" i="50" s="1"/>
  <c r="I161" i="50"/>
  <c r="I163" i="50" s="1"/>
  <c r="H161" i="50"/>
  <c r="G161" i="50"/>
  <c r="F161" i="50"/>
  <c r="P160" i="50"/>
  <c r="O160" i="50"/>
  <c r="N160" i="50"/>
  <c r="L160" i="50"/>
  <c r="J160" i="50"/>
  <c r="I160" i="50"/>
  <c r="H160" i="50"/>
  <c r="G160" i="50"/>
  <c r="M159" i="50"/>
  <c r="K159" i="50"/>
  <c r="K160" i="50" s="1"/>
  <c r="F159" i="50"/>
  <c r="M158" i="50"/>
  <c r="M160" i="50" s="1"/>
  <c r="F158" i="50"/>
  <c r="P157" i="50"/>
  <c r="O157" i="50"/>
  <c r="N157" i="50"/>
  <c r="L157" i="50"/>
  <c r="K157" i="50"/>
  <c r="J157" i="50"/>
  <c r="I157" i="50"/>
  <c r="H157" i="50"/>
  <c r="G157" i="50"/>
  <c r="M156" i="50"/>
  <c r="F156" i="50"/>
  <c r="E156" i="50" s="1"/>
  <c r="M155" i="50"/>
  <c r="F155" i="50"/>
  <c r="E155" i="50" s="1"/>
  <c r="P154" i="50"/>
  <c r="O154" i="50"/>
  <c r="N154" i="50"/>
  <c r="L154" i="50"/>
  <c r="K154" i="50"/>
  <c r="J154" i="50"/>
  <c r="I154" i="50"/>
  <c r="H154" i="50"/>
  <c r="G154" i="50"/>
  <c r="M153" i="50"/>
  <c r="F153" i="50"/>
  <c r="E153" i="50" s="1"/>
  <c r="M152" i="50"/>
  <c r="F152" i="50"/>
  <c r="F154" i="50" s="1"/>
  <c r="E152" i="50"/>
  <c r="P151" i="50"/>
  <c r="O151" i="50"/>
  <c r="N151" i="50"/>
  <c r="L151" i="50"/>
  <c r="K151" i="50"/>
  <c r="J151" i="50"/>
  <c r="I151" i="50"/>
  <c r="H151" i="50"/>
  <c r="G151" i="50"/>
  <c r="M150" i="50"/>
  <c r="F150" i="50"/>
  <c r="E150" i="50" s="1"/>
  <c r="D150" i="50" s="1"/>
  <c r="M149" i="50"/>
  <c r="M151" i="50" s="1"/>
  <c r="F149" i="50"/>
  <c r="F151" i="50" s="1"/>
  <c r="E149" i="50"/>
  <c r="D149" i="50" s="1"/>
  <c r="P148" i="50"/>
  <c r="O148" i="50"/>
  <c r="N148" i="50"/>
  <c r="L148" i="50"/>
  <c r="J148" i="50"/>
  <c r="I148" i="50"/>
  <c r="H148" i="50"/>
  <c r="G148" i="50"/>
  <c r="M147" i="50"/>
  <c r="K147" i="50"/>
  <c r="F147" i="50"/>
  <c r="M146" i="50"/>
  <c r="M148" i="50" s="1"/>
  <c r="F146" i="50"/>
  <c r="E146" i="50" s="1"/>
  <c r="P145" i="50"/>
  <c r="O145" i="50"/>
  <c r="N145" i="50"/>
  <c r="L145" i="50"/>
  <c r="K145" i="50"/>
  <c r="J145" i="50"/>
  <c r="I145" i="50"/>
  <c r="H145" i="50"/>
  <c r="G145" i="50"/>
  <c r="M144" i="50"/>
  <c r="F144" i="50"/>
  <c r="E144" i="50" s="1"/>
  <c r="M143" i="50"/>
  <c r="F143" i="50"/>
  <c r="E143" i="50" s="1"/>
  <c r="E145" i="50" s="1"/>
  <c r="P141" i="50"/>
  <c r="O141" i="50"/>
  <c r="N141" i="50"/>
  <c r="L141" i="50"/>
  <c r="J141" i="50"/>
  <c r="I141" i="50"/>
  <c r="H141" i="50"/>
  <c r="G141" i="50"/>
  <c r="P140" i="50"/>
  <c r="P142" i="50" s="1"/>
  <c r="O140" i="50"/>
  <c r="O142" i="50" s="1"/>
  <c r="N140" i="50"/>
  <c r="N142" i="50" s="1"/>
  <c r="L140" i="50"/>
  <c r="L142" i="50" s="1"/>
  <c r="K140" i="50"/>
  <c r="J140" i="50"/>
  <c r="I140" i="50"/>
  <c r="H140" i="50"/>
  <c r="H142" i="50" s="1"/>
  <c r="G140" i="50"/>
  <c r="P139" i="50"/>
  <c r="O139" i="50"/>
  <c r="N139" i="50"/>
  <c r="L139" i="50"/>
  <c r="K139" i="50"/>
  <c r="J139" i="50"/>
  <c r="I139" i="50"/>
  <c r="H139" i="50"/>
  <c r="G139" i="50"/>
  <c r="M138" i="50"/>
  <c r="F138" i="50"/>
  <c r="E138" i="50" s="1"/>
  <c r="D138" i="50" s="1"/>
  <c r="M137" i="50"/>
  <c r="F137" i="50"/>
  <c r="F139" i="50" s="1"/>
  <c r="P136" i="50"/>
  <c r="O136" i="50"/>
  <c r="N136" i="50"/>
  <c r="L136" i="50"/>
  <c r="K136" i="50"/>
  <c r="J136" i="50"/>
  <c r="I136" i="50"/>
  <c r="H136" i="50"/>
  <c r="G136" i="50"/>
  <c r="M135" i="50"/>
  <c r="F135" i="50"/>
  <c r="E135" i="50" s="1"/>
  <c r="D135" i="50" s="1"/>
  <c r="M134" i="50"/>
  <c r="M136" i="50" s="1"/>
  <c r="F134" i="50"/>
  <c r="F136" i="50" s="1"/>
  <c r="P132" i="50"/>
  <c r="O132" i="50"/>
  <c r="N132" i="50"/>
  <c r="L132" i="50"/>
  <c r="K132" i="50"/>
  <c r="J132" i="50"/>
  <c r="I132" i="50"/>
  <c r="I133" i="50" s="1"/>
  <c r="H132" i="50"/>
  <c r="G132" i="50"/>
  <c r="F132" i="50"/>
  <c r="P131" i="50"/>
  <c r="P133" i="50" s="1"/>
  <c r="O131" i="50"/>
  <c r="N131" i="50"/>
  <c r="N133" i="50" s="1"/>
  <c r="L131" i="50"/>
  <c r="L133" i="50" s="1"/>
  <c r="K131" i="50"/>
  <c r="J131" i="50"/>
  <c r="J133" i="50" s="1"/>
  <c r="I131" i="50"/>
  <c r="H131" i="50"/>
  <c r="H133" i="50" s="1"/>
  <c r="G131" i="50"/>
  <c r="P130" i="50"/>
  <c r="O130" i="50"/>
  <c r="N130" i="50"/>
  <c r="L130" i="50"/>
  <c r="K130" i="50"/>
  <c r="J130" i="50"/>
  <c r="I130" i="50"/>
  <c r="H130" i="50"/>
  <c r="G130" i="50"/>
  <c r="M129" i="50"/>
  <c r="F129" i="50"/>
  <c r="E129" i="50" s="1"/>
  <c r="M128" i="50"/>
  <c r="M130" i="50" s="1"/>
  <c r="F128" i="50"/>
  <c r="E128" i="50" s="1"/>
  <c r="P126" i="50"/>
  <c r="O126" i="50"/>
  <c r="N126" i="50"/>
  <c r="M126" i="50"/>
  <c r="L126" i="50"/>
  <c r="K126" i="50"/>
  <c r="J126" i="50"/>
  <c r="I126" i="50"/>
  <c r="H126" i="50"/>
  <c r="G126" i="50"/>
  <c r="P125" i="50"/>
  <c r="O125" i="50"/>
  <c r="N125" i="50"/>
  <c r="L125" i="50"/>
  <c r="L127" i="50" s="1"/>
  <c r="K125" i="50"/>
  <c r="J125" i="50"/>
  <c r="J127" i="50" s="1"/>
  <c r="I125" i="50"/>
  <c r="I127" i="50" s="1"/>
  <c r="H125" i="50"/>
  <c r="G125" i="50"/>
  <c r="F125" i="50"/>
  <c r="P124" i="50"/>
  <c r="O124" i="50"/>
  <c r="N124" i="50"/>
  <c r="L124" i="50"/>
  <c r="K124" i="50"/>
  <c r="J124" i="50"/>
  <c r="I124" i="50"/>
  <c r="H124" i="50"/>
  <c r="G124" i="50"/>
  <c r="M123" i="50"/>
  <c r="F123" i="50"/>
  <c r="E123" i="50" s="1"/>
  <c r="D123" i="50" s="1"/>
  <c r="M122" i="50"/>
  <c r="M124" i="50" s="1"/>
  <c r="F122" i="50"/>
  <c r="E122" i="50"/>
  <c r="D122" i="50" s="1"/>
  <c r="P121" i="50"/>
  <c r="O121" i="50"/>
  <c r="N121" i="50"/>
  <c r="L121" i="50"/>
  <c r="K121" i="50"/>
  <c r="J121" i="50"/>
  <c r="I121" i="50"/>
  <c r="H121" i="50"/>
  <c r="G121" i="50"/>
  <c r="F121" i="50"/>
  <c r="M120" i="50"/>
  <c r="F120" i="50"/>
  <c r="E120" i="50"/>
  <c r="D120" i="50" s="1"/>
  <c r="M119" i="50"/>
  <c r="M121" i="50" s="1"/>
  <c r="F119" i="50"/>
  <c r="E119" i="50" s="1"/>
  <c r="P118" i="50"/>
  <c r="O118" i="50"/>
  <c r="N118" i="50"/>
  <c r="L118" i="50"/>
  <c r="K118" i="50"/>
  <c r="J118" i="50"/>
  <c r="I118" i="50"/>
  <c r="H118" i="50"/>
  <c r="G118" i="50"/>
  <c r="M117" i="50"/>
  <c r="F117" i="50"/>
  <c r="E117" i="50" s="1"/>
  <c r="M116" i="50"/>
  <c r="F116" i="50"/>
  <c r="E116" i="50" s="1"/>
  <c r="P115" i="50"/>
  <c r="O115" i="50"/>
  <c r="N115" i="50"/>
  <c r="L115" i="50"/>
  <c r="K115" i="50"/>
  <c r="J115" i="50"/>
  <c r="I115" i="50"/>
  <c r="G115" i="50"/>
  <c r="M114" i="50"/>
  <c r="F114" i="50"/>
  <c r="E114" i="50" s="1"/>
  <c r="M113" i="50"/>
  <c r="H113" i="50"/>
  <c r="H107" i="50" s="1"/>
  <c r="P112" i="50"/>
  <c r="O112" i="50"/>
  <c r="N112" i="50"/>
  <c r="L112" i="50"/>
  <c r="K112" i="50"/>
  <c r="J112" i="50"/>
  <c r="I112" i="50"/>
  <c r="H112" i="50"/>
  <c r="G112" i="50"/>
  <c r="M111" i="50"/>
  <c r="F111" i="50"/>
  <c r="M110" i="50"/>
  <c r="M112" i="50" s="1"/>
  <c r="F110" i="50"/>
  <c r="E110" i="50" s="1"/>
  <c r="P108" i="50"/>
  <c r="O108" i="50"/>
  <c r="N108" i="50"/>
  <c r="N109" i="50" s="1"/>
  <c r="L108" i="50"/>
  <c r="K108" i="50"/>
  <c r="J108" i="50"/>
  <c r="I108" i="50"/>
  <c r="H108" i="50"/>
  <c r="G108" i="50"/>
  <c r="P107" i="50"/>
  <c r="P109" i="50" s="1"/>
  <c r="O107" i="50"/>
  <c r="O13" i="50" s="1"/>
  <c r="O429" i="50" s="1"/>
  <c r="N107" i="50"/>
  <c r="L107" i="50"/>
  <c r="K107" i="50"/>
  <c r="J107" i="50"/>
  <c r="J109" i="50" s="1"/>
  <c r="I107" i="50"/>
  <c r="I109" i="50" s="1"/>
  <c r="G107" i="50"/>
  <c r="G109" i="50" s="1"/>
  <c r="P106" i="50"/>
  <c r="O106" i="50"/>
  <c r="N106" i="50"/>
  <c r="M106" i="50"/>
  <c r="L106" i="50"/>
  <c r="K106" i="50"/>
  <c r="J106" i="50"/>
  <c r="I106" i="50"/>
  <c r="H106" i="50"/>
  <c r="G106" i="50"/>
  <c r="M105" i="50"/>
  <c r="F105" i="50"/>
  <c r="M104" i="50"/>
  <c r="F104" i="50"/>
  <c r="F101" i="50" s="1"/>
  <c r="J103" i="50"/>
  <c r="P102" i="50"/>
  <c r="O102" i="50"/>
  <c r="N102" i="50"/>
  <c r="M102" i="50"/>
  <c r="L102" i="50"/>
  <c r="K102" i="50"/>
  <c r="J102" i="50"/>
  <c r="I102" i="50"/>
  <c r="H102" i="50"/>
  <c r="G102" i="50"/>
  <c r="G103" i="50" s="1"/>
  <c r="P101" i="50"/>
  <c r="P103" i="50" s="1"/>
  <c r="O101" i="50"/>
  <c r="N101" i="50"/>
  <c r="N103" i="50" s="1"/>
  <c r="M101" i="50"/>
  <c r="M103" i="50" s="1"/>
  <c r="L101" i="50"/>
  <c r="L103" i="50" s="1"/>
  <c r="K101" i="50"/>
  <c r="J101" i="50"/>
  <c r="I101" i="50"/>
  <c r="H101" i="50"/>
  <c r="H103" i="50" s="1"/>
  <c r="G101" i="50"/>
  <c r="P100" i="50"/>
  <c r="O100" i="50"/>
  <c r="N100" i="50"/>
  <c r="L100" i="50"/>
  <c r="K100" i="50"/>
  <c r="J100" i="50"/>
  <c r="I100" i="50"/>
  <c r="H100" i="50"/>
  <c r="G100" i="50"/>
  <c r="M99" i="50"/>
  <c r="M93" i="50" s="1"/>
  <c r="F99" i="50"/>
  <c r="E99" i="50"/>
  <c r="M98" i="50"/>
  <c r="M100" i="50" s="1"/>
  <c r="F98" i="50"/>
  <c r="P97" i="50"/>
  <c r="O97" i="50"/>
  <c r="N97" i="50"/>
  <c r="L97" i="50"/>
  <c r="K97" i="50"/>
  <c r="J97" i="50"/>
  <c r="I97" i="50"/>
  <c r="H97" i="50"/>
  <c r="G97" i="50"/>
  <c r="M96" i="50"/>
  <c r="F96" i="50"/>
  <c r="M95" i="50"/>
  <c r="M97" i="50" s="1"/>
  <c r="F95" i="50"/>
  <c r="E95" i="50" s="1"/>
  <c r="G94" i="50"/>
  <c r="P93" i="50"/>
  <c r="O93" i="50"/>
  <c r="N93" i="50"/>
  <c r="L93" i="50"/>
  <c r="K93" i="50"/>
  <c r="K94" i="50" s="1"/>
  <c r="J93" i="50"/>
  <c r="I93" i="50"/>
  <c r="H93" i="50"/>
  <c r="G93" i="50"/>
  <c r="P92" i="50"/>
  <c r="P94" i="50" s="1"/>
  <c r="O92" i="50"/>
  <c r="O94" i="50" s="1"/>
  <c r="N92" i="50"/>
  <c r="N94" i="50" s="1"/>
  <c r="L92" i="50"/>
  <c r="L94" i="50" s="1"/>
  <c r="K92" i="50"/>
  <c r="J92" i="50"/>
  <c r="J94" i="50" s="1"/>
  <c r="I92" i="50"/>
  <c r="H92" i="50"/>
  <c r="H94" i="50" s="1"/>
  <c r="G92" i="50"/>
  <c r="P91" i="50"/>
  <c r="O91" i="50"/>
  <c r="N91" i="50"/>
  <c r="L91" i="50"/>
  <c r="K91" i="50"/>
  <c r="J91" i="50"/>
  <c r="I91" i="50"/>
  <c r="H91" i="50"/>
  <c r="G91" i="50"/>
  <c r="M90" i="50"/>
  <c r="F90" i="50"/>
  <c r="E90" i="50" s="1"/>
  <c r="D90" i="50" s="1"/>
  <c r="M89" i="50"/>
  <c r="F89" i="50"/>
  <c r="E89" i="50" s="1"/>
  <c r="P88" i="50"/>
  <c r="O88" i="50"/>
  <c r="N88" i="50"/>
  <c r="L88" i="50"/>
  <c r="K88" i="50"/>
  <c r="J88" i="50"/>
  <c r="I88" i="50"/>
  <c r="H88" i="50"/>
  <c r="G88" i="50"/>
  <c r="M87" i="50"/>
  <c r="F87" i="50"/>
  <c r="E87" i="50"/>
  <c r="M86" i="50"/>
  <c r="F86" i="50"/>
  <c r="F88" i="50" s="1"/>
  <c r="P85" i="50"/>
  <c r="O85" i="50"/>
  <c r="N85" i="50"/>
  <c r="L85" i="50"/>
  <c r="K85" i="50"/>
  <c r="J85" i="50"/>
  <c r="I85" i="50"/>
  <c r="H85" i="50"/>
  <c r="G85" i="50"/>
  <c r="M84" i="50"/>
  <c r="F84" i="50"/>
  <c r="E84" i="50" s="1"/>
  <c r="D84" i="50" s="1"/>
  <c r="M83" i="50"/>
  <c r="M85" i="50" s="1"/>
  <c r="F83" i="50"/>
  <c r="E83" i="50" s="1"/>
  <c r="P82" i="50"/>
  <c r="O82" i="50"/>
  <c r="N82" i="50"/>
  <c r="L82" i="50"/>
  <c r="K82" i="50"/>
  <c r="J82" i="50"/>
  <c r="I82" i="50"/>
  <c r="H82" i="50"/>
  <c r="G82" i="50"/>
  <c r="M81" i="50"/>
  <c r="F81" i="50"/>
  <c r="E81" i="50" s="1"/>
  <c r="M80" i="50"/>
  <c r="F80" i="50"/>
  <c r="E80" i="50"/>
  <c r="D80" i="50" s="1"/>
  <c r="P79" i="50"/>
  <c r="O79" i="50"/>
  <c r="N79" i="50"/>
  <c r="L79" i="50"/>
  <c r="K79" i="50"/>
  <c r="J79" i="50"/>
  <c r="I79" i="50"/>
  <c r="H79" i="50"/>
  <c r="G79" i="50"/>
  <c r="M78" i="50"/>
  <c r="F78" i="50"/>
  <c r="E78" i="50" s="1"/>
  <c r="D78" i="50" s="1"/>
  <c r="M77" i="50"/>
  <c r="F77" i="50"/>
  <c r="E77" i="50" s="1"/>
  <c r="P76" i="50"/>
  <c r="O76" i="50"/>
  <c r="N76" i="50"/>
  <c r="L76" i="50"/>
  <c r="K76" i="50"/>
  <c r="J76" i="50"/>
  <c r="I76" i="50"/>
  <c r="H76" i="50"/>
  <c r="G76" i="50"/>
  <c r="M75" i="50"/>
  <c r="F75" i="50"/>
  <c r="E75" i="50"/>
  <c r="D75" i="50" s="1"/>
  <c r="M74" i="50"/>
  <c r="M76" i="50" s="1"/>
  <c r="F74" i="50"/>
  <c r="E74" i="50"/>
  <c r="P73" i="50"/>
  <c r="O73" i="50"/>
  <c r="N73" i="50"/>
  <c r="L73" i="50"/>
  <c r="K73" i="50"/>
  <c r="J73" i="50"/>
  <c r="I73" i="50"/>
  <c r="H73" i="50"/>
  <c r="G73" i="50"/>
  <c r="M72" i="50"/>
  <c r="F72" i="50"/>
  <c r="M71" i="50"/>
  <c r="M73" i="50" s="1"/>
  <c r="F71" i="50"/>
  <c r="E71" i="50" s="1"/>
  <c r="D71" i="50" s="1"/>
  <c r="P70" i="50"/>
  <c r="O70" i="50"/>
  <c r="N70" i="50"/>
  <c r="L70" i="50"/>
  <c r="J70" i="50"/>
  <c r="I70" i="50"/>
  <c r="H70" i="50"/>
  <c r="G70" i="50"/>
  <c r="M69" i="50"/>
  <c r="F69" i="50"/>
  <c r="E69" i="50" s="1"/>
  <c r="M68" i="50"/>
  <c r="K68" i="50"/>
  <c r="K70" i="50" s="1"/>
  <c r="F68" i="50"/>
  <c r="P67" i="50"/>
  <c r="O67" i="50"/>
  <c r="N67" i="50"/>
  <c r="L67" i="50"/>
  <c r="K67" i="50"/>
  <c r="J67" i="50"/>
  <c r="I67" i="50"/>
  <c r="H67" i="50"/>
  <c r="G67" i="50"/>
  <c r="M66" i="50"/>
  <c r="M67" i="50" s="1"/>
  <c r="F66" i="50"/>
  <c r="E66" i="50"/>
  <c r="D66" i="50" s="1"/>
  <c r="M65" i="50"/>
  <c r="F65" i="50"/>
  <c r="F67" i="50" s="1"/>
  <c r="E65" i="50"/>
  <c r="E67" i="50" s="1"/>
  <c r="P63" i="50"/>
  <c r="O63" i="50"/>
  <c r="N63" i="50"/>
  <c r="L63" i="50"/>
  <c r="K63" i="50"/>
  <c r="J63" i="50"/>
  <c r="I63" i="50"/>
  <c r="H63" i="50"/>
  <c r="G63" i="50"/>
  <c r="P62" i="50"/>
  <c r="P64" i="50" s="1"/>
  <c r="O62" i="50"/>
  <c r="N62" i="50"/>
  <c r="N64" i="50" s="1"/>
  <c r="L62" i="50"/>
  <c r="L64" i="50" s="1"/>
  <c r="J62" i="50"/>
  <c r="J64" i="50" s="1"/>
  <c r="I62" i="50"/>
  <c r="H62" i="50"/>
  <c r="H64" i="50" s="1"/>
  <c r="G62" i="50"/>
  <c r="P61" i="50"/>
  <c r="O61" i="50"/>
  <c r="N61" i="50"/>
  <c r="L61" i="50"/>
  <c r="K61" i="50"/>
  <c r="J61" i="50"/>
  <c r="I61" i="50"/>
  <c r="H61" i="50"/>
  <c r="G61" i="50"/>
  <c r="M60" i="50"/>
  <c r="M61" i="50" s="1"/>
  <c r="F60" i="50"/>
  <c r="E60" i="50" s="1"/>
  <c r="E57" i="50" s="1"/>
  <c r="M59" i="50"/>
  <c r="M56" i="50" s="1"/>
  <c r="F59" i="50"/>
  <c r="E59" i="50" s="1"/>
  <c r="P58" i="50"/>
  <c r="P57" i="50"/>
  <c r="O57" i="50"/>
  <c r="N57" i="50"/>
  <c r="L57" i="50"/>
  <c r="K57" i="50"/>
  <c r="J57" i="50"/>
  <c r="I57" i="50"/>
  <c r="H57" i="50"/>
  <c r="G57" i="50"/>
  <c r="F57" i="50"/>
  <c r="P56" i="50"/>
  <c r="O56" i="50"/>
  <c r="O58" i="50" s="1"/>
  <c r="N56" i="50"/>
  <c r="L56" i="50"/>
  <c r="L58" i="50" s="1"/>
  <c r="K56" i="50"/>
  <c r="J56" i="50"/>
  <c r="J58" i="50" s="1"/>
  <c r="I56" i="50"/>
  <c r="H56" i="50"/>
  <c r="H58" i="50" s="1"/>
  <c r="G56" i="50"/>
  <c r="F56" i="50"/>
  <c r="P55" i="50"/>
  <c r="O55" i="50"/>
  <c r="N55" i="50"/>
  <c r="L55" i="50"/>
  <c r="K55" i="50"/>
  <c r="J55" i="50"/>
  <c r="I55" i="50"/>
  <c r="H55" i="50"/>
  <c r="G55" i="50"/>
  <c r="M54" i="50"/>
  <c r="F54" i="50"/>
  <c r="E54" i="50"/>
  <c r="M53" i="50"/>
  <c r="M44" i="50" s="1"/>
  <c r="F53" i="50"/>
  <c r="F55" i="50" s="1"/>
  <c r="P52" i="50"/>
  <c r="O52" i="50"/>
  <c r="N52" i="50"/>
  <c r="L52" i="50"/>
  <c r="K52" i="50"/>
  <c r="J52" i="50"/>
  <c r="I52" i="50"/>
  <c r="H52" i="50"/>
  <c r="G52" i="50"/>
  <c r="M51" i="50"/>
  <c r="F51" i="50"/>
  <c r="M50" i="50"/>
  <c r="M52" i="50" s="1"/>
  <c r="F50" i="50"/>
  <c r="E50" i="50" s="1"/>
  <c r="D50" i="50" s="1"/>
  <c r="P49" i="50"/>
  <c r="O49" i="50"/>
  <c r="N49" i="50"/>
  <c r="L49" i="50"/>
  <c r="K49" i="50"/>
  <c r="J49" i="50"/>
  <c r="I49" i="50"/>
  <c r="H49" i="50"/>
  <c r="G49" i="50"/>
  <c r="M48" i="50"/>
  <c r="M49" i="50" s="1"/>
  <c r="F48" i="50"/>
  <c r="E48" i="50"/>
  <c r="D48" i="50" s="1"/>
  <c r="M47" i="50"/>
  <c r="F47" i="50"/>
  <c r="F49" i="50" s="1"/>
  <c r="E47" i="50"/>
  <c r="D47" i="50" s="1"/>
  <c r="P45" i="50"/>
  <c r="O45" i="50"/>
  <c r="O46" i="50" s="1"/>
  <c r="N45" i="50"/>
  <c r="M45" i="50"/>
  <c r="L45" i="50"/>
  <c r="L14" i="50" s="1"/>
  <c r="L430" i="50" s="1"/>
  <c r="K45" i="50"/>
  <c r="J45" i="50"/>
  <c r="I45" i="50"/>
  <c r="H45" i="50"/>
  <c r="G45" i="50"/>
  <c r="G46" i="50" s="1"/>
  <c r="P44" i="50"/>
  <c r="P46" i="50" s="1"/>
  <c r="O44" i="50"/>
  <c r="N44" i="50"/>
  <c r="N46" i="50" s="1"/>
  <c r="L44" i="50"/>
  <c r="L46" i="50" s="1"/>
  <c r="K44" i="50"/>
  <c r="J44" i="50"/>
  <c r="J46" i="50" s="1"/>
  <c r="I44" i="50"/>
  <c r="H44" i="50"/>
  <c r="H46" i="50" s="1"/>
  <c r="G44" i="50"/>
  <c r="P43" i="50"/>
  <c r="O43" i="50"/>
  <c r="N43" i="50"/>
  <c r="L43" i="50"/>
  <c r="K43" i="50"/>
  <c r="J43" i="50"/>
  <c r="I43" i="50"/>
  <c r="H43" i="50"/>
  <c r="G43" i="50"/>
  <c r="M42" i="50"/>
  <c r="F42" i="50"/>
  <c r="E42" i="50" s="1"/>
  <c r="M41" i="50"/>
  <c r="F41" i="50"/>
  <c r="E41" i="50"/>
  <c r="P40" i="50"/>
  <c r="O40" i="50"/>
  <c r="N40" i="50"/>
  <c r="L40" i="50"/>
  <c r="J40" i="50"/>
  <c r="I40" i="50"/>
  <c r="H40" i="50"/>
  <c r="G40" i="50"/>
  <c r="F40" i="50"/>
  <c r="M39" i="50"/>
  <c r="F39" i="50"/>
  <c r="M38" i="50"/>
  <c r="M40" i="50" s="1"/>
  <c r="K38" i="50"/>
  <c r="F38" i="50"/>
  <c r="F35" i="50" s="1"/>
  <c r="J37" i="50"/>
  <c r="P36" i="50"/>
  <c r="O36" i="50"/>
  <c r="N36" i="50"/>
  <c r="L36" i="50"/>
  <c r="K36" i="50"/>
  <c r="J36" i="50"/>
  <c r="I36" i="50"/>
  <c r="H36" i="50"/>
  <c r="H14" i="50" s="1"/>
  <c r="H430" i="50" s="1"/>
  <c r="G36" i="50"/>
  <c r="P35" i="50"/>
  <c r="P37" i="50" s="1"/>
  <c r="O35" i="50"/>
  <c r="O37" i="50" s="1"/>
  <c r="N35" i="50"/>
  <c r="N37" i="50" s="1"/>
  <c r="L35" i="50"/>
  <c r="L37" i="50" s="1"/>
  <c r="J35" i="50"/>
  <c r="I35" i="50"/>
  <c r="H35" i="50"/>
  <c r="H37" i="50" s="1"/>
  <c r="G35" i="50"/>
  <c r="G37" i="50" s="1"/>
  <c r="P34" i="50"/>
  <c r="O34" i="50"/>
  <c r="N34" i="50"/>
  <c r="L34" i="50"/>
  <c r="K34" i="50"/>
  <c r="J34" i="50"/>
  <c r="I34" i="50"/>
  <c r="H34" i="50"/>
  <c r="G34" i="50"/>
  <c r="M33" i="50"/>
  <c r="F33" i="50"/>
  <c r="E33" i="50" s="1"/>
  <c r="D33" i="50" s="1"/>
  <c r="M32" i="50"/>
  <c r="F32" i="50"/>
  <c r="F34" i="50" s="1"/>
  <c r="P31" i="50"/>
  <c r="O31" i="50"/>
  <c r="N31" i="50"/>
  <c r="M31" i="50"/>
  <c r="L31" i="50"/>
  <c r="K31" i="50"/>
  <c r="J31" i="50"/>
  <c r="I31" i="50"/>
  <c r="G31" i="50"/>
  <c r="M30" i="50"/>
  <c r="F30" i="50"/>
  <c r="E30" i="50" s="1"/>
  <c r="D30" i="50"/>
  <c r="M29" i="50"/>
  <c r="H29" i="50"/>
  <c r="F29" i="50" s="1"/>
  <c r="E29" i="50" s="1"/>
  <c r="P28" i="50"/>
  <c r="O28" i="50"/>
  <c r="N28" i="50"/>
  <c r="L28" i="50"/>
  <c r="J28" i="50"/>
  <c r="I28" i="50"/>
  <c r="H28" i="50"/>
  <c r="G28" i="50"/>
  <c r="F28" i="50"/>
  <c r="M27" i="50"/>
  <c r="F27" i="50"/>
  <c r="E27" i="50" s="1"/>
  <c r="D27" i="50"/>
  <c r="M26" i="50"/>
  <c r="M28" i="50" s="1"/>
  <c r="K26" i="50"/>
  <c r="E26" i="50" s="1"/>
  <c r="F26" i="50"/>
  <c r="P25" i="50"/>
  <c r="O25" i="50"/>
  <c r="N25" i="50"/>
  <c r="L25" i="50"/>
  <c r="K25" i="50"/>
  <c r="J25" i="50"/>
  <c r="I25" i="50"/>
  <c r="H25" i="50"/>
  <c r="G25" i="50"/>
  <c r="M24" i="50"/>
  <c r="F24" i="50"/>
  <c r="M23" i="50"/>
  <c r="M25" i="50" s="1"/>
  <c r="F23" i="50"/>
  <c r="E23" i="50" s="1"/>
  <c r="D23" i="50"/>
  <c r="P22" i="50"/>
  <c r="O22" i="50"/>
  <c r="N22" i="50"/>
  <c r="L22" i="50"/>
  <c r="K22" i="50"/>
  <c r="J22" i="50"/>
  <c r="I22" i="50"/>
  <c r="H22" i="50"/>
  <c r="G22" i="50"/>
  <c r="M21" i="50"/>
  <c r="M22" i="50" s="1"/>
  <c r="F21" i="50"/>
  <c r="E21" i="50" s="1"/>
  <c r="M20" i="50"/>
  <c r="F20" i="50"/>
  <c r="E20" i="50"/>
  <c r="L19" i="50"/>
  <c r="P18" i="50"/>
  <c r="O18" i="50"/>
  <c r="N18" i="50"/>
  <c r="N14" i="50" s="1"/>
  <c r="N430" i="50" s="1"/>
  <c r="L18" i="50"/>
  <c r="K18" i="50"/>
  <c r="J18" i="50"/>
  <c r="I18" i="50"/>
  <c r="H18" i="50"/>
  <c r="G18" i="50"/>
  <c r="P17" i="50"/>
  <c r="P13" i="50" s="1"/>
  <c r="O17" i="50"/>
  <c r="N17" i="50"/>
  <c r="L17" i="50"/>
  <c r="J17" i="50"/>
  <c r="I17" i="50"/>
  <c r="I13" i="50" s="1"/>
  <c r="I429" i="50" s="1"/>
  <c r="G17" i="50"/>
  <c r="P14" i="50"/>
  <c r="P430" i="50" s="1"/>
  <c r="E125" i="50" l="1"/>
  <c r="E127" i="50" s="1"/>
  <c r="D128" i="50"/>
  <c r="D125" i="50" s="1"/>
  <c r="E126" i="50"/>
  <c r="D129" i="50"/>
  <c r="D126" i="50" s="1"/>
  <c r="E162" i="50"/>
  <c r="E163" i="50" s="1"/>
  <c r="D165" i="50"/>
  <c r="D162" i="50" s="1"/>
  <c r="E406" i="50"/>
  <c r="E172" i="50"/>
  <c r="D170" i="50"/>
  <c r="D172" i="50" s="1"/>
  <c r="J13" i="50"/>
  <c r="M43" i="50"/>
  <c r="E53" i="50"/>
  <c r="D53" i="50" s="1"/>
  <c r="D55" i="50" s="1"/>
  <c r="I64" i="50"/>
  <c r="F76" i="50"/>
  <c r="M79" i="50"/>
  <c r="D99" i="50"/>
  <c r="I103" i="50"/>
  <c r="O103" i="50"/>
  <c r="K109" i="50"/>
  <c r="H115" i="50"/>
  <c r="F126" i="50"/>
  <c r="F127" i="50" s="1"/>
  <c r="N127" i="50"/>
  <c r="G142" i="50"/>
  <c r="E159" i="50"/>
  <c r="D159" i="50" s="1"/>
  <c r="N169" i="50"/>
  <c r="D186" i="50"/>
  <c r="I190" i="50"/>
  <c r="K196" i="50"/>
  <c r="E200" i="50"/>
  <c r="D207" i="50"/>
  <c r="E233" i="50"/>
  <c r="E235" i="50" s="1"/>
  <c r="K244" i="50"/>
  <c r="F247" i="50"/>
  <c r="M265" i="50"/>
  <c r="K280" i="50"/>
  <c r="M292" i="50"/>
  <c r="M337" i="50"/>
  <c r="M349" i="50"/>
  <c r="N352" i="50"/>
  <c r="M370" i="50"/>
  <c r="F379" i="50"/>
  <c r="F391" i="50"/>
  <c r="H424" i="50"/>
  <c r="M278" i="50"/>
  <c r="M280" i="50" s="1"/>
  <c r="M18" i="50"/>
  <c r="E32" i="50"/>
  <c r="D32" i="50" s="1"/>
  <c r="K46" i="50"/>
  <c r="M57" i="50"/>
  <c r="K62" i="50"/>
  <c r="F85" i="50"/>
  <c r="M88" i="50"/>
  <c r="F113" i="50"/>
  <c r="F130" i="50"/>
  <c r="F131" i="50"/>
  <c r="F133" i="50" s="1"/>
  <c r="O133" i="50"/>
  <c r="E134" i="50"/>
  <c r="F141" i="50"/>
  <c r="G169" i="50"/>
  <c r="P169" i="50"/>
  <c r="F223" i="50"/>
  <c r="L244" i="50"/>
  <c r="M242" i="50"/>
  <c r="D249" i="50"/>
  <c r="E257" i="50"/>
  <c r="D264" i="50"/>
  <c r="D276" i="50"/>
  <c r="J280" i="50"/>
  <c r="E284" i="50"/>
  <c r="D284" i="50" s="1"/>
  <c r="D286" i="50" s="1"/>
  <c r="N298" i="50"/>
  <c r="M297" i="50"/>
  <c r="E308" i="50"/>
  <c r="E329" i="50"/>
  <c r="D336" i="50"/>
  <c r="E362" i="50"/>
  <c r="E364" i="50" s="1"/>
  <c r="P385" i="50"/>
  <c r="G424" i="50"/>
  <c r="E426" i="50"/>
  <c r="E423" i="50" s="1"/>
  <c r="F17" i="50"/>
  <c r="I37" i="50"/>
  <c r="F44" i="50"/>
  <c r="O109" i="50"/>
  <c r="M107" i="50"/>
  <c r="D144" i="50"/>
  <c r="O196" i="50"/>
  <c r="E212" i="50"/>
  <c r="D219" i="50"/>
  <c r="F229" i="50"/>
  <c r="E269" i="50"/>
  <c r="E320" i="50"/>
  <c r="E323" i="50"/>
  <c r="E325" i="50" s="1"/>
  <c r="F351" i="50"/>
  <c r="M361" i="50"/>
  <c r="F43" i="50"/>
  <c r="E85" i="50"/>
  <c r="E86" i="50"/>
  <c r="K103" i="50"/>
  <c r="E104" i="50"/>
  <c r="M125" i="50"/>
  <c r="M127" i="50" s="1"/>
  <c r="I142" i="50"/>
  <c r="M161" i="50"/>
  <c r="M163" i="50" s="1"/>
  <c r="K190" i="50"/>
  <c r="M243" i="50"/>
  <c r="H265" i="50"/>
  <c r="F358" i="50"/>
  <c r="E371" i="50"/>
  <c r="E373" i="50" s="1"/>
  <c r="I385" i="50"/>
  <c r="E386" i="50"/>
  <c r="F403" i="50"/>
  <c r="E410" i="50"/>
  <c r="I58" i="50"/>
  <c r="E76" i="50"/>
  <c r="J14" i="50"/>
  <c r="J430" i="50" s="1"/>
  <c r="K169" i="50"/>
  <c r="J169" i="50"/>
  <c r="M217" i="50"/>
  <c r="M235" i="50"/>
  <c r="E251" i="50"/>
  <c r="M256" i="50"/>
  <c r="E299" i="50"/>
  <c r="O385" i="50"/>
  <c r="J418" i="50"/>
  <c r="K424" i="50"/>
  <c r="M34" i="50"/>
  <c r="E38" i="50"/>
  <c r="D38" i="50" s="1"/>
  <c r="I46" i="50"/>
  <c r="N58" i="50"/>
  <c r="M70" i="50"/>
  <c r="F82" i="50"/>
  <c r="F124" i="50"/>
  <c r="M132" i="50"/>
  <c r="F172" i="50"/>
  <c r="M168" i="50"/>
  <c r="D216" i="50"/>
  <c r="F232" i="50"/>
  <c r="F241" i="50"/>
  <c r="D255" i="50"/>
  <c r="M259" i="50"/>
  <c r="M279" i="50"/>
  <c r="G316" i="50"/>
  <c r="M351" i="50"/>
  <c r="F422" i="50"/>
  <c r="F424" i="50" s="1"/>
  <c r="E154" i="50"/>
  <c r="I14" i="50"/>
  <c r="I430" i="50" s="1"/>
  <c r="F22" i="50"/>
  <c r="F58" i="50"/>
  <c r="F61" i="50"/>
  <c r="E79" i="50"/>
  <c r="M82" i="50"/>
  <c r="H127" i="50"/>
  <c r="P127" i="50"/>
  <c r="M141" i="50"/>
  <c r="F145" i="50"/>
  <c r="D153" i="50"/>
  <c r="H163" i="50"/>
  <c r="P163" i="50"/>
  <c r="D164" i="50"/>
  <c r="D161" i="50" s="1"/>
  <c r="D163" i="50" s="1"/>
  <c r="M241" i="50"/>
  <c r="M253" i="50"/>
  <c r="F292" i="50"/>
  <c r="H310" i="50"/>
  <c r="M382" i="50"/>
  <c r="E398" i="50"/>
  <c r="F406" i="50"/>
  <c r="M409" i="50"/>
  <c r="P424" i="50"/>
  <c r="F427" i="50"/>
  <c r="F11" i="51"/>
  <c r="G17" i="51"/>
  <c r="D29" i="50"/>
  <c r="D31" i="50" s="1"/>
  <c r="E31" i="50"/>
  <c r="E35" i="50"/>
  <c r="E28" i="50"/>
  <c r="D26" i="50"/>
  <c r="D28" i="50" s="1"/>
  <c r="H17" i="50"/>
  <c r="N13" i="50"/>
  <c r="G14" i="50"/>
  <c r="O14" i="50"/>
  <c r="P19" i="50"/>
  <c r="D21" i="50"/>
  <c r="F31" i="50"/>
  <c r="D42" i="50"/>
  <c r="F45" i="50"/>
  <c r="F46" i="50" s="1"/>
  <c r="E51" i="50"/>
  <c r="E52" i="50" s="1"/>
  <c r="M46" i="50"/>
  <c r="E55" i="50"/>
  <c r="D60" i="50"/>
  <c r="D57" i="50" s="1"/>
  <c r="G64" i="50"/>
  <c r="K64" i="50"/>
  <c r="M63" i="50"/>
  <c r="D69" i="50"/>
  <c r="D74" i="50"/>
  <c r="D76" i="50" s="1"/>
  <c r="F79" i="50"/>
  <c r="E82" i="50"/>
  <c r="D87" i="50"/>
  <c r="D130" i="50"/>
  <c r="M140" i="50"/>
  <c r="M142" i="50" s="1"/>
  <c r="M145" i="50"/>
  <c r="D143" i="50"/>
  <c r="K148" i="50"/>
  <c r="K141" i="50"/>
  <c r="K14" i="50" s="1"/>
  <c r="K430" i="50" s="1"/>
  <c r="M157" i="50"/>
  <c r="F160" i="50"/>
  <c r="E158" i="50"/>
  <c r="E168" i="50"/>
  <c r="D177" i="50"/>
  <c r="D168" i="50" s="1"/>
  <c r="D239" i="50"/>
  <c r="D241" i="50" s="1"/>
  <c r="E241" i="50"/>
  <c r="I15" i="50"/>
  <c r="I431" i="50" s="1"/>
  <c r="I19" i="50"/>
  <c r="O19" i="50"/>
  <c r="J19" i="50"/>
  <c r="D20" i="50"/>
  <c r="D22" i="50" s="1"/>
  <c r="F25" i="50"/>
  <c r="M17" i="50"/>
  <c r="E34" i="50"/>
  <c r="M36" i="50"/>
  <c r="E39" i="50"/>
  <c r="E40" i="50" s="1"/>
  <c r="F36" i="50"/>
  <c r="F37" i="50" s="1"/>
  <c r="D41" i="50"/>
  <c r="D43" i="50" s="1"/>
  <c r="E49" i="50"/>
  <c r="D54" i="50"/>
  <c r="G58" i="50"/>
  <c r="K58" i="50"/>
  <c r="E56" i="50"/>
  <c r="E58" i="50" s="1"/>
  <c r="D59" i="50"/>
  <c r="M62" i="50"/>
  <c r="M64" i="50" s="1"/>
  <c r="E68" i="50"/>
  <c r="F70" i="50"/>
  <c r="F73" i="50"/>
  <c r="D77" i="50"/>
  <c r="D79" i="50" s="1"/>
  <c r="D81" i="50"/>
  <c r="D82" i="50" s="1"/>
  <c r="D86" i="50"/>
  <c r="D88" i="50" s="1"/>
  <c r="F102" i="50"/>
  <c r="F103" i="50" s="1"/>
  <c r="E105" i="50"/>
  <c r="M118" i="50"/>
  <c r="D119" i="50"/>
  <c r="D121" i="50" s="1"/>
  <c r="E121" i="50"/>
  <c r="D124" i="50"/>
  <c r="G133" i="50"/>
  <c r="K133" i="50"/>
  <c r="E151" i="50"/>
  <c r="O169" i="50"/>
  <c r="F189" i="50"/>
  <c r="F190" i="50" s="1"/>
  <c r="E192" i="50"/>
  <c r="M194" i="50"/>
  <c r="E208" i="50"/>
  <c r="D206" i="50"/>
  <c r="D208" i="50" s="1"/>
  <c r="F208" i="50"/>
  <c r="E220" i="50"/>
  <c r="D218" i="50"/>
  <c r="D220" i="50" s="1"/>
  <c r="F220" i="50"/>
  <c r="M247" i="50"/>
  <c r="E277" i="50"/>
  <c r="D275" i="50"/>
  <c r="D277" i="50" s="1"/>
  <c r="J429" i="50"/>
  <c r="J15" i="50"/>
  <c r="J431" i="50" s="1"/>
  <c r="P429" i="50"/>
  <c r="P15" i="50"/>
  <c r="P431" i="50" s="1"/>
  <c r="F18" i="50"/>
  <c r="E24" i="50"/>
  <c r="E25" i="50" s="1"/>
  <c r="K17" i="50"/>
  <c r="K28" i="50"/>
  <c r="H31" i="50"/>
  <c r="K40" i="50"/>
  <c r="K35" i="50"/>
  <c r="K37" i="50" s="1"/>
  <c r="E72" i="50"/>
  <c r="D72" i="50" s="1"/>
  <c r="F63" i="50"/>
  <c r="E91" i="50"/>
  <c r="D89" i="50"/>
  <c r="D91" i="50" s="1"/>
  <c r="F91" i="50"/>
  <c r="E98" i="50"/>
  <c r="F92" i="50"/>
  <c r="F108" i="50"/>
  <c r="F112" i="50"/>
  <c r="E111" i="50"/>
  <c r="M108" i="50"/>
  <c r="M109" i="50" s="1"/>
  <c r="D114" i="50"/>
  <c r="M154" i="50"/>
  <c r="D152" i="50"/>
  <c r="D154" i="50" s="1"/>
  <c r="E176" i="50"/>
  <c r="F167" i="50"/>
  <c r="F178" i="50"/>
  <c r="E185" i="50"/>
  <c r="F179" i="50"/>
  <c r="D188" i="50"/>
  <c r="F195" i="50"/>
  <c r="F199" i="50"/>
  <c r="E198" i="50"/>
  <c r="F211" i="50"/>
  <c r="E210" i="50"/>
  <c r="G19" i="50"/>
  <c r="L13" i="50"/>
  <c r="F19" i="50"/>
  <c r="N19" i="50"/>
  <c r="E22" i="50"/>
  <c r="E17" i="50"/>
  <c r="D34" i="50"/>
  <c r="E43" i="50"/>
  <c r="D49" i="50"/>
  <c r="F52" i="50"/>
  <c r="M55" i="50"/>
  <c r="M58" i="50"/>
  <c r="E61" i="50"/>
  <c r="F62" i="50"/>
  <c r="F64" i="50" s="1"/>
  <c r="O64" i="50"/>
  <c r="E62" i="50"/>
  <c r="D65" i="50"/>
  <c r="E73" i="50"/>
  <c r="D83" i="50"/>
  <c r="D85" i="50" s="1"/>
  <c r="E88" i="50"/>
  <c r="I94" i="50"/>
  <c r="M92" i="50"/>
  <c r="M94" i="50" s="1"/>
  <c r="F100" i="50"/>
  <c r="E106" i="50"/>
  <c r="D110" i="50"/>
  <c r="M115" i="50"/>
  <c r="E124" i="50"/>
  <c r="D132" i="50"/>
  <c r="K142" i="50"/>
  <c r="D151" i="50"/>
  <c r="F168" i="50"/>
  <c r="I181" i="50"/>
  <c r="M179" i="50"/>
  <c r="M181" i="50" s="1"/>
  <c r="F187" i="50"/>
  <c r="E193" i="50"/>
  <c r="D197" i="50"/>
  <c r="E268" i="50"/>
  <c r="D266" i="50"/>
  <c r="D268" i="50" s="1"/>
  <c r="D338" i="50"/>
  <c r="M346" i="50"/>
  <c r="M341" i="50"/>
  <c r="M343" i="50" s="1"/>
  <c r="F347" i="50"/>
  <c r="H349" i="50"/>
  <c r="H341" i="50"/>
  <c r="H343" i="50" s="1"/>
  <c r="D356" i="50"/>
  <c r="D358" i="50" s="1"/>
  <c r="E358" i="50"/>
  <c r="M364" i="50"/>
  <c r="M422" i="50"/>
  <c r="M424" i="50" s="1"/>
  <c r="M427" i="50"/>
  <c r="G11" i="51"/>
  <c r="E96" i="50"/>
  <c r="F93" i="50"/>
  <c r="H109" i="50"/>
  <c r="L109" i="50"/>
  <c r="D117" i="50"/>
  <c r="G127" i="50"/>
  <c r="K127" i="50"/>
  <c r="O127" i="50"/>
  <c r="E130" i="50"/>
  <c r="M139" i="50"/>
  <c r="M131" i="50"/>
  <c r="M133" i="50" s="1"/>
  <c r="D146" i="50"/>
  <c r="D156" i="50"/>
  <c r="G163" i="50"/>
  <c r="K163" i="50"/>
  <c r="O163" i="50"/>
  <c r="E166" i="50"/>
  <c r="E183" i="50"/>
  <c r="F180" i="50"/>
  <c r="H196" i="50"/>
  <c r="L196" i="50"/>
  <c r="M195" i="50"/>
  <c r="E222" i="50"/>
  <c r="E224" i="50"/>
  <c r="F226" i="50"/>
  <c r="M244" i="50"/>
  <c r="E248" i="50"/>
  <c r="F250" i="50"/>
  <c r="E253" i="50"/>
  <c r="D257" i="50"/>
  <c r="E259" i="50"/>
  <c r="E261" i="50"/>
  <c r="F243" i="50"/>
  <c r="E271" i="50"/>
  <c r="H280" i="50"/>
  <c r="L280" i="50"/>
  <c r="M286" i="50"/>
  <c r="E288" i="50"/>
  <c r="D288" i="50" s="1"/>
  <c r="D289" i="50" s="1"/>
  <c r="F279" i="50"/>
  <c r="E293" i="50"/>
  <c r="F295" i="50"/>
  <c r="F302" i="50"/>
  <c r="H304" i="50"/>
  <c r="H296" i="50"/>
  <c r="H298" i="50" s="1"/>
  <c r="E310" i="50"/>
  <c r="D308" i="50"/>
  <c r="D310" i="50" s="1"/>
  <c r="M315" i="50"/>
  <c r="D324" i="50"/>
  <c r="M384" i="50"/>
  <c r="D393" i="50"/>
  <c r="E394" i="50"/>
  <c r="D227" i="50"/>
  <c r="D229" i="50" s="1"/>
  <c r="E229" i="50"/>
  <c r="E263" i="50"/>
  <c r="F242" i="50"/>
  <c r="F265" i="50"/>
  <c r="F277" i="50"/>
  <c r="E305" i="50"/>
  <c r="F307" i="50"/>
  <c r="D318" i="50"/>
  <c r="M325" i="50"/>
  <c r="D323" i="50"/>
  <c r="M314" i="50"/>
  <c r="M316" i="50" s="1"/>
  <c r="M35" i="50"/>
  <c r="M37" i="50" s="1"/>
  <c r="M91" i="50"/>
  <c r="D95" i="50"/>
  <c r="F97" i="50"/>
  <c r="F106" i="50"/>
  <c r="E118" i="50"/>
  <c r="D116" i="50"/>
  <c r="F118" i="50"/>
  <c r="E132" i="50"/>
  <c r="F140" i="50"/>
  <c r="F142" i="50" s="1"/>
  <c r="J142" i="50"/>
  <c r="E147" i="50"/>
  <c r="F148" i="50"/>
  <c r="E157" i="50"/>
  <c r="D155" i="50"/>
  <c r="D157" i="50" s="1"/>
  <c r="F157" i="50"/>
  <c r="M178" i="50"/>
  <c r="M167" i="50"/>
  <c r="M169" i="50" s="1"/>
  <c r="D182" i="50"/>
  <c r="F184" i="50"/>
  <c r="F193" i="50"/>
  <c r="F194" i="50"/>
  <c r="F196" i="50" s="1"/>
  <c r="E236" i="50"/>
  <c r="F238" i="50"/>
  <c r="E254" i="50"/>
  <c r="F256" i="50"/>
  <c r="F262" i="50"/>
  <c r="E272" i="50"/>
  <c r="F274" i="50"/>
  <c r="H277" i="50"/>
  <c r="F289" i="50"/>
  <c r="E292" i="50"/>
  <c r="E311" i="50"/>
  <c r="F313" i="50"/>
  <c r="F340" i="50"/>
  <c r="E339" i="50"/>
  <c r="D339" i="50" s="1"/>
  <c r="D398" i="50"/>
  <c r="E400" i="50"/>
  <c r="E137" i="50"/>
  <c r="E173" i="50"/>
  <c r="E203" i="50"/>
  <c r="E215" i="50"/>
  <c r="D230" i="50"/>
  <c r="D232" i="50" s="1"/>
  <c r="D234" i="50"/>
  <c r="I244" i="50"/>
  <c r="D246" i="50"/>
  <c r="D251" i="50"/>
  <c r="D253" i="50" s="1"/>
  <c r="E262" i="50"/>
  <c r="D269" i="50"/>
  <c r="D271" i="50" s="1"/>
  <c r="E289" i="50"/>
  <c r="D290" i="50"/>
  <c r="D292" i="50" s="1"/>
  <c r="D300" i="50"/>
  <c r="E303" i="50"/>
  <c r="D303" i="50" s="1"/>
  <c r="F297" i="50"/>
  <c r="H328" i="50"/>
  <c r="F326" i="50"/>
  <c r="F314" i="50" s="1"/>
  <c r="F316" i="50" s="1"/>
  <c r="E348" i="50"/>
  <c r="F342" i="50"/>
  <c r="J352" i="50"/>
  <c r="E374" i="50"/>
  <c r="F376" i="50"/>
  <c r="O415" i="50"/>
  <c r="G20" i="51"/>
  <c r="F19" i="51"/>
  <c r="G19" i="51" s="1"/>
  <c r="D233" i="50"/>
  <c r="D235" i="50" s="1"/>
  <c r="E242" i="50"/>
  <c r="D245" i="50"/>
  <c r="D258" i="50"/>
  <c r="E281" i="50"/>
  <c r="F278" i="50"/>
  <c r="F280" i="50" s="1"/>
  <c r="D285" i="50"/>
  <c r="M310" i="50"/>
  <c r="M296" i="50"/>
  <c r="M298" i="50" s="1"/>
  <c r="E317" i="50"/>
  <c r="E337" i="50"/>
  <c r="D335" i="50"/>
  <c r="D337" i="50" s="1"/>
  <c r="F337" i="50"/>
  <c r="E407" i="50"/>
  <c r="F409" i="50"/>
  <c r="F383" i="50"/>
  <c r="E416" i="50"/>
  <c r="D419" i="50"/>
  <c r="E421" i="50"/>
  <c r="G298" i="50"/>
  <c r="K298" i="50"/>
  <c r="O298" i="50"/>
  <c r="M304" i="50"/>
  <c r="F315" i="50"/>
  <c r="L343" i="50"/>
  <c r="P343" i="50"/>
  <c r="E353" i="50"/>
  <c r="F355" i="50"/>
  <c r="D386" i="50"/>
  <c r="E388" i="50"/>
  <c r="F384" i="50"/>
  <c r="E390" i="50"/>
  <c r="E391" i="50" s="1"/>
  <c r="E395" i="50"/>
  <c r="F397" i="50"/>
  <c r="E344" i="50"/>
  <c r="F346" i="50"/>
  <c r="F341" i="50"/>
  <c r="M350" i="50"/>
  <c r="E365" i="50"/>
  <c r="F367" i="50"/>
  <c r="E379" i="50"/>
  <c r="D377" i="50"/>
  <c r="D379" i="50" s="1"/>
  <c r="D410" i="50"/>
  <c r="E412" i="50"/>
  <c r="D420" i="50"/>
  <c r="D417" i="50" s="1"/>
  <c r="E417" i="50"/>
  <c r="E332" i="50"/>
  <c r="P352" i="50"/>
  <c r="E351" i="50"/>
  <c r="D363" i="50"/>
  <c r="D372" i="50"/>
  <c r="D351" i="50" s="1"/>
  <c r="D381" i="50"/>
  <c r="G385" i="50"/>
  <c r="K385" i="50"/>
  <c r="D392" i="50"/>
  <c r="E403" i="50"/>
  <c r="D404" i="50"/>
  <c r="D406" i="50" s="1"/>
  <c r="F415" i="50"/>
  <c r="E413" i="50"/>
  <c r="I424" i="50"/>
  <c r="D426" i="50"/>
  <c r="D423" i="50" s="1"/>
  <c r="G16" i="51"/>
  <c r="E359" i="50"/>
  <c r="D362" i="50"/>
  <c r="F368" i="50"/>
  <c r="F350" i="50" s="1"/>
  <c r="F352" i="50" s="1"/>
  <c r="H350" i="50"/>
  <c r="H352" i="50" s="1"/>
  <c r="H370" i="50"/>
  <c r="D371" i="50"/>
  <c r="D373" i="50" s="1"/>
  <c r="D380" i="50"/>
  <c r="D382" i="50" s="1"/>
  <c r="D387" i="50"/>
  <c r="D399" i="50"/>
  <c r="D411" i="50"/>
  <c r="I418" i="50"/>
  <c r="M418" i="50"/>
  <c r="E422" i="50"/>
  <c r="E424" i="50" s="1"/>
  <c r="D425" i="50"/>
  <c r="G12" i="51"/>
  <c r="M383" i="50"/>
  <c r="M385" i="50" s="1"/>
  <c r="E22" i="51"/>
  <c r="G22" i="51" s="1"/>
  <c r="E28" i="48"/>
  <c r="E27" i="48" s="1"/>
  <c r="G27" i="48" s="1"/>
  <c r="E25" i="48"/>
  <c r="E24" i="48" s="1"/>
  <c r="G24" i="48" s="1"/>
  <c r="E22" i="48"/>
  <c r="E21" i="48" s="1"/>
  <c r="G21" i="48" s="1"/>
  <c r="E19" i="48"/>
  <c r="E17" i="48"/>
  <c r="E16" i="48" s="1"/>
  <c r="E14" i="48"/>
  <c r="E13" i="48" s="1"/>
  <c r="G13" i="48" s="1"/>
  <c r="E11" i="48"/>
  <c r="G11" i="48" s="1"/>
  <c r="F9" i="48"/>
  <c r="G12" i="48"/>
  <c r="G15" i="48"/>
  <c r="G18" i="48"/>
  <c r="G19" i="48"/>
  <c r="G20" i="48"/>
  <c r="G23" i="48"/>
  <c r="G26" i="48"/>
  <c r="G28" i="48"/>
  <c r="G29" i="48"/>
  <c r="D315" i="50" l="1"/>
  <c r="E286" i="50"/>
  <c r="D44" i="50"/>
  <c r="E10" i="48"/>
  <c r="D364" i="50"/>
  <c r="E418" i="50"/>
  <c r="E340" i="50"/>
  <c r="E214" i="50"/>
  <c r="D212" i="50"/>
  <c r="D214" i="50" s="1"/>
  <c r="E202" i="50"/>
  <c r="D200" i="50"/>
  <c r="D202" i="50" s="1"/>
  <c r="F115" i="50"/>
  <c r="E113" i="50"/>
  <c r="M352" i="50"/>
  <c r="F343" i="50"/>
  <c r="D388" i="50"/>
  <c r="E44" i="50"/>
  <c r="D104" i="50"/>
  <c r="D101" i="50" s="1"/>
  <c r="E101" i="50"/>
  <c r="D320" i="50"/>
  <c r="D322" i="50" s="1"/>
  <c r="E322" i="50"/>
  <c r="E427" i="50"/>
  <c r="D166" i="50"/>
  <c r="D63" i="50"/>
  <c r="E331" i="50"/>
  <c r="D329" i="50"/>
  <c r="D331" i="50" s="1"/>
  <c r="D134" i="50"/>
  <c r="D136" i="50" s="1"/>
  <c r="E136" i="50"/>
  <c r="D127" i="50"/>
  <c r="D400" i="50"/>
  <c r="F107" i="50"/>
  <c r="F109" i="50" s="1"/>
  <c r="D299" i="50"/>
  <c r="D301" i="50" s="1"/>
  <c r="E301" i="50"/>
  <c r="D427" i="50"/>
  <c r="D422" i="50"/>
  <c r="D424" i="50" s="1"/>
  <c r="E334" i="50"/>
  <c r="D332" i="50"/>
  <c r="D334" i="50" s="1"/>
  <c r="E367" i="50"/>
  <c r="D365" i="50"/>
  <c r="D367" i="50" s="1"/>
  <c r="E384" i="50"/>
  <c r="D390" i="50"/>
  <c r="D348" i="50"/>
  <c r="D342" i="50" s="1"/>
  <c r="E342" i="50"/>
  <c r="E139" i="50"/>
  <c r="E131" i="50"/>
  <c r="E133" i="50" s="1"/>
  <c r="D137" i="50"/>
  <c r="E238" i="50"/>
  <c r="D236" i="50"/>
  <c r="D238" i="50" s="1"/>
  <c r="D147" i="50"/>
  <c r="D141" i="50" s="1"/>
  <c r="E141" i="50"/>
  <c r="E148" i="50"/>
  <c r="D305" i="50"/>
  <c r="D307" i="50" s="1"/>
  <c r="E307" i="50"/>
  <c r="D263" i="50"/>
  <c r="D265" i="50" s="1"/>
  <c r="E265" i="50"/>
  <c r="F296" i="50"/>
  <c r="F298" i="50" s="1"/>
  <c r="E302" i="50"/>
  <c r="F304" i="50"/>
  <c r="D259" i="50"/>
  <c r="D183" i="50"/>
  <c r="D180" i="50" s="1"/>
  <c r="E180" i="50"/>
  <c r="D185" i="50"/>
  <c r="D187" i="50" s="1"/>
  <c r="E187" i="50"/>
  <c r="E179" i="50"/>
  <c r="D98" i="50"/>
  <c r="D100" i="50" s="1"/>
  <c r="E100" i="50"/>
  <c r="E92" i="50"/>
  <c r="M14" i="50"/>
  <c r="M430" i="50" s="1"/>
  <c r="D192" i="50"/>
  <c r="E189" i="50"/>
  <c r="E190" i="50" s="1"/>
  <c r="D61" i="50"/>
  <c r="D56" i="50"/>
  <c r="D58" i="50" s="1"/>
  <c r="D158" i="50"/>
  <c r="D160" i="50" s="1"/>
  <c r="E160" i="50"/>
  <c r="D51" i="50"/>
  <c r="E45" i="50"/>
  <c r="E346" i="50"/>
  <c r="D344" i="50"/>
  <c r="E341" i="50"/>
  <c r="E343" i="50" s="1"/>
  <c r="F385" i="50"/>
  <c r="D279" i="50"/>
  <c r="D247" i="50"/>
  <c r="E376" i="50"/>
  <c r="D374" i="50"/>
  <c r="D376" i="50" s="1"/>
  <c r="E326" i="50"/>
  <c r="F328" i="50"/>
  <c r="D297" i="50"/>
  <c r="E279" i="50"/>
  <c r="E217" i="50"/>
  <c r="D215" i="50"/>
  <c r="D217" i="50" s="1"/>
  <c r="E184" i="50"/>
  <c r="D118" i="50"/>
  <c r="E315" i="50"/>
  <c r="D261" i="50"/>
  <c r="D262" i="50" s="1"/>
  <c r="E243" i="50"/>
  <c r="E244" i="50" s="1"/>
  <c r="E10" i="51"/>
  <c r="F349" i="50"/>
  <c r="E347" i="50"/>
  <c r="D340" i="50"/>
  <c r="D67" i="50"/>
  <c r="D62" i="50"/>
  <c r="L429" i="50"/>
  <c r="L15" i="50"/>
  <c r="L431" i="50" s="1"/>
  <c r="D198" i="50"/>
  <c r="E195" i="50"/>
  <c r="E199" i="50"/>
  <c r="D111" i="50"/>
  <c r="D108" i="50" s="1"/>
  <c r="E108" i="50"/>
  <c r="E112" i="50"/>
  <c r="K19" i="50"/>
  <c r="K13" i="50"/>
  <c r="F13" i="50"/>
  <c r="E70" i="50"/>
  <c r="D68" i="50"/>
  <c r="D70" i="50" s="1"/>
  <c r="E46" i="50"/>
  <c r="M19" i="50"/>
  <c r="M13" i="50"/>
  <c r="D140" i="50"/>
  <c r="D145" i="50"/>
  <c r="G430" i="50"/>
  <c r="G15" i="50"/>
  <c r="G431" i="50" s="1"/>
  <c r="D412" i="50"/>
  <c r="E361" i="50"/>
  <c r="D359" i="50"/>
  <c r="D413" i="50"/>
  <c r="D415" i="50" s="1"/>
  <c r="E415" i="50"/>
  <c r="D394" i="50"/>
  <c r="E355" i="50"/>
  <c r="D353" i="50"/>
  <c r="D355" i="50" s="1"/>
  <c r="F10" i="51"/>
  <c r="E297" i="50"/>
  <c r="E205" i="50"/>
  <c r="D203" i="50"/>
  <c r="D205" i="50" s="1"/>
  <c r="D311" i="50"/>
  <c r="D313" i="50" s="1"/>
  <c r="E313" i="50"/>
  <c r="E256" i="50"/>
  <c r="D254" i="50"/>
  <c r="D256" i="50" s="1"/>
  <c r="D92" i="50"/>
  <c r="D94" i="50" s="1"/>
  <c r="E295" i="50"/>
  <c r="D293" i="50"/>
  <c r="D295" i="50" s="1"/>
  <c r="E226" i="50"/>
  <c r="D224" i="50"/>
  <c r="D226" i="50" s="1"/>
  <c r="D148" i="50"/>
  <c r="D96" i="50"/>
  <c r="D93" i="50" s="1"/>
  <c r="E93" i="50"/>
  <c r="E194" i="50"/>
  <c r="F169" i="50"/>
  <c r="E18" i="50"/>
  <c r="D24" i="50"/>
  <c r="D105" i="50"/>
  <c r="E102" i="50"/>
  <c r="E103" i="50" s="1"/>
  <c r="E36" i="50"/>
  <c r="E37" i="50" s="1"/>
  <c r="D39" i="50"/>
  <c r="D36" i="50" s="1"/>
  <c r="N429" i="50"/>
  <c r="N15" i="50"/>
  <c r="N431" i="50" s="1"/>
  <c r="D17" i="50"/>
  <c r="D73" i="50"/>
  <c r="E368" i="50"/>
  <c r="E350" i="50" s="1"/>
  <c r="E352" i="50" s="1"/>
  <c r="F370" i="50"/>
  <c r="E383" i="50"/>
  <c r="E397" i="50"/>
  <c r="D395" i="50"/>
  <c r="D397" i="50" s="1"/>
  <c r="D421" i="50"/>
  <c r="D416" i="50"/>
  <c r="D418" i="50" s="1"/>
  <c r="E409" i="50"/>
  <c r="D407" i="50"/>
  <c r="D409" i="50" s="1"/>
  <c r="D317" i="50"/>
  <c r="E319" i="50"/>
  <c r="E314" i="50"/>
  <c r="E283" i="50"/>
  <c r="D281" i="50"/>
  <c r="E278" i="50"/>
  <c r="E280" i="50" s="1"/>
  <c r="E175" i="50"/>
  <c r="D173" i="50"/>
  <c r="D175" i="50" s="1"/>
  <c r="E274" i="50"/>
  <c r="D272" i="50"/>
  <c r="D274" i="50" s="1"/>
  <c r="E97" i="50"/>
  <c r="D325" i="50"/>
  <c r="F244" i="50"/>
  <c r="E250" i="50"/>
  <c r="D248" i="50"/>
  <c r="D250" i="50" s="1"/>
  <c r="D222" i="50"/>
  <c r="D223" i="50" s="1"/>
  <c r="E223" i="50"/>
  <c r="E140" i="50"/>
  <c r="E142" i="50" s="1"/>
  <c r="D199" i="50"/>
  <c r="D210" i="50"/>
  <c r="D211" i="50" s="1"/>
  <c r="E211" i="50"/>
  <c r="F181" i="50"/>
  <c r="E178" i="50"/>
  <c r="D176" i="50"/>
  <c r="E167" i="50"/>
  <c r="E169" i="50" s="1"/>
  <c r="F94" i="50"/>
  <c r="F14" i="50"/>
  <c r="F430" i="50" s="1"/>
  <c r="M196" i="50"/>
  <c r="E63" i="50"/>
  <c r="E64" i="50" s="1"/>
  <c r="O430" i="50"/>
  <c r="O15" i="50"/>
  <c r="O431" i="50" s="1"/>
  <c r="H13" i="50"/>
  <c r="H19" i="50"/>
  <c r="D40" i="50"/>
  <c r="D35" i="50"/>
  <c r="D37" i="50" s="1"/>
  <c r="G16" i="48"/>
  <c r="G25" i="48"/>
  <c r="G22" i="48"/>
  <c r="G17" i="48"/>
  <c r="G14" i="48"/>
  <c r="E9" i="48"/>
  <c r="G10" i="48"/>
  <c r="D64" i="50" l="1"/>
  <c r="D194" i="50"/>
  <c r="E115" i="50"/>
  <c r="D113" i="50"/>
  <c r="E107" i="50"/>
  <c r="E109" i="50" s="1"/>
  <c r="E385" i="50"/>
  <c r="D383" i="50"/>
  <c r="D179" i="50"/>
  <c r="D181" i="50" s="1"/>
  <c r="E14" i="50"/>
  <c r="E430" i="50" s="1"/>
  <c r="M429" i="50"/>
  <c r="M15" i="50"/>
  <c r="M431" i="50" s="1"/>
  <c r="E19" i="50"/>
  <c r="D384" i="50"/>
  <c r="D391" i="50"/>
  <c r="H429" i="50"/>
  <c r="H15" i="50"/>
  <c r="H431" i="50" s="1"/>
  <c r="D178" i="50"/>
  <c r="D167" i="50"/>
  <c r="D169" i="50" s="1"/>
  <c r="D278" i="50"/>
  <c r="D280" i="50" s="1"/>
  <c r="D283" i="50"/>
  <c r="D319" i="50"/>
  <c r="D350" i="50"/>
  <c r="D352" i="50" s="1"/>
  <c r="D361" i="50"/>
  <c r="F429" i="50"/>
  <c r="F15" i="50"/>
  <c r="F431" i="50" s="1"/>
  <c r="D195" i="50"/>
  <c r="D196" i="50" s="1"/>
  <c r="D347" i="50"/>
  <c r="D349" i="50" s="1"/>
  <c r="E349" i="50"/>
  <c r="D189" i="50"/>
  <c r="D190" i="50" s="1"/>
  <c r="D193" i="50"/>
  <c r="E370" i="50"/>
  <c r="D368" i="50"/>
  <c r="D370" i="50" s="1"/>
  <c r="D102" i="50"/>
  <c r="D103" i="50" s="1"/>
  <c r="D106" i="50"/>
  <c r="K429" i="50"/>
  <c r="K15" i="50"/>
  <c r="K431" i="50" s="1"/>
  <c r="D242" i="50"/>
  <c r="E304" i="50"/>
  <c r="D302" i="50"/>
  <c r="E296" i="50"/>
  <c r="E298" i="50" s="1"/>
  <c r="E316" i="50"/>
  <c r="D18" i="50"/>
  <c r="D25" i="50"/>
  <c r="E196" i="50"/>
  <c r="D97" i="50"/>
  <c r="D142" i="50"/>
  <c r="D112" i="50"/>
  <c r="G10" i="51"/>
  <c r="D243" i="50"/>
  <c r="D326" i="50"/>
  <c r="D328" i="50" s="1"/>
  <c r="E328" i="50"/>
  <c r="D346" i="50"/>
  <c r="D341" i="50"/>
  <c r="D343" i="50" s="1"/>
  <c r="D45" i="50"/>
  <c r="D46" i="50" s="1"/>
  <c r="D52" i="50"/>
  <c r="E94" i="50"/>
  <c r="E181" i="50"/>
  <c r="E13" i="50"/>
  <c r="D184" i="50"/>
  <c r="D139" i="50"/>
  <c r="D131" i="50"/>
  <c r="D133" i="50" s="1"/>
  <c r="D25" i="49"/>
  <c r="D26" i="49"/>
  <c r="E27" i="49"/>
  <c r="F27" i="49"/>
  <c r="G27" i="49"/>
  <c r="H27" i="49"/>
  <c r="I27" i="49"/>
  <c r="J27" i="49"/>
  <c r="K27" i="49"/>
  <c r="L27" i="49"/>
  <c r="M27" i="49"/>
  <c r="N27" i="49"/>
  <c r="O27" i="49"/>
  <c r="P27" i="49"/>
  <c r="Q27" i="49"/>
  <c r="D29" i="49"/>
  <c r="D30" i="49"/>
  <c r="E31" i="49"/>
  <c r="F31" i="49"/>
  <c r="G31" i="49"/>
  <c r="H31" i="49"/>
  <c r="I31" i="49"/>
  <c r="J31" i="49"/>
  <c r="K31" i="49"/>
  <c r="L31" i="49"/>
  <c r="M31" i="49"/>
  <c r="N31" i="49"/>
  <c r="O31" i="49"/>
  <c r="P31" i="49"/>
  <c r="Q31" i="49"/>
  <c r="D385" i="50" l="1"/>
  <c r="D115" i="50"/>
  <c r="D107" i="50"/>
  <c r="D109" i="50" s="1"/>
  <c r="E429" i="50"/>
  <c r="E15" i="50"/>
  <c r="E431" i="50" s="1"/>
  <c r="D14" i="50"/>
  <c r="D430" i="50" s="1"/>
  <c r="D244" i="50"/>
  <c r="D19" i="50"/>
  <c r="D304" i="50"/>
  <c r="D296" i="50"/>
  <c r="D298" i="50" s="1"/>
  <c r="D314" i="50"/>
  <c r="D316" i="50" s="1"/>
  <c r="D31" i="49"/>
  <c r="D27" i="49"/>
  <c r="D13" i="50" l="1"/>
  <c r="F83" i="49"/>
  <c r="F105" i="49"/>
  <c r="G105" i="49"/>
  <c r="H105" i="49"/>
  <c r="I105" i="49"/>
  <c r="J105" i="49"/>
  <c r="K105" i="49"/>
  <c r="L105" i="49"/>
  <c r="M105" i="49"/>
  <c r="N105" i="49"/>
  <c r="O105" i="49"/>
  <c r="P105" i="49"/>
  <c r="Q105" i="49"/>
  <c r="F106" i="49"/>
  <c r="G106" i="49"/>
  <c r="H106" i="49"/>
  <c r="I106" i="49"/>
  <c r="J106" i="49"/>
  <c r="K106" i="49"/>
  <c r="L106" i="49"/>
  <c r="M106" i="49"/>
  <c r="N106" i="49"/>
  <c r="O106" i="49"/>
  <c r="P106" i="49"/>
  <c r="Q106" i="49"/>
  <c r="E106" i="49"/>
  <c r="E105" i="49"/>
  <c r="Q147" i="49"/>
  <c r="P147" i="49"/>
  <c r="O147" i="49"/>
  <c r="N147" i="49"/>
  <c r="M147" i="49"/>
  <c r="L147" i="49"/>
  <c r="K147" i="49"/>
  <c r="J147" i="49"/>
  <c r="I147" i="49"/>
  <c r="H147" i="49"/>
  <c r="G147" i="49"/>
  <c r="F147" i="49"/>
  <c r="E147" i="49"/>
  <c r="D146" i="49"/>
  <c r="D145" i="49"/>
  <c r="F79" i="49"/>
  <c r="Q139" i="49"/>
  <c r="P139" i="49"/>
  <c r="O139" i="49"/>
  <c r="N139" i="49"/>
  <c r="M139" i="49"/>
  <c r="L139" i="49"/>
  <c r="K139" i="49"/>
  <c r="J139" i="49"/>
  <c r="I139" i="49"/>
  <c r="H139" i="49"/>
  <c r="G139" i="49"/>
  <c r="F139" i="49"/>
  <c r="E139" i="49"/>
  <c r="D138" i="49"/>
  <c r="D137" i="49"/>
  <c r="Q163" i="49"/>
  <c r="P163" i="49"/>
  <c r="O163" i="49"/>
  <c r="N163" i="49"/>
  <c r="M163" i="49"/>
  <c r="L163" i="49"/>
  <c r="K163" i="49"/>
  <c r="J163" i="49"/>
  <c r="I163" i="49"/>
  <c r="H163" i="49"/>
  <c r="G163" i="49"/>
  <c r="F163" i="49"/>
  <c r="E163" i="49"/>
  <c r="D162" i="49"/>
  <c r="D161" i="49"/>
  <c r="Q159" i="49"/>
  <c r="P159" i="49"/>
  <c r="O159" i="49"/>
  <c r="N159" i="49"/>
  <c r="M159" i="49"/>
  <c r="L159" i="49"/>
  <c r="K159" i="49"/>
  <c r="J159" i="49"/>
  <c r="I159" i="49"/>
  <c r="H159" i="49"/>
  <c r="G159" i="49"/>
  <c r="F159" i="49"/>
  <c r="E159" i="49"/>
  <c r="D158" i="49"/>
  <c r="D157" i="49"/>
  <c r="Q155" i="49"/>
  <c r="P155" i="49"/>
  <c r="O155" i="49"/>
  <c r="N155" i="49"/>
  <c r="M155" i="49"/>
  <c r="L155" i="49"/>
  <c r="K155" i="49"/>
  <c r="J155" i="49"/>
  <c r="I155" i="49"/>
  <c r="H155" i="49"/>
  <c r="G155" i="49"/>
  <c r="F155" i="49"/>
  <c r="E155" i="49"/>
  <c r="D154" i="49"/>
  <c r="D153" i="49"/>
  <c r="Q151" i="49"/>
  <c r="P151" i="49"/>
  <c r="O151" i="49"/>
  <c r="N151" i="49"/>
  <c r="M151" i="49"/>
  <c r="L151" i="49"/>
  <c r="K151" i="49"/>
  <c r="J151" i="49"/>
  <c r="I151" i="49"/>
  <c r="H151" i="49"/>
  <c r="G151" i="49"/>
  <c r="F151" i="49"/>
  <c r="E151" i="49"/>
  <c r="D150" i="49"/>
  <c r="D149" i="49"/>
  <c r="Q143" i="49"/>
  <c r="P143" i="49"/>
  <c r="O143" i="49"/>
  <c r="N143" i="49"/>
  <c r="M143" i="49"/>
  <c r="L143" i="49"/>
  <c r="K143" i="49"/>
  <c r="J143" i="49"/>
  <c r="I143" i="49"/>
  <c r="H143" i="49"/>
  <c r="G143" i="49"/>
  <c r="F143" i="49"/>
  <c r="E143" i="49"/>
  <c r="D142" i="49"/>
  <c r="D141" i="49"/>
  <c r="Q135" i="49"/>
  <c r="P135" i="49"/>
  <c r="O135" i="49"/>
  <c r="N135" i="49"/>
  <c r="M135" i="49"/>
  <c r="L135" i="49"/>
  <c r="K135" i="49"/>
  <c r="J135" i="49"/>
  <c r="I135" i="49"/>
  <c r="H135" i="49"/>
  <c r="G135" i="49"/>
  <c r="F135" i="49"/>
  <c r="E135" i="49"/>
  <c r="D134" i="49"/>
  <c r="D133" i="49"/>
  <c r="Q131" i="49"/>
  <c r="P131" i="49"/>
  <c r="O131" i="49"/>
  <c r="N131" i="49"/>
  <c r="M131" i="49"/>
  <c r="L131" i="49"/>
  <c r="K131" i="49"/>
  <c r="J131" i="49"/>
  <c r="I131" i="49"/>
  <c r="H131" i="49"/>
  <c r="G131" i="49"/>
  <c r="F131" i="49"/>
  <c r="E131" i="49"/>
  <c r="D130" i="49"/>
  <c r="D129" i="49"/>
  <c r="Q127" i="49"/>
  <c r="P127" i="49"/>
  <c r="O127" i="49"/>
  <c r="N127" i="49"/>
  <c r="M127" i="49"/>
  <c r="L127" i="49"/>
  <c r="K127" i="49"/>
  <c r="J127" i="49"/>
  <c r="I127" i="49"/>
  <c r="H127" i="49"/>
  <c r="G127" i="49"/>
  <c r="F127" i="49"/>
  <c r="E127" i="49"/>
  <c r="D126" i="49"/>
  <c r="D125" i="49"/>
  <c r="Q123" i="49"/>
  <c r="P123" i="49"/>
  <c r="O123" i="49"/>
  <c r="N123" i="49"/>
  <c r="M123" i="49"/>
  <c r="L123" i="49"/>
  <c r="K123" i="49"/>
  <c r="J123" i="49"/>
  <c r="I123" i="49"/>
  <c r="H123" i="49"/>
  <c r="G123" i="49"/>
  <c r="F123" i="49"/>
  <c r="E123" i="49"/>
  <c r="D122" i="49"/>
  <c r="D121" i="49"/>
  <c r="Q119" i="49"/>
  <c r="P119" i="49"/>
  <c r="O119" i="49"/>
  <c r="N119" i="49"/>
  <c r="M119" i="49"/>
  <c r="L119" i="49"/>
  <c r="K119" i="49"/>
  <c r="J119" i="49"/>
  <c r="I119" i="49"/>
  <c r="H119" i="49"/>
  <c r="G119" i="49"/>
  <c r="F119" i="49"/>
  <c r="E119" i="49"/>
  <c r="D118" i="49"/>
  <c r="D117" i="49"/>
  <c r="Q115" i="49"/>
  <c r="P115" i="49"/>
  <c r="O115" i="49"/>
  <c r="N115" i="49"/>
  <c r="M115" i="49"/>
  <c r="L115" i="49"/>
  <c r="K115" i="49"/>
  <c r="J115" i="49"/>
  <c r="I115" i="49"/>
  <c r="H115" i="49"/>
  <c r="G115" i="49"/>
  <c r="F115" i="49"/>
  <c r="E115" i="49"/>
  <c r="D114" i="49"/>
  <c r="D113" i="49"/>
  <c r="Q111" i="49"/>
  <c r="P111" i="49"/>
  <c r="O111" i="49"/>
  <c r="N111" i="49"/>
  <c r="M111" i="49"/>
  <c r="L111" i="49"/>
  <c r="K111" i="49"/>
  <c r="J111" i="49"/>
  <c r="I111" i="49"/>
  <c r="H111" i="49"/>
  <c r="G111" i="49"/>
  <c r="F111" i="49"/>
  <c r="E111" i="49"/>
  <c r="D110" i="49"/>
  <c r="D109" i="49"/>
  <c r="Q103" i="49"/>
  <c r="P103" i="49"/>
  <c r="O103" i="49"/>
  <c r="N103" i="49"/>
  <c r="M103" i="49"/>
  <c r="L103" i="49"/>
  <c r="K103" i="49"/>
  <c r="J103" i="49"/>
  <c r="I103" i="49"/>
  <c r="H103" i="49"/>
  <c r="G103" i="49"/>
  <c r="F103" i="49"/>
  <c r="E103" i="49"/>
  <c r="D102" i="49"/>
  <c r="D101" i="49"/>
  <c r="Q99" i="49"/>
  <c r="P99" i="49"/>
  <c r="O99" i="49"/>
  <c r="N99" i="49"/>
  <c r="M99" i="49"/>
  <c r="L99" i="49"/>
  <c r="K99" i="49"/>
  <c r="J99" i="49"/>
  <c r="I99" i="49"/>
  <c r="H99" i="49"/>
  <c r="G99" i="49"/>
  <c r="F99" i="49"/>
  <c r="E99" i="49"/>
  <c r="D98" i="49"/>
  <c r="D97" i="49"/>
  <c r="Q95" i="49"/>
  <c r="P95" i="49"/>
  <c r="O95" i="49"/>
  <c r="N95" i="49"/>
  <c r="M95" i="49"/>
  <c r="L95" i="49"/>
  <c r="K95" i="49"/>
  <c r="J95" i="49"/>
  <c r="I95" i="49"/>
  <c r="H95" i="49"/>
  <c r="G95" i="49"/>
  <c r="F95" i="49"/>
  <c r="E95" i="49"/>
  <c r="D94" i="49"/>
  <c r="D93" i="49"/>
  <c r="Q91" i="49"/>
  <c r="P91" i="49"/>
  <c r="O91" i="49"/>
  <c r="N91" i="49"/>
  <c r="M91" i="49"/>
  <c r="L91" i="49"/>
  <c r="K91" i="49"/>
  <c r="J91" i="49"/>
  <c r="I91" i="49"/>
  <c r="H91" i="49"/>
  <c r="G91" i="49"/>
  <c r="F91" i="49"/>
  <c r="E91" i="49"/>
  <c r="D90" i="49"/>
  <c r="D89" i="49"/>
  <c r="Q87" i="49"/>
  <c r="P87" i="49"/>
  <c r="O87" i="49"/>
  <c r="N87" i="49"/>
  <c r="M87" i="49"/>
  <c r="L87" i="49"/>
  <c r="K87" i="49"/>
  <c r="J87" i="49"/>
  <c r="I87" i="49"/>
  <c r="H87" i="49"/>
  <c r="G87" i="49"/>
  <c r="F87" i="49"/>
  <c r="E87" i="49"/>
  <c r="D86" i="49"/>
  <c r="D85" i="49"/>
  <c r="Q83" i="49"/>
  <c r="P83" i="49"/>
  <c r="O83" i="49"/>
  <c r="N83" i="49"/>
  <c r="M83" i="49"/>
  <c r="L83" i="49"/>
  <c r="K83" i="49"/>
  <c r="J83" i="49"/>
  <c r="I83" i="49"/>
  <c r="H83" i="49"/>
  <c r="G83" i="49"/>
  <c r="E83" i="49"/>
  <c r="D82" i="49"/>
  <c r="D81" i="49"/>
  <c r="Q79" i="49"/>
  <c r="P79" i="49"/>
  <c r="O79" i="49"/>
  <c r="N79" i="49"/>
  <c r="M79" i="49"/>
  <c r="L79" i="49"/>
  <c r="K79" i="49"/>
  <c r="J79" i="49"/>
  <c r="I79" i="49"/>
  <c r="H79" i="49"/>
  <c r="G79" i="49"/>
  <c r="E79" i="49"/>
  <c r="D78" i="49"/>
  <c r="D77" i="49"/>
  <c r="Q75" i="49"/>
  <c r="P75" i="49"/>
  <c r="O75" i="49"/>
  <c r="N75" i="49"/>
  <c r="M75" i="49"/>
  <c r="L75" i="49"/>
  <c r="K75" i="49"/>
  <c r="J75" i="49"/>
  <c r="I75" i="49"/>
  <c r="H75" i="49"/>
  <c r="G75" i="49"/>
  <c r="F75" i="49"/>
  <c r="E75" i="49"/>
  <c r="D74" i="49"/>
  <c r="D73" i="49"/>
  <c r="Q71" i="49"/>
  <c r="P71" i="49"/>
  <c r="O71" i="49"/>
  <c r="N71" i="49"/>
  <c r="M71" i="49"/>
  <c r="L71" i="49"/>
  <c r="K71" i="49"/>
  <c r="J71" i="49"/>
  <c r="I71" i="49"/>
  <c r="H71" i="49"/>
  <c r="G71" i="49"/>
  <c r="E71" i="49"/>
  <c r="D69" i="49"/>
  <c r="Q67" i="49"/>
  <c r="P67" i="49"/>
  <c r="O67" i="49"/>
  <c r="N67" i="49"/>
  <c r="M67" i="49"/>
  <c r="L67" i="49"/>
  <c r="K67" i="49"/>
  <c r="J67" i="49"/>
  <c r="I67" i="49"/>
  <c r="H67" i="49"/>
  <c r="G67" i="49"/>
  <c r="F67" i="49"/>
  <c r="E67" i="49"/>
  <c r="D66" i="49"/>
  <c r="D65" i="49"/>
  <c r="Q63" i="49"/>
  <c r="P63" i="49"/>
  <c r="O63" i="49"/>
  <c r="N63" i="49"/>
  <c r="M63" i="49"/>
  <c r="L63" i="49"/>
  <c r="K63" i="49"/>
  <c r="J63" i="49"/>
  <c r="I63" i="49"/>
  <c r="H63" i="49"/>
  <c r="G63" i="49"/>
  <c r="F63" i="49"/>
  <c r="E63" i="49"/>
  <c r="D62" i="49"/>
  <c r="D61" i="49"/>
  <c r="Q59" i="49"/>
  <c r="P59" i="49"/>
  <c r="O59" i="49"/>
  <c r="N59" i="49"/>
  <c r="M59" i="49"/>
  <c r="L59" i="49"/>
  <c r="K59" i="49"/>
  <c r="J59" i="49"/>
  <c r="I59" i="49"/>
  <c r="H59" i="49"/>
  <c r="G59" i="49"/>
  <c r="F59" i="49"/>
  <c r="E59" i="49"/>
  <c r="D58" i="49"/>
  <c r="D57" i="49"/>
  <c r="Q55" i="49"/>
  <c r="P55" i="49"/>
  <c r="O55" i="49"/>
  <c r="N55" i="49"/>
  <c r="M55" i="49"/>
  <c r="L55" i="49"/>
  <c r="K55" i="49"/>
  <c r="J55" i="49"/>
  <c r="I55" i="49"/>
  <c r="H55" i="49"/>
  <c r="G55" i="49"/>
  <c r="F55" i="49"/>
  <c r="E55" i="49"/>
  <c r="D54" i="49"/>
  <c r="D53" i="49"/>
  <c r="Q51" i="49"/>
  <c r="P51" i="49"/>
  <c r="O51" i="49"/>
  <c r="N51" i="49"/>
  <c r="M51" i="49"/>
  <c r="L51" i="49"/>
  <c r="K51" i="49"/>
  <c r="J51" i="49"/>
  <c r="I51" i="49"/>
  <c r="H51" i="49"/>
  <c r="G51" i="49"/>
  <c r="F51" i="49"/>
  <c r="E51" i="49"/>
  <c r="D50" i="49"/>
  <c r="D49" i="49"/>
  <c r="Q47" i="49"/>
  <c r="P47" i="49"/>
  <c r="O47" i="49"/>
  <c r="N47" i="49"/>
  <c r="M47" i="49"/>
  <c r="L47" i="49"/>
  <c r="K47" i="49"/>
  <c r="J47" i="49"/>
  <c r="I47" i="49"/>
  <c r="H47" i="49"/>
  <c r="G47" i="49"/>
  <c r="F47" i="49"/>
  <c r="E47" i="49"/>
  <c r="D46" i="49"/>
  <c r="D45" i="49"/>
  <c r="Q43" i="49"/>
  <c r="P43" i="49"/>
  <c r="O43" i="49"/>
  <c r="N43" i="49"/>
  <c r="M43" i="49"/>
  <c r="L43" i="49"/>
  <c r="K43" i="49"/>
  <c r="J43" i="49"/>
  <c r="I43" i="49"/>
  <c r="H43" i="49"/>
  <c r="G43" i="49"/>
  <c r="F43" i="49"/>
  <c r="E43" i="49"/>
  <c r="D42" i="49"/>
  <c r="D41" i="49"/>
  <c r="Q39" i="49"/>
  <c r="P39" i="49"/>
  <c r="O39" i="49"/>
  <c r="N39" i="49"/>
  <c r="M39" i="49"/>
  <c r="L39" i="49"/>
  <c r="K39" i="49"/>
  <c r="J39" i="49"/>
  <c r="I39" i="49"/>
  <c r="H39" i="49"/>
  <c r="G39" i="49"/>
  <c r="F39" i="49"/>
  <c r="E39" i="49"/>
  <c r="D38" i="49"/>
  <c r="D37" i="49"/>
  <c r="Q35" i="49"/>
  <c r="P35" i="49"/>
  <c r="O35" i="49"/>
  <c r="N35" i="49"/>
  <c r="M35" i="49"/>
  <c r="L35" i="49"/>
  <c r="K35" i="49"/>
  <c r="J35" i="49"/>
  <c r="I35" i="49"/>
  <c r="H35" i="49"/>
  <c r="G35" i="49"/>
  <c r="F35" i="49"/>
  <c r="E35" i="49"/>
  <c r="D34" i="49"/>
  <c r="D33" i="49"/>
  <c r="Q23" i="49"/>
  <c r="P23" i="49"/>
  <c r="O23" i="49"/>
  <c r="N23" i="49"/>
  <c r="M23" i="49"/>
  <c r="L23" i="49"/>
  <c r="K23" i="49"/>
  <c r="J23" i="49"/>
  <c r="I23" i="49"/>
  <c r="H23" i="49"/>
  <c r="G23" i="49"/>
  <c r="F23" i="49"/>
  <c r="E23" i="49"/>
  <c r="D22" i="49"/>
  <c r="D21" i="49"/>
  <c r="Q19" i="49"/>
  <c r="P19" i="49"/>
  <c r="O19" i="49"/>
  <c r="N19" i="49"/>
  <c r="M19" i="49"/>
  <c r="L19" i="49"/>
  <c r="K19" i="49"/>
  <c r="J19" i="49"/>
  <c r="I19" i="49"/>
  <c r="H19" i="49"/>
  <c r="G19" i="49"/>
  <c r="F19" i="49"/>
  <c r="E19" i="49"/>
  <c r="D18" i="49"/>
  <c r="D17" i="49"/>
  <c r="Q14" i="49"/>
  <c r="P14" i="49"/>
  <c r="O14" i="49"/>
  <c r="N14" i="49"/>
  <c r="M14" i="49"/>
  <c r="L14" i="49"/>
  <c r="K14" i="49"/>
  <c r="J14" i="49"/>
  <c r="I14" i="49"/>
  <c r="H14" i="49"/>
  <c r="G14" i="49"/>
  <c r="E14" i="49"/>
  <c r="Q13" i="49"/>
  <c r="P13" i="49"/>
  <c r="O13" i="49"/>
  <c r="N13" i="49"/>
  <c r="M13" i="49"/>
  <c r="L13" i="49"/>
  <c r="K13" i="49"/>
  <c r="J13" i="49"/>
  <c r="I13" i="49"/>
  <c r="H13" i="49"/>
  <c r="G13" i="49"/>
  <c r="F13" i="49"/>
  <c r="E13" i="49"/>
  <c r="D429" i="50" l="1"/>
  <c r="D15" i="50"/>
  <c r="D431" i="50" s="1"/>
  <c r="N165" i="49"/>
  <c r="E166" i="49"/>
  <c r="D55" i="49"/>
  <c r="D67" i="49"/>
  <c r="I107" i="49"/>
  <c r="D47" i="49"/>
  <c r="H165" i="49"/>
  <c r="L166" i="49"/>
  <c r="P166" i="49"/>
  <c r="D105" i="49"/>
  <c r="P165" i="49"/>
  <c r="H166" i="49"/>
  <c r="H167" i="49" s="1"/>
  <c r="G107" i="49"/>
  <c r="F71" i="49"/>
  <c r="D71" i="49" s="1"/>
  <c r="D70" i="49"/>
  <c r="G165" i="49"/>
  <c r="K165" i="49"/>
  <c r="O165" i="49"/>
  <c r="G166" i="49"/>
  <c r="K166" i="49"/>
  <c r="O166" i="49"/>
  <c r="D139" i="49"/>
  <c r="N166" i="49"/>
  <c r="L107" i="49"/>
  <c r="Q166" i="49"/>
  <c r="M166" i="49"/>
  <c r="I166" i="49"/>
  <c r="Q165" i="49"/>
  <c r="E165" i="49"/>
  <c r="D87" i="49"/>
  <c r="D95" i="49"/>
  <c r="H107" i="49"/>
  <c r="O107" i="49"/>
  <c r="D123" i="49"/>
  <c r="D135" i="49"/>
  <c r="D143" i="49"/>
  <c r="D159" i="49"/>
  <c r="F165" i="49"/>
  <c r="J165" i="49"/>
  <c r="J166" i="49"/>
  <c r="D19" i="49"/>
  <c r="I15" i="49"/>
  <c r="M15" i="49"/>
  <c r="L15" i="49"/>
  <c r="P15" i="49"/>
  <c r="D35" i="49"/>
  <c r="D51" i="49"/>
  <c r="D83" i="49"/>
  <c r="D91" i="49"/>
  <c r="J107" i="49"/>
  <c r="K107" i="49"/>
  <c r="D147" i="49"/>
  <c r="G15" i="49"/>
  <c r="K15" i="49"/>
  <c r="O15" i="49"/>
  <c r="J15" i="49"/>
  <c r="D43" i="49"/>
  <c r="D103" i="49"/>
  <c r="D111" i="49"/>
  <c r="M107" i="49"/>
  <c r="D151" i="49"/>
  <c r="D106" i="49"/>
  <c r="L165" i="49"/>
  <c r="H15" i="49"/>
  <c r="D23" i="49"/>
  <c r="D39" i="49"/>
  <c r="D59" i="49"/>
  <c r="N15" i="49"/>
  <c r="D79" i="49"/>
  <c r="D99" i="49"/>
  <c r="D127" i="49"/>
  <c r="D163" i="49"/>
  <c r="P107" i="49"/>
  <c r="M165" i="49"/>
  <c r="I165" i="49"/>
  <c r="Q15" i="49"/>
  <c r="D63" i="49"/>
  <c r="D75" i="49"/>
  <c r="D115" i="49"/>
  <c r="D119" i="49"/>
  <c r="N107" i="49"/>
  <c r="D131" i="49"/>
  <c r="D155" i="49"/>
  <c r="Q107" i="49"/>
  <c r="F107" i="49"/>
  <c r="D13" i="49"/>
  <c r="E15" i="49"/>
  <c r="F14" i="49"/>
  <c r="F166" i="49" s="1"/>
  <c r="E107" i="49"/>
  <c r="G167" i="49" l="1"/>
  <c r="F167" i="49"/>
  <c r="N167" i="49"/>
  <c r="I167" i="49"/>
  <c r="K167" i="49"/>
  <c r="P167" i="49"/>
  <c r="L167" i="49"/>
  <c r="O167" i="49"/>
  <c r="M167" i="49"/>
  <c r="Q167" i="49"/>
  <c r="F15" i="49"/>
  <c r="D15" i="49" s="1"/>
  <c r="D165" i="49"/>
  <c r="J167" i="49"/>
  <c r="G9" i="48"/>
  <c r="D107" i="49"/>
  <c r="D14" i="49"/>
  <c r="D166" i="49" s="1"/>
  <c r="E167" i="49"/>
  <c r="D167" i="49" l="1"/>
</calcChain>
</file>

<file path=xl/sharedStrings.xml><?xml version="1.0" encoding="utf-8"?>
<sst xmlns="http://schemas.openxmlformats.org/spreadsheetml/2006/main" count="2445" uniqueCount="750">
  <si>
    <t>w złotych</t>
  </si>
  <si>
    <t>Dział</t>
  </si>
  <si>
    <t>§</t>
  </si>
  <si>
    <t>Treść</t>
  </si>
  <si>
    <t>Zmniejszenie</t>
  </si>
  <si>
    <t>*</t>
  </si>
  <si>
    <t>a</t>
  </si>
  <si>
    <t>b</t>
  </si>
  <si>
    <t>c</t>
  </si>
  <si>
    <t>010</t>
  </si>
  <si>
    <t>600</t>
  </si>
  <si>
    <t>TRANSPORT I ŁĄCZNOŚĆ</t>
  </si>
  <si>
    <t>700</t>
  </si>
  <si>
    <t>GOSPODARKA MIESZKANIOWA</t>
  </si>
  <si>
    <t>710</t>
  </si>
  <si>
    <t>DZIAŁALNOŚĆ USŁUGOWA</t>
  </si>
  <si>
    <t>750</t>
  </si>
  <si>
    <t>ADMINISTRACJA PUBLICZNA</t>
  </si>
  <si>
    <t>801</t>
  </si>
  <si>
    <t>OŚWIATA I WYCHOWANIE</t>
  </si>
  <si>
    <t>851</t>
  </si>
  <si>
    <t>OCHRONA ZDROWIA</t>
  </si>
  <si>
    <t>POMOC SPOŁECZNA</t>
  </si>
  <si>
    <t>GOSPODARKA KOMUNALNA I OCHRONA ŚRODOWISKA</t>
  </si>
  <si>
    <t>KULTURA I OCHRONA DZIEDZICTWA NARODOWEGO</t>
  </si>
  <si>
    <t>OGRODY BOTANICZNE I ZOOLOGICZNE ORAZ NATURALNE OBSZARY I OBIEKTY CHRONIONEJ PRZYRODY</t>
  </si>
  <si>
    <t>752</t>
  </si>
  <si>
    <t>OBRONA NARODOWA</t>
  </si>
  <si>
    <t>RODZINA</t>
  </si>
  <si>
    <t>050</t>
  </si>
  <si>
    <t>RYBOŁÓWSTWO I RYBACTWO</t>
  </si>
  <si>
    <t>630</t>
  </si>
  <si>
    <t>TURYSTYKA</t>
  </si>
  <si>
    <t>720</t>
  </si>
  <si>
    <t>INFORMATYKA</t>
  </si>
  <si>
    <t>Nazwa</t>
  </si>
  <si>
    <t>Ogółem</t>
  </si>
  <si>
    <t>150</t>
  </si>
  <si>
    <t>PRZETWÓRSTWO PRZEMYSŁOWE</t>
  </si>
  <si>
    <t>500</t>
  </si>
  <si>
    <t>HANDEL</t>
  </si>
  <si>
    <t>758</t>
  </si>
  <si>
    <t>RÓŻNE ROZLICZENIA</t>
  </si>
  <si>
    <t>900</t>
  </si>
  <si>
    <t>853</t>
  </si>
  <si>
    <t>855</t>
  </si>
  <si>
    <t>Załącznik nr 1 do uchwały</t>
  </si>
  <si>
    <t>Udziały 
w podatkach
 i   
subwencje</t>
  </si>
  <si>
    <t>Pozostałe dochody własne uzyskiwane  przez Województwo      i jednostki budżetowe</t>
  </si>
  <si>
    <t>Dotacje i środki na finansowanie:</t>
  </si>
  <si>
    <t xml:space="preserve"> zadań z udziałem środków z budżetu Unii Europejskiej i innych źródeł zagranicznych</t>
  </si>
  <si>
    <t>zadań pozostałych</t>
  </si>
  <si>
    <r>
      <rPr>
        <sz val="10"/>
        <rFont val="Times New Roman"/>
        <family val="1"/>
        <charset val="238"/>
      </rPr>
      <t xml:space="preserve">z budżetu państwa </t>
    </r>
    <r>
      <rPr>
        <b/>
        <sz val="10"/>
        <rFont val="Times New Roman"/>
        <family val="1"/>
      </rPr>
      <t>- budżet środków europejskich</t>
    </r>
  </si>
  <si>
    <r>
      <rPr>
        <sz val="10"/>
        <rFont val="Times New Roman"/>
        <family val="1"/>
        <charset val="238"/>
      </rPr>
      <t xml:space="preserve">z budżetu państwa </t>
    </r>
    <r>
      <rPr>
        <b/>
        <sz val="10"/>
        <rFont val="Times New Roman"/>
        <family val="1"/>
      </rPr>
      <t>- budżet środków krajowych</t>
    </r>
  </si>
  <si>
    <t>od jednostek  samorządu  terytorialnego</t>
  </si>
  <si>
    <t>z funduszy celowych</t>
  </si>
  <si>
    <t xml:space="preserve"> z innych źródeł zagranicznych</t>
  </si>
  <si>
    <t>z pozostałych źródeł</t>
  </si>
  <si>
    <t xml:space="preserve">z budżetu państwa </t>
  </si>
  <si>
    <t>na finansowanie części unijnej</t>
  </si>
  <si>
    <t>na finansowanie części krajowej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</si>
  <si>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</si>
  <si>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</si>
  <si>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</si>
  <si>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</si>
  <si>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</si>
  <si>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</si>
  <si>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</si>
  <si>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</si>
  <si>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</si>
  <si>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</si>
  <si>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</si>
  <si>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</si>
  <si>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</si>
  <si>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</si>
  <si>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</si>
  <si>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</si>
  <si>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DOCHODY BIEŻĄCE</t>
  </si>
  <si>
    <t>ROLNICTWO I  ŁOWIECTWO</t>
  </si>
  <si>
    <t>756</t>
  </si>
  <si>
    <t>DOCHODY OD OSÓB PRAWNYCH, OD OSÓB FIZYCZNYCH I OD INNYCH JEDNOSTEK NIEPOSIADAJĄCYCH OSOBOWOŚCI PRAWNEJ ORAZ WYDATKI ZWIĄZANE Z ICH POBOREM</t>
  </si>
  <si>
    <t>852</t>
  </si>
  <si>
    <t>POZOSTAŁE  ZADANIA W ZAKRESIE POLITYKI SPOŁECZNEJ</t>
  </si>
  <si>
    <t>854</t>
  </si>
  <si>
    <t>EDUKACYJNA OPIEKA WYCHOWAWCZA</t>
  </si>
  <si>
    <t>921</t>
  </si>
  <si>
    <t>925</t>
  </si>
  <si>
    <t>DOCHODY MAJĄTKOWE</t>
  </si>
  <si>
    <t>o g ó ł e m :</t>
  </si>
  <si>
    <t xml:space="preserve"> - plan przed zmianą </t>
  </si>
  <si>
    <t xml:space="preserve"> - saldo zmian </t>
  </si>
  <si>
    <t xml:space="preserve"> - plan po zmianach</t>
  </si>
  <si>
    <t>Załącznik nr 2 do uchwały</t>
  </si>
  <si>
    <t xml:space="preserve">Dział Rozdział </t>
  </si>
  <si>
    <t>Plan na 2021 r.</t>
  </si>
  <si>
    <t xml:space="preserve">Zwiększenie </t>
  </si>
  <si>
    <t>Plan po zmianach</t>
  </si>
  <si>
    <t>1.</t>
  </si>
  <si>
    <t>2.</t>
  </si>
  <si>
    <t>3.</t>
  </si>
  <si>
    <t>4.</t>
  </si>
  <si>
    <t>5.</t>
  </si>
  <si>
    <t>6.</t>
  </si>
  <si>
    <t>7.</t>
  </si>
  <si>
    <t>DOCHODY OGÓŁEM</t>
  </si>
  <si>
    <r>
      <t>W załączniku n</t>
    </r>
    <r>
      <rPr>
        <b/>
        <sz val="10"/>
        <rFont val="Times New Roman"/>
        <family val="1"/>
        <charset val="238"/>
      </rPr>
      <t>r 1 "Dochody budżetu Województwa Kujawsko-Pomorskiego wg źródeł pochodzenia. Plan na rok 2021"</t>
    </r>
    <r>
      <rPr>
        <sz val="10"/>
        <rFont val="Times New Roman"/>
        <family val="1"/>
        <charset val="238"/>
      </rPr>
      <t xml:space="preserve"> do uchwały Nr XXVIII/395/20 Sejmiku Województwa Kujawsko-Pomorskiego z dnia 21 grudnia 2020 r. w sprawie budżetu województwa na rok 2021 
(z późn. zm.), wprowadza się następujące zmiany: </t>
    </r>
  </si>
  <si>
    <r>
      <t>W załączniku n</t>
    </r>
    <r>
      <rPr>
        <b/>
        <sz val="10"/>
        <color indexed="8"/>
        <rFont val="Times New Roman"/>
        <family val="1"/>
        <charset val="238"/>
      </rPr>
      <t>r 2 "Dochody budżetu Województwa Kujawsko-Pomorskiego wg klasyfikacji budżetowej. Plan na 2021 rok"</t>
    </r>
    <r>
      <rPr>
        <sz val="10"/>
        <color indexed="8"/>
        <rFont val="Times New Roman"/>
        <family val="1"/>
        <charset val="238"/>
      </rPr>
      <t xml:space="preserve"> do uchwały                                    Nr XXVIII/395/20 Sejmiku Województwa Kujawsko-Pomorskiego z dnia 21 grudnia 2020 r. w sprawie budżetu województwa na rok 2021 (z poźn. zm.), wprowadza się następujące zmiany:</t>
    </r>
  </si>
  <si>
    <t xml:space="preserve"> </t>
  </si>
  <si>
    <t>POZOSTAŁE ZADANIA W ZAKRESIE POLITYKI SPOŁECZNEJ</t>
  </si>
  <si>
    <t>Parki krajobrazowe</t>
  </si>
  <si>
    <t>Lokalny transport zbiorowy</t>
  </si>
  <si>
    <t>Środki otrzymane z państwowych funduszy celowych na realizację zadań bieżących jednostek sektora finansów publicznych</t>
  </si>
  <si>
    <t>Udziały województw w podatkach stanowiących dochód budżetu państwa</t>
  </si>
  <si>
    <t>0020</t>
  </si>
  <si>
    <t>Wpływy z podatku dochodowego od osób prawnych</t>
  </si>
  <si>
    <t>Uzupełnienie subwencji ogólnej dla jednostek samorządu terytorialnego</t>
  </si>
  <si>
    <t>Środki na uzupełnienie dochodów województw</t>
  </si>
  <si>
    <t>Część regionalna subwencji ogólnej dla województw</t>
  </si>
  <si>
    <t>Subwencje ogólne z budżetu państwa</t>
  </si>
  <si>
    <t>Regionalne ośrodki polityki społecznej</t>
  </si>
  <si>
    <t>0970</t>
  </si>
  <si>
    <t>Wpływy z różnych dochodów</t>
  </si>
  <si>
    <t>Fundusz Gwarantowanych Świadczeń Pracowniczych</t>
  </si>
  <si>
    <t>0830</t>
  </si>
  <si>
    <t>Wpływy z usług</t>
  </si>
  <si>
    <t xml:space="preserve">DOCHODY OD OSÓB PRAWNYCH, OD OSÓB FIZYCZNYCH I OD INNYCH JEDNOSTEK NIEPOSIADAJĄCYCH OSOBOWOŚCI PRAWNEJ ORAZ WYDATKI ZWIĄZANE Z ICH POBOREM </t>
  </si>
  <si>
    <t>Nr   /     /21  Sejmiku Województwa</t>
  </si>
  <si>
    <t xml:space="preserve">z dnia    .11.2021 r.     </t>
  </si>
  <si>
    <t xml:space="preserve">Nr   /    /21 Sejmiku Województwa </t>
  </si>
  <si>
    <t xml:space="preserve">z dnia    .11.2021 r.    </t>
  </si>
  <si>
    <r>
      <t xml:space="preserve">W załączniku </t>
    </r>
    <r>
      <rPr>
        <b/>
        <sz val="10"/>
        <rFont val="Times New Roman"/>
        <family val="1"/>
        <charset val="238"/>
      </rPr>
      <t>nr 3 "Wydatki budżetu Województwa Kujawsko-Pomorskiego wg grup wydatków. Plan na 2021 rok"</t>
    </r>
    <r>
      <rPr>
        <sz val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do uchwały Nr XXVIII/395/20 Sejmiku Województwa Kujawsko-Pomorskiego z dnia 21 grudnia 2020 roku w sprawie budżetu województwa na rok 2021 (z późn. zm.), wprowadza się następujące zmiany:</t>
    </r>
  </si>
  <si>
    <t>Dział                   Rozdział</t>
  </si>
  <si>
    <t>z tego:</t>
  </si>
  <si>
    <t>Wydatki bieżące</t>
  </si>
  <si>
    <t>w tym:</t>
  </si>
  <si>
    <t>Wydatki majątkowe</t>
  </si>
  <si>
    <t>Wydatki jednostek budżetowych</t>
  </si>
  <si>
    <t>Dotacje</t>
  </si>
  <si>
    <t>Świadczenia na rzecz osób fizycznych</t>
  </si>
  <si>
    <t>Zadania z udziałem środków UE i innych źródeł zagranicznych</t>
  </si>
  <si>
    <t>Obsługa długu, poręczenia i gwarancje</t>
  </si>
  <si>
    <t>Inwestycje i zakupy inwestycyjne                   (w tym dotacje)</t>
  </si>
  <si>
    <t>Zakup i objęcie akcji i udziałów</t>
  </si>
  <si>
    <t>Wynagrodzenia z pochodnymi</t>
  </si>
  <si>
    <t>Zadania statutowe</t>
  </si>
  <si>
    <t>OGÓŁEM</t>
  </si>
  <si>
    <t>ROLNICTWO I ŁOWIECTWO</t>
  </si>
  <si>
    <t>01006</t>
  </si>
  <si>
    <t>Zarządy melioracji i urządzeń wodnych</t>
  </si>
  <si>
    <t>01009</t>
  </si>
  <si>
    <t>Spółki wodne</t>
  </si>
  <si>
    <t>01041</t>
  </si>
  <si>
    <t xml:space="preserve">Program Rozwoju Obszarów Wiejskich                                             </t>
  </si>
  <si>
    <t>01042</t>
  </si>
  <si>
    <t>Wyłączenie z produkcji gruntów rolnych</t>
  </si>
  <si>
    <t>01095</t>
  </si>
  <si>
    <t>Pozostała działalność</t>
  </si>
  <si>
    <t>05011</t>
  </si>
  <si>
    <t>Program Operacyjny Zrównoważony rozwój sektora rybołówstwa i nadbrzeżnych obszarów rybackich 2007-2013 oraz Program Operacyjny Rybactwo i Morze 2014-2020</t>
  </si>
  <si>
    <t>05095</t>
  </si>
  <si>
    <t>15011</t>
  </si>
  <si>
    <t>Rozwój  przedsiębiorczości</t>
  </si>
  <si>
    <t>15013</t>
  </si>
  <si>
    <t>Rozwój kadr nowoczesnej gospodarki i przedsiębiorczości</t>
  </si>
  <si>
    <t>15095</t>
  </si>
  <si>
    <t>50005</t>
  </si>
  <si>
    <t>Promocja eksportu</t>
  </si>
  <si>
    <t>60001</t>
  </si>
  <si>
    <t>Krajowe pasażerskie przewozy kolejowe</t>
  </si>
  <si>
    <t>60002</t>
  </si>
  <si>
    <t>Infrastruktura kolejowa</t>
  </si>
  <si>
    <t>60003</t>
  </si>
  <si>
    <t>Krajowe pasażerskie przewozy autobusowe</t>
  </si>
  <si>
    <t>60013</t>
  </si>
  <si>
    <t>Drogi publiczne wojewódzkie</t>
  </si>
  <si>
    <t>60014</t>
  </si>
  <si>
    <t>Drogi publiczne powiatowe</t>
  </si>
  <si>
    <t>Drogi wewnętrzne</t>
  </si>
  <si>
    <t>60041</t>
  </si>
  <si>
    <t>Infrastruktura portowa</t>
  </si>
  <si>
    <t>60095</t>
  </si>
  <si>
    <t>63003</t>
  </si>
  <si>
    <t>Zadania w zakresie upowszechniania turystyki</t>
  </si>
  <si>
    <t>63095</t>
  </si>
  <si>
    <t>70005</t>
  </si>
  <si>
    <t>Gospodarka gruntami i nieruchomościami</t>
  </si>
  <si>
    <t>71003</t>
  </si>
  <si>
    <t>Biura planowania przestrzennego</t>
  </si>
  <si>
    <t>71004</t>
  </si>
  <si>
    <t>Plany zagospodarowania przestrzennego</t>
  </si>
  <si>
    <t>71005</t>
  </si>
  <si>
    <t>Prace geologiczne (nieinwestycyjne)</t>
  </si>
  <si>
    <t>71012</t>
  </si>
  <si>
    <t>Zadania z zakresu geodezji i kartografii</t>
  </si>
  <si>
    <t>72095</t>
  </si>
  <si>
    <t>730</t>
  </si>
  <si>
    <t>SZKOLNICTWO WYŻSZE I NAUKA</t>
  </si>
  <si>
    <t>73014</t>
  </si>
  <si>
    <t>Działalność dydaktyczna i badawcza</t>
  </si>
  <si>
    <t>73095</t>
  </si>
  <si>
    <t>75017</t>
  </si>
  <si>
    <t>Samorządowe sejmiki województw</t>
  </si>
  <si>
    <t>75018</t>
  </si>
  <si>
    <t>Urzędy marszałkowskie</t>
  </si>
  <si>
    <t>75058</t>
  </si>
  <si>
    <t>Działalność informacyjna i kulturalna prowadzona za granicą</t>
  </si>
  <si>
    <t>75075</t>
  </si>
  <si>
    <t>Promocja jednostek samorządu terytorialnego</t>
  </si>
  <si>
    <t>75084</t>
  </si>
  <si>
    <t>Funkcjonowanie wojewódzkich rad dialogu społecznego</t>
  </si>
  <si>
    <t>75095</t>
  </si>
  <si>
    <t>75212</t>
  </si>
  <si>
    <t>Pozostałe wydatki obronne</t>
  </si>
  <si>
    <t>754</t>
  </si>
  <si>
    <t>BEZPIECZEŃSTWO PUBLICZNE I OCHRONA PRZECIWPOŻAROWA</t>
  </si>
  <si>
    <t>Ochotnicze straże pożarne</t>
  </si>
  <si>
    <t>75478</t>
  </si>
  <si>
    <t>Usuwanie skutków klęsk żywiołowych</t>
  </si>
  <si>
    <t>75495</t>
  </si>
  <si>
    <t>757</t>
  </si>
  <si>
    <t>OBSŁUGA DŁUGU PUBLICZNEGO</t>
  </si>
  <si>
    <t>75702</t>
  </si>
  <si>
    <t>Obsługa papierów wartościowych, kredytów i pożyczek oraz innych zobowiązań jednostek samorządu terytorialnego zaliczanych do tytułu dłużnego - kredyty i pożyczki</t>
  </si>
  <si>
    <t>75704</t>
  </si>
  <si>
    <t>Rozliczenia z tytułu poręczeń i gwarancji udzielonych przez Skarb Państwa lub jednostkę samorządu terytorialnego</t>
  </si>
  <si>
    <t>75818</t>
  </si>
  <si>
    <t>Rezerwy ogólne i celowe</t>
  </si>
  <si>
    <t>80102</t>
  </si>
  <si>
    <t>Szkoły podstawowe specjalne</t>
  </si>
  <si>
    <t>Przedszkola</t>
  </si>
  <si>
    <t>80105</t>
  </si>
  <si>
    <t>Przedszkola specjalne</t>
  </si>
  <si>
    <t>80113</t>
  </si>
  <si>
    <t>Dowożenie uczniów do szkół</t>
  </si>
  <si>
    <t>Technika</t>
  </si>
  <si>
    <t>80116</t>
  </si>
  <si>
    <t>Szkoły policealne</t>
  </si>
  <si>
    <t>80121</t>
  </si>
  <si>
    <t>Licea ogólnokształcące specjalne</t>
  </si>
  <si>
    <t>80134</t>
  </si>
  <si>
    <t>Szkoły zawodowe specjalne</t>
  </si>
  <si>
    <t>80140</t>
  </si>
  <si>
    <t>Placówki kształcenia ustawicznego i centra kształcenia zawodowego</t>
  </si>
  <si>
    <t>80146</t>
  </si>
  <si>
    <t>Dokształcanie i doskonalenie nauczycieli</t>
  </si>
  <si>
    <t>80147</t>
  </si>
  <si>
    <t>Biblioteki pedagogiczne</t>
  </si>
  <si>
    <t>80149</t>
  </si>
  <si>
    <t>Realizacja zadań wymagających stosowania specjalnej organizacji nauki i metod pracy dla dzieci w przedszkolach, oddziałach przedszkolnych w szkołach podstawowych i innych formach wychowania przedszkolnego</t>
  </si>
  <si>
    <t>80151</t>
  </si>
  <si>
    <t>Kwalifikacyjne kursy zawodowe</t>
  </si>
  <si>
    <t>Zapewnienie uczniom prawa do bezpłatnego dostępu do podręczników, materiałów edukacyjncy h lub materiałów ćwiczeniowych</t>
  </si>
  <si>
    <t>80195</t>
  </si>
  <si>
    <t>Szpitale ogólne</t>
  </si>
  <si>
    <t>Zakłady opiekuńczo-lecznicze i pielęgnacyjno-opiekuńcze</t>
  </si>
  <si>
    <t>Leczenie sanatoryjno-klimatyczne</t>
  </si>
  <si>
    <t>Lecznictwo psychiatryczne</t>
  </si>
  <si>
    <t>Medycyna pracy</t>
  </si>
  <si>
    <t>Programy polityki zdrowotnej</t>
  </si>
  <si>
    <t>Zwalczanie narkomanii</t>
  </si>
  <si>
    <t>Przeciwdziałanie alkoholizmowi</t>
  </si>
  <si>
    <t>Składki na ubezpieczenie zdrowotne oraz świadczenia dla osób nieobjętych obowiązkiem ubezpieczenia zdrowotnego</t>
  </si>
  <si>
    <t>Staże i specjalizacje medyczne</t>
  </si>
  <si>
    <t>Ośrodki wsparcia</t>
  </si>
  <si>
    <t>Zadania w zakresie przeciwdziałania przemocy w rodzinie</t>
  </si>
  <si>
    <t>Usługi opiekuńcze i specjalistyczne usługi opiekuńcze</t>
  </si>
  <si>
    <t>Rehabilitacja zawodowa i społeczna osób niepełnosprawnych</t>
  </si>
  <si>
    <t>Państwowy Fundusz Rehabilitacji Osób Niepełnosprawnych</t>
  </si>
  <si>
    <t>Wojewódzkie urzędy pracy</t>
  </si>
  <si>
    <t xml:space="preserve">EDUKACYJNA OPIEKA WYCHOWAWCZA </t>
  </si>
  <si>
    <t>Specjalne ośrodki szkolno-wychowawcze</t>
  </si>
  <si>
    <t>Wczesne wspomaganie rozwoju dziecka</t>
  </si>
  <si>
    <t>Placówki wychowania pozaszkolnego</t>
  </si>
  <si>
    <t>Internaty i bursy szkolne</t>
  </si>
  <si>
    <t>Pomoc materialna dla uczniów o charakterze socjalnym</t>
  </si>
  <si>
    <t>Pomoc materialna dla uczniów o charakterze motywacyjnym</t>
  </si>
  <si>
    <t>Działalność ośrodków adopcyjnych</t>
  </si>
  <si>
    <t>Gospodarka ściekowa i ochrona wód</t>
  </si>
  <si>
    <t>Gospodarka odpadami komunalnymi</t>
  </si>
  <si>
    <t>Ochrona powietrza atmosferycznego i klimatu</t>
  </si>
  <si>
    <t>Zmniejszenie hałasu i wibracji</t>
  </si>
  <si>
    <t>Oświetlenie ulic, placów i dróg</t>
  </si>
  <si>
    <t>Wpływy i wydatki związane z gromadzeniem środków z opłat i kar za korzystanie ze środowiska</t>
  </si>
  <si>
    <t>Wpływy i wydatki związane z gromadzeniem środków z opłat produktowych</t>
  </si>
  <si>
    <t>Wpływy i wydatki związane z wprowadzaniem do obrotu baterii i akumulatorów</t>
  </si>
  <si>
    <t>Pozostałe działania związane z gospodarką odpadami</t>
  </si>
  <si>
    <t>Pozostałe zadania w zakresie kultury</t>
  </si>
  <si>
    <t>Teatry</t>
  </si>
  <si>
    <t>Filharmonie, orkiestry, chóry i kapele</t>
  </si>
  <si>
    <t>Domy i ośrodki kultury, świetlice i kluby</t>
  </si>
  <si>
    <t>Galerie i biura wystaw artystycznych</t>
  </si>
  <si>
    <t>Centra kultury i sztuki</t>
  </si>
  <si>
    <t>Biblioteki</t>
  </si>
  <si>
    <t>Muzea</t>
  </si>
  <si>
    <t>Ochrona zabytków i opieka nad zabytkami</t>
  </si>
  <si>
    <t xml:space="preserve">KULTURA FIZYCZNA </t>
  </si>
  <si>
    <t>Zadania w zakresie kultury fizycznej</t>
  </si>
  <si>
    <t xml:space="preserve">a - plan przed zmianą </t>
  </si>
  <si>
    <t>b - saldo zmian</t>
  </si>
  <si>
    <t>c - plan po zmianach</t>
  </si>
  <si>
    <r>
      <t xml:space="preserve">W załączniku </t>
    </r>
    <r>
      <rPr>
        <b/>
        <sz val="10"/>
        <rFont val="Times New Roman"/>
        <family val="1"/>
        <charset val="238"/>
      </rPr>
      <t xml:space="preserve">nr 4 "Wydatki budżetu Województwa Kujawsko-Pomorskiego wg klasyfikacji budżetowej. Plan na 2021 rok" </t>
    </r>
    <r>
      <rPr>
        <sz val="10"/>
        <rFont val="Times New Roman"/>
        <family val="1"/>
        <charset val="238"/>
      </rPr>
      <t>do uchwały Nr XXVIII/395/20 Sejmiku Województwa Kujawsko-Pomorskiego z dnia 21 grudnia 2020 roku w sprawie budżetu województwa na rok 2021 (z późn. zm.), wprowadza się następujące zmiany:</t>
    </r>
  </si>
  <si>
    <t xml:space="preserve">Plan na </t>
  </si>
  <si>
    <t>Zwiększenie</t>
  </si>
  <si>
    <t>Plan po</t>
  </si>
  <si>
    <t>Rozdział</t>
  </si>
  <si>
    <t xml:space="preserve">2021 r. </t>
  </si>
  <si>
    <t>zmianach</t>
  </si>
  <si>
    <t>WYDATKI OGÓŁEM</t>
  </si>
  <si>
    <t>Dotacja przedmiotowa z budżetu dla jednostek niezaliczanych do sektora finansów publicznych</t>
  </si>
  <si>
    <t>Dotacja celowa z budżetu na finansowanie lub dofinansowanie zadań zleconych do realizacji pozostałym jednostkom niezaliczanym do sektora finansów publicznych</t>
  </si>
  <si>
    <t>Nagrody o charakterze szczególnym niezaliczone do wynagrodzeń</t>
  </si>
  <si>
    <t>Wynagrodzenia osobowe pracowników</t>
  </si>
  <si>
    <t>Wynagrodzenia bezosobowe</t>
  </si>
  <si>
    <t>Zakup usług pozostałych</t>
  </si>
  <si>
    <t>Załącznik nr 3 do uchwały</t>
  </si>
  <si>
    <t>Nr   /      /21 Sejmiku Województwa</t>
  </si>
  <si>
    <t>z dnia   .11.2021 r.</t>
  </si>
  <si>
    <t>Załącznik nr 4 do uchwały</t>
  </si>
  <si>
    <t>Nr    /      /21 Sejmiku Województwa</t>
  </si>
  <si>
    <t>z dnia       .11.2021 r.</t>
  </si>
  <si>
    <t xml:space="preserve">Załącznik nr 5 do uchwały </t>
  </si>
  <si>
    <t xml:space="preserve">Nr     /         /21 Sejmiku Województwa </t>
  </si>
  <si>
    <t>z dnia     .11.2021 r.</t>
  </si>
  <si>
    <r>
      <t xml:space="preserve">W załączniku nr 5 </t>
    </r>
    <r>
      <rPr>
        <b/>
        <sz val="10"/>
        <rFont val="Times New Roman CE"/>
        <charset val="238"/>
      </rPr>
      <t xml:space="preserve">"Wynik budżetowy i finansowy. Plan na 2021 rok" </t>
    </r>
    <r>
      <rPr>
        <sz val="10"/>
        <rFont val="Times New Roman CE"/>
        <charset val="238"/>
      </rPr>
      <t>do uchwały Nr XXVIII/395/20 Sejmiku Województwa Kujawsko-Pomorskiego z dnia 21 grudnia 2020 r. w sprawie budżetu województwa na rok 2021 (z późn.zm.), wprowadza się następujące zmiany:</t>
    </r>
  </si>
  <si>
    <t>Lp.</t>
  </si>
  <si>
    <t>Wyszczególnienie</t>
  </si>
  <si>
    <t xml:space="preserve">Zmiana </t>
  </si>
  <si>
    <t>Dochody</t>
  </si>
  <si>
    <t>1.1</t>
  </si>
  <si>
    <t>dochody bieżące</t>
  </si>
  <si>
    <t>1.2</t>
  </si>
  <si>
    <t>dochody majątkowe</t>
  </si>
  <si>
    <t>Przychody</t>
  </si>
  <si>
    <t>2.1</t>
  </si>
  <si>
    <t>Niewykorzystane środki pieniężne, o których mowa w art. 217 ust. 2 pkt 8 ustawy o finansach publicznych</t>
  </si>
  <si>
    <t>2.1.1</t>
  </si>
  <si>
    <t>wynikające z rozliczenia dochodów i wydatków nimi finansowanych związanych ze szczególnymi zasadami wykonywania budżetu określonymi w odrębnych ustawach</t>
  </si>
  <si>
    <t>2.1.2</t>
  </si>
  <si>
    <t>wynikające z rozliczenia środków określonych w art.5 ust. 1 pkt 2 ustawy i dotacji na realizację programu, projektu lub zadania finansowanego z udziałem tych środków</t>
  </si>
  <si>
    <t>2.2</t>
  </si>
  <si>
    <t>Kredyt krajowy</t>
  </si>
  <si>
    <t>2.2.1</t>
  </si>
  <si>
    <t>Kredyt na spłatę zaciągniętych kredytów</t>
  </si>
  <si>
    <t>2.2.2</t>
  </si>
  <si>
    <t>Kredyt na sfinansowanie planowanego deficytu budżetowego</t>
  </si>
  <si>
    <t>2.2.3</t>
  </si>
  <si>
    <t>Kredyt na wcześniejszą spłatę istniejącego długu jst</t>
  </si>
  <si>
    <t>2.3</t>
  </si>
  <si>
    <t>Wolne środki, o których mowa w art. 217 ust. 2 pkt 6 ustawy o finansach publicznych</t>
  </si>
  <si>
    <t>2.3.1</t>
  </si>
  <si>
    <t>Wolne środki na spłatę zaciągniętych kredytów</t>
  </si>
  <si>
    <t>2.3.2</t>
  </si>
  <si>
    <t>Wolne środki na sfinansowanie planowanego deficytu budżetowego</t>
  </si>
  <si>
    <t>2.3.3</t>
  </si>
  <si>
    <t>Wolne środki na wcześniejszą spłatę istniejącego długu jst</t>
  </si>
  <si>
    <t>OGÓŁEM   (w.1 + w.2)</t>
  </si>
  <si>
    <t>Wydatki</t>
  </si>
  <si>
    <t>4.1</t>
  </si>
  <si>
    <t>wydatki bieżące, w tym:</t>
  </si>
  <si>
    <t>4.1.1</t>
  </si>
  <si>
    <t>wydatki bieżące (bez obsługi długu, gwarancji i poręczeń)</t>
  </si>
  <si>
    <t>4.1.2</t>
  </si>
  <si>
    <t>wydatki na obsługę długu, gwarancje i poręczenia</t>
  </si>
  <si>
    <t>4.2</t>
  </si>
  <si>
    <t>wydatki majątkowe</t>
  </si>
  <si>
    <t>Rozchody</t>
  </si>
  <si>
    <t>5.1</t>
  </si>
  <si>
    <t>Spłata otrzymanych kredytów</t>
  </si>
  <si>
    <t>5.2</t>
  </si>
  <si>
    <t>Wcześniejsza spłata istniejącego długu jst</t>
  </si>
  <si>
    <t>OGÓŁEM   (w.4 + w.5)</t>
  </si>
  <si>
    <t>WYNIK FINANSOWY (w.3 - w. 6)</t>
  </si>
  <si>
    <t>Deficyt (-) Nadwyżka (+) (w.1 - w. 4)</t>
  </si>
  <si>
    <t>Pokrycie deficytu budżetowego</t>
  </si>
  <si>
    <t>9.1</t>
  </si>
  <si>
    <t>9.1.1</t>
  </si>
  <si>
    <t>9.1.2</t>
  </si>
  <si>
    <t>wynikające z rozliczenia środków określonych w art. 5 ust. 1 pkt 2 ustawy i dotacji na realizację programu, projektu lub zadania finansowanego z udziałem tych środków</t>
  </si>
  <si>
    <t>9.2</t>
  </si>
  <si>
    <t>Kredyty bankowe</t>
  </si>
  <si>
    <t>9.3</t>
  </si>
  <si>
    <t>Informacje dodatkowe</t>
  </si>
  <si>
    <t>dochody bieżące (poz. 1.1)</t>
  </si>
  <si>
    <t>wydatki bieżące (poz. 4.1)</t>
  </si>
  <si>
    <t>Nadwyżka bieżąca (poz. 1.1 - poz. 4.1)</t>
  </si>
  <si>
    <t>Dochody ogółem</t>
  </si>
  <si>
    <t xml:space="preserve"> - wydatki bieżące (bez obsługi długu)</t>
  </si>
  <si>
    <t xml:space="preserve"> + nadwyżka z lat ubiegłych+wolne środki+niewykorzystane środki</t>
  </si>
  <si>
    <t>Środki do dyspozycji na obsługę długu, gwarancje i poręczenia oraz wydatki majątkowe</t>
  </si>
  <si>
    <t xml:space="preserve"> - spłata i obsługa długu (raty + odsetki) 
oraz gwarancje i poręczenia</t>
  </si>
  <si>
    <t>Środki do dyspozycji na wydatki majątkowe</t>
  </si>
  <si>
    <t xml:space="preserve"> - wydatki majątkowe</t>
  </si>
  <si>
    <t xml:space="preserve">  Wynik</t>
  </si>
  <si>
    <t xml:space="preserve"> + kredyty zaciągnięte</t>
  </si>
  <si>
    <t xml:space="preserve"> - udzielone pożyczki</t>
  </si>
  <si>
    <t xml:space="preserve"> + spłacone pożyczki</t>
  </si>
  <si>
    <t>Wynik finansowy budżetu</t>
  </si>
  <si>
    <t xml:space="preserve">                                                                                                                             </t>
  </si>
  <si>
    <r>
      <t>W załączniku nr 9</t>
    </r>
    <r>
      <rPr>
        <b/>
        <sz val="12"/>
        <rFont val="Times New Roman CE"/>
        <charset val="238"/>
      </rPr>
      <t xml:space="preserve"> "Dotacje udzielane z budżetu Województwa Kujawsko - Pomorskiego. Plan na 2021 rok"</t>
    </r>
    <r>
      <rPr>
        <sz val="12"/>
        <rFont val="Times New Roman CE"/>
        <charset val="238"/>
      </rPr>
      <t xml:space="preserve"> do uchwały XXVIII/395/20 Sejmiku Województwa Kujawsko-Pomorskiego z dnia 21 grudnia 2020 r. w sprawie budżetu województwa na rok 2021 (z późn. zm.), wprowadza się następujące zmiany:</t>
    </r>
  </si>
  <si>
    <t xml:space="preserve">Dział </t>
  </si>
  <si>
    <t>Nazwa zadania / Podmiot dotowany</t>
  </si>
  <si>
    <t>Dotacje dla jednostek sektora finansów publicznych</t>
  </si>
  <si>
    <t>Dotacje dla jednostek spoza sektora finansów publicznych</t>
  </si>
  <si>
    <t>Razem</t>
  </si>
  <si>
    <t>Działanie</t>
  </si>
  <si>
    <t>inwestycje</t>
  </si>
  <si>
    <t>bieżące</t>
  </si>
  <si>
    <t xml:space="preserve"> I DOTACJE PRZEDMIOTOWE</t>
  </si>
  <si>
    <t>Dotowanie kolejowych przewozów pasażerskich 2020-2035</t>
  </si>
  <si>
    <t>Dotowanie kolejowych przewozów pasażerskich 2020-2021</t>
  </si>
  <si>
    <t>Dotowanie kolejowych przewozów pasażerskich 2021-2022</t>
  </si>
  <si>
    <t>Dotowanie kolejowych przewozów pasażerskich 2021-2030 (Pakiet A)</t>
  </si>
  <si>
    <t>Dotowanie kolejowych przewozów pasażerskich 2021-2030 (Pakiet B1)</t>
  </si>
  <si>
    <t>Dotowanie kolejowych przewozów pasażerskich 2021-2030 (Pakiet B2)</t>
  </si>
  <si>
    <t>Dotowanie kolejowych przewozów pasażerskich 2021-2030 (Pakiet C)</t>
  </si>
  <si>
    <t>Dotowanie kolejowych przewozów pasażerskich 2021-2030 (Pakiet D)</t>
  </si>
  <si>
    <t>Dotowanie kolejowych przewozów pasażerskich 2021-2030 (Pakiet E)</t>
  </si>
  <si>
    <t>Dotowanie kolejowych przewozów pasażerskich 2021-2030 (Pakiet F)</t>
  </si>
  <si>
    <t>Dotowanie kolejowych przewozów pasażerskich 2021-2030 (Pakiet G)</t>
  </si>
  <si>
    <t>Dotowanie kolejowych przewozów pasażerskich 2021-2030 (Pakiet H)</t>
  </si>
  <si>
    <t>Dotowanie kolejowych przewozów pasażerskich 2021-2030 (Pakiet I)</t>
  </si>
  <si>
    <t xml:space="preserve"> II DOTACJE PODMIOTOWE</t>
  </si>
  <si>
    <t>Dotacje dla instytucji kultury</t>
  </si>
  <si>
    <t>Teatr im. W. Horzycy w Toruniu</t>
  </si>
  <si>
    <t>92106</t>
  </si>
  <si>
    <t xml:space="preserve">Działalność statutowa  </t>
  </si>
  <si>
    <t>Opera Nova w Bydgoszczy</t>
  </si>
  <si>
    <t>Kujawsko-Pomorski Teatr Muzyczny w Toruniu</t>
  </si>
  <si>
    <t>Filharmonia Pomorska w Bydgoszczy</t>
  </si>
  <si>
    <t>92108</t>
  </si>
  <si>
    <t>Zadanie remontowe - Remont dachu</t>
  </si>
  <si>
    <t>Wojewódzki Ośrodek Animacji Kultury w Toruniu</t>
  </si>
  <si>
    <t>92109</t>
  </si>
  <si>
    <t>Kujawsko-Pomorskie Centrum Kultury w Bydgoszczy</t>
  </si>
  <si>
    <t>Kujawsko-Pomorskie Centrum Dziedzictwa w Toruniu</t>
  </si>
  <si>
    <t>Ośrodek Chopinowski w Szafarni</t>
  </si>
  <si>
    <t xml:space="preserve">Działalność statutowa w tym:  </t>
  </si>
  <si>
    <t xml:space="preserve"> - ze środków własnych Województwa</t>
  </si>
  <si>
    <t xml:space="preserve"> - ze środków Gminy Radomin</t>
  </si>
  <si>
    <t>Zadanie remontowe - Prace zabezpieczające budynek XIX - wiecznego pałacu</t>
  </si>
  <si>
    <t>Pałac Lubostroń w Lubostroniu</t>
  </si>
  <si>
    <t>Galeria Sztuki "Wozownia" w Toruniu</t>
  </si>
  <si>
    <t>92110</t>
  </si>
  <si>
    <t>Galeria i Ośrodek Plastycznej Twórczości Dziecka w Torunia</t>
  </si>
  <si>
    <t>Centrum Sztuki Współczesnej "Znaki Czasu"</t>
  </si>
  <si>
    <t>q</t>
  </si>
  <si>
    <t>92113</t>
  </si>
  <si>
    <t>Wojewódzka i Miejska Biblioteka Publiczna w Bydgoszczy</t>
  </si>
  <si>
    <t>92116</t>
  </si>
  <si>
    <t xml:space="preserve"> - ze środków Miasta Bydgoszczy</t>
  </si>
  <si>
    <t>Wojewódzka Biblioteka Publiczna - Książnica Kopernikańska w Toruniu</t>
  </si>
  <si>
    <t xml:space="preserve"> - ze środków Miasta Torunia</t>
  </si>
  <si>
    <t>Zadanie remontowe - Naprawa instalacji wodociągowej</t>
  </si>
  <si>
    <t>Muzeum Etnograficzne w Toruniu</t>
  </si>
  <si>
    <t>92118</t>
  </si>
  <si>
    <t>Zadanie remontowe - Renowacja elewacji budynku pofortecznego</t>
  </si>
  <si>
    <t>Zadanie remontowe - Remonty</t>
  </si>
  <si>
    <t>Zadanie remontowe - Wymiana całkowita słomianego pokrycia dachowego chałupy ze Skórzenna</t>
  </si>
  <si>
    <t>Muzeum Ziemi Kujawskiej i Dobrzyńskiej we Włocławku</t>
  </si>
  <si>
    <t>Zadanie remontowe - Wymiana pokrycia dachowego na zabytkowym spichrzu przy ul. Bulwary 9 we Włocławku</t>
  </si>
  <si>
    <t>Zadanie remontowe - Muzeum Ziemi Kujawskiej i Dobrzyńskiej we Włocławku - remonty</t>
  </si>
  <si>
    <t xml:space="preserve">Zadanie remontowe - Wymiana pokryć dachowych, podwalin i polep w skansenie w Kłóbce
</t>
  </si>
  <si>
    <t>Muzeum Archeologiczne w Biskupinie</t>
  </si>
  <si>
    <t xml:space="preserve"> III DOTACJE CELOWE</t>
  </si>
  <si>
    <t xml:space="preserve"> Na zadania realizowane w ramach Regionalnego Programu Operacyjnego WK-P 2014-2020</t>
  </si>
  <si>
    <t>1.6.2</t>
  </si>
  <si>
    <t>Granty na kapitał obrotowy dla mikro i małych przedsiębiorstw w branży gastronomicznej oraz fitness w związku z wystąpieniem stanu epidemii COVID-19</t>
  </si>
  <si>
    <t>8.3</t>
  </si>
  <si>
    <t>Wsparcie przedsiębiorczości i samozatrudnienia w regionie</t>
  </si>
  <si>
    <t>10.4.1</t>
  </si>
  <si>
    <t>Edukacja dorosłych w zakresie kompetencji cyfrowych i języków obcych</t>
  </si>
  <si>
    <t>W Kujawsko-Pomorskiem Mówisz-masz - certyfikowane szkolenia językowe</t>
  </si>
  <si>
    <t>10.4.2</t>
  </si>
  <si>
    <t>Edukacja dorosłych na rzecz rynku pracy</t>
  </si>
  <si>
    <t>3.5.2</t>
  </si>
  <si>
    <t>Poprawa bezpieczeństwa i komfortu życia mieszkańców oraz wsparcie niskoemisyjnego transportu drogowego poprzez wybudowanie dróg dla rowerów na terenie powiatu bydgoskiego (lider: gmina Solec Kujawski, powiat bydgoski)</t>
  </si>
  <si>
    <t>Infostrada Kujaw i Pomorza 2.0</t>
  </si>
  <si>
    <t>Budowa kujawsko-pomorskiego systemu udostępniania elektronicznej dokumentacji medycznej - I etap</t>
  </si>
  <si>
    <t>Budowa kujawsko-pomorskiego systemu udostępniania elektronicznej dokumentacji medycznej - II etap</t>
  </si>
  <si>
    <t>Kultura w zasięgu 2.0</t>
  </si>
  <si>
    <t>1.5.2</t>
  </si>
  <si>
    <t>Invest in BiT CITY 2. Promocja potencjału gospodarczego oraz promocja atrakcyjności inwestycyjnej miast prezydenckich województwa kujawsko-pomorskiego</t>
  </si>
  <si>
    <t>Expressway - promocja terenów inwestycyjnych</t>
  </si>
  <si>
    <t>Wsparcie umiędzynarodowienia kujawsko-pomorskich MŚP oraz promocja potencjału gospodarczego regionu</t>
  </si>
  <si>
    <t>75412</t>
  </si>
  <si>
    <t>Wzmocnienie systemów ratownictwa chemiczno-ekologicznego i służb ratowniczych</t>
  </si>
  <si>
    <t>80104</t>
  </si>
  <si>
    <t>6.3.1</t>
  </si>
  <si>
    <t>Inwestycje w infrastrukturę przedszkolną</t>
  </si>
  <si>
    <t>80115</t>
  </si>
  <si>
    <t>6.3.2</t>
  </si>
  <si>
    <t>Inwestycje w infrastrukturę kształcenia zawodowego</t>
  </si>
  <si>
    <t>3.5.1</t>
  </si>
  <si>
    <t>Efektywność energetyczna w sektorze publicznym i mieszkaniowym w ramach ZIT</t>
  </si>
  <si>
    <t>10.1.2</t>
  </si>
  <si>
    <t>Kształcenie ogólne w ramach ZIT</t>
  </si>
  <si>
    <t>10.1.3</t>
  </si>
  <si>
    <t>Kształcenie zawodowe w ramach ZIT</t>
  </si>
  <si>
    <t>10.2.2</t>
  </si>
  <si>
    <t>Region Nauk Ścisłych II - edukacja przyszłości</t>
  </si>
  <si>
    <t>Niebo nad Astrobazami - rozwijamy kompetencje kluczowe uczniów</t>
  </si>
  <si>
    <t>Kształcenie ogólne</t>
  </si>
  <si>
    <t>10.2.3</t>
  </si>
  <si>
    <t>Kształcenie zawodowe</t>
  </si>
  <si>
    <t>85111</t>
  </si>
  <si>
    <t>6.1.1</t>
  </si>
  <si>
    <t>Inwestycje w infrastrukturę zdrowotną</t>
  </si>
  <si>
    <t>85117</t>
  </si>
  <si>
    <t>85149</t>
  </si>
  <si>
    <t>8.6.2</t>
  </si>
  <si>
    <t>Regionalne programy polityki zdrowotnej i profilaktyczne</t>
  </si>
  <si>
    <t>85195</t>
  </si>
  <si>
    <t>Doposażenie szpitali w województwie kujawsko-pomorskim związane z zapobieganiem, przeciwdziałaniem i zwalczaniem COVID-19</t>
  </si>
  <si>
    <t>Doposażenie szpitali w województwie kujawsko-pomorskim związane z zapobieganiem, przeciwdziałaniem i zwalczaniem COVID-19 - etap II</t>
  </si>
  <si>
    <t>8.6.1</t>
  </si>
  <si>
    <t>Wsparcie na rzecz wydłużenia aktywności zawodowej mieszkańców</t>
  </si>
  <si>
    <t>9.3.1</t>
  </si>
  <si>
    <t>Rozwój usług zdrowotnych</t>
  </si>
  <si>
    <t>Ograniczenie negatywnych skutków COVID-19 poprzez działania profilaktyczne i zabezpieczające skierowane do służb medycznych</t>
  </si>
  <si>
    <t>85203</t>
  </si>
  <si>
    <t>9.4.1</t>
  </si>
  <si>
    <t>Rozwój podmiotów sektora ekonomii społecznej</t>
  </si>
  <si>
    <t>85228</t>
  </si>
  <si>
    <t>Rozwój usług opiekuńczych w ramach ZIT</t>
  </si>
  <si>
    <t>85295</t>
  </si>
  <si>
    <t>6.1.2</t>
  </si>
  <si>
    <t>Inwestycje w infrastrukturę społeczną</t>
  </si>
  <si>
    <t>8.4.1</t>
  </si>
  <si>
    <t>Aktywna Mama, aktywny Tata</t>
  </si>
  <si>
    <t>Wsparcie zatrudnienia osób pełniących funkcje opiekuńcze</t>
  </si>
  <si>
    <t>9.2.1</t>
  </si>
  <si>
    <t>Aktywne włączenie społeczne</t>
  </si>
  <si>
    <t>9.2.2</t>
  </si>
  <si>
    <t>Trampolina 3</t>
  </si>
  <si>
    <t>Wykluczenie - nie ma MOWy!</t>
  </si>
  <si>
    <t>Aktywne włączenie społeczne młodzieży objętej sądowym środkiem wychowawczym lub poprawczym</t>
  </si>
  <si>
    <t>9.3.2</t>
  </si>
  <si>
    <t>Rozwój usług społecznych</t>
  </si>
  <si>
    <t>Kujawsko-Pomorska Teleopieka</t>
  </si>
  <si>
    <t>85395</t>
  </si>
  <si>
    <t>8.2.1</t>
  </si>
  <si>
    <t>Wsparcie na rzecz podniesienia poziomu aktywności zawodowej osób pozostających bez zatrudnienia</t>
  </si>
  <si>
    <t>8.2.2</t>
  </si>
  <si>
    <t>Wsparcie osób pracujących znajdujących się w niekorzystnej sytuacji na rynku pracy</t>
  </si>
  <si>
    <t>8.5.2</t>
  </si>
  <si>
    <t>Wsparcie outplacementowe</t>
  </si>
  <si>
    <t>Wsparcie osób starszych i kadry świadczącej usługi społeczne w zakresie przeciwdziałania rozprzestrzenianiu się COVID-19, łagodzenia jego skutków na terenie województwa kujawsko-pomorskiego</t>
  </si>
  <si>
    <t>Inicjatywy w zakresie usług społecznych realizowane przez NGO</t>
  </si>
  <si>
    <t>85595</t>
  </si>
  <si>
    <t>Rodzina w Centrum 3</t>
  </si>
  <si>
    <t>90001</t>
  </si>
  <si>
    <t>4.3</t>
  </si>
  <si>
    <t>Rozwój infrastruktury wodno-ściekowej</t>
  </si>
  <si>
    <t>90015</t>
  </si>
  <si>
    <t>3.4</t>
  </si>
  <si>
    <t>Zrównoważona mobilność miejska i promowanie strategii niskoemisyjnych</t>
  </si>
  <si>
    <t>90026</t>
  </si>
  <si>
    <t>Punkty selektywnego zbierania odpadów komunalnych w województwie kujawsko-pomorskim</t>
  </si>
  <si>
    <t>90095</t>
  </si>
  <si>
    <t>3.3</t>
  </si>
  <si>
    <t>Efektywność energetyczna w sektorze publicznym i mieszkaniowym</t>
  </si>
  <si>
    <t>6.2</t>
  </si>
  <si>
    <t>Rewitalizacja obszarów miejskich i ich obszarów funkcjonalnych</t>
  </si>
  <si>
    <t>6.4.1</t>
  </si>
  <si>
    <t>Rewitalizacja obszarów miejskich i ich obszarów funkcjonalnych w ramach ZIT</t>
  </si>
  <si>
    <t>7.1</t>
  </si>
  <si>
    <t>Rozwój lokalny kierowany przez społeczność</t>
  </si>
  <si>
    <t>92120</t>
  </si>
  <si>
    <t>4.4</t>
  </si>
  <si>
    <t>Wsparcie opieki nad zabytkami Województwa Kujawsko-Pomorskiego w 2020 roku</t>
  </si>
  <si>
    <t>Wsparcie opieki nad zabytkami Województwa Kujawsko-Pomorskiego w 2021 roku</t>
  </si>
  <si>
    <t>92195</t>
  </si>
  <si>
    <t>Kujawsko-Pomorskie - rozwój poprzez kulturę 2019</t>
  </si>
  <si>
    <t>Kujawsko-Pomorskie - rozwój poprzez kulturę 2020</t>
  </si>
  <si>
    <t>Kujawsko-Pomorskie - rozwój poprzez kulturę 2021</t>
  </si>
  <si>
    <t xml:space="preserve"> Na zadania realizowane w ramach Programu Operacyjnego Wiedza Edukacja i Rozwój</t>
  </si>
  <si>
    <t>2.5</t>
  </si>
  <si>
    <t>Kooperacja - efektywna i skuteczna</t>
  </si>
  <si>
    <t>85332</t>
  </si>
  <si>
    <t>Wsparcie osób młodych na regionalnym rynku pracy</t>
  </si>
  <si>
    <t xml:space="preserve"> Na zadania realizowane w ramach Programu Rozwoju Obszarów Wiejskich 2014-2020</t>
  </si>
  <si>
    <t>PT PROW 2014-2020 - Schemat II - Wsparcie funkcjonowania krajowej sieci obszarów wiejskich oraz realizacja działań informacyjno-promocyjnych PROW 2014-2020 (krajowa sieć obszarów wiejskich)</t>
  </si>
  <si>
    <t>Na pozostałe zadania</t>
  </si>
  <si>
    <r>
      <t xml:space="preserve">Spółki wodne - </t>
    </r>
    <r>
      <rPr>
        <b/>
        <i/>
        <sz val="10"/>
        <color indexed="8"/>
        <rFont val="Times New Roman CE"/>
        <charset val="238"/>
      </rPr>
      <t>pomoc finansowa dla gmin</t>
    </r>
  </si>
  <si>
    <t>Realizacja ustawy o ochronie gruntów rolnych i leśnych</t>
  </si>
  <si>
    <t>Organizacja dożynek</t>
  </si>
  <si>
    <t>GOSPOSTRATEG - Usytuowanie na poziomie samorządów lokalnych instrumentów wsparcia dla MŚP działających w oparciu o model wielopoziomowego zarządzania regionem</t>
  </si>
  <si>
    <t>Kolejowe regionalne i międzywojewódzkie przewozy pasażerskie</t>
  </si>
  <si>
    <t>Dopłaty do ustawowych ulg przejazdowych w krajowych autobusowych przewozach pasażerskich</t>
  </si>
  <si>
    <t>60004</t>
  </si>
  <si>
    <t>Zapewnienie funkcjonowania publicznego transportu zbiorowego w zakresie przewozów autobusowych o charakterze użyteczności publicznej</t>
  </si>
  <si>
    <r>
      <t xml:space="preserve">Przebudowa drogi wojewódzkiej, tj. ul. Magazynowej w Inowrocławiu na odcinku od ul. Prezydenta Gabriela Narutowicza do ul. Dworcowej </t>
    </r>
    <r>
      <rPr>
        <b/>
        <i/>
        <sz val="10"/>
        <color indexed="8"/>
        <rFont val="Times New Roman CE"/>
        <charset val="238"/>
      </rPr>
      <t>(IW)</t>
    </r>
  </si>
  <si>
    <r>
      <rPr>
        <b/>
        <sz val="10"/>
        <color indexed="8"/>
        <rFont val="Times New Roman CE"/>
        <charset val="238"/>
      </rPr>
      <t>zmiana nazwy z:</t>
    </r>
    <r>
      <rPr>
        <sz val="10"/>
        <color indexed="8"/>
        <rFont val="Times New Roman CE"/>
        <charset val="238"/>
      </rPr>
      <t xml:space="preserve">
Budowa ciągu pieszo-rowerowego wzdłuż drogi wojewódzkiej Nr 534 od miejscowości Ostrowite do skrzyżowania z ul. Kościuszki w Rypinie - opracowanie dokumentacji technicznej</t>
    </r>
    <r>
      <rPr>
        <b/>
        <i/>
        <sz val="10"/>
        <color indexed="8"/>
        <rFont val="Times New Roman CE"/>
        <charset val="238"/>
      </rPr>
      <t xml:space="preserve"> (IW)
</t>
    </r>
    <r>
      <rPr>
        <b/>
        <sz val="10"/>
        <color indexed="8"/>
        <rFont val="Times New Roman CE"/>
        <charset val="238"/>
      </rPr>
      <t>na:</t>
    </r>
    <r>
      <rPr>
        <b/>
        <i/>
        <sz val="10"/>
        <color indexed="8"/>
        <rFont val="Times New Roman CE"/>
        <charset val="238"/>
      </rPr>
      <t xml:space="preserve">
</t>
    </r>
    <r>
      <rPr>
        <sz val="10"/>
        <color indexed="8"/>
        <rFont val="Times New Roman CE"/>
        <charset val="238"/>
      </rPr>
      <t>Budowa ścieżki pieszo-rowerowej wzdłuż drogi wojewódzkiej Nr 534 od miejscowości Ostrowite do skrzyżowania z ul. Kościuszki w Rypinie - opracowanie dokumentacji technicznej</t>
    </r>
    <r>
      <rPr>
        <b/>
        <i/>
        <sz val="10"/>
        <color indexed="8"/>
        <rFont val="Times New Roman CE"/>
        <charset val="238"/>
      </rPr>
      <t xml:space="preserve"> (IW)</t>
    </r>
  </si>
  <si>
    <r>
      <t xml:space="preserve">Przebudowa dróg powiatowych w powiecie świeckim na odcinku od skrzyżowania z drogą wojewódzką Nr 240 do miejscowości Laskowice (dł. 25,725 km) od ul. Miodowej do ul. Wojska Polskiego w Świeciu (dł. około 270 m) oraz od drogi wojewódzkiej Nr 214 do miejscowości Osie (19,232 km) - </t>
    </r>
    <r>
      <rPr>
        <b/>
        <i/>
        <sz val="10"/>
        <color indexed="8"/>
        <rFont val="Times New Roman CE"/>
        <charset val="238"/>
      </rPr>
      <t>wsparcie finansowe (IW)</t>
    </r>
  </si>
  <si>
    <t>60017</t>
  </si>
  <si>
    <r>
      <rPr>
        <sz val="10"/>
        <color indexed="8"/>
        <rFont val="Times New Roman CE"/>
        <charset val="238"/>
      </rPr>
      <t xml:space="preserve">Budowa parkingu przy Operze Nova w Bydgoszczy </t>
    </r>
    <r>
      <rPr>
        <b/>
        <i/>
        <sz val="10"/>
        <color indexed="8"/>
        <rFont val="Times New Roman CE"/>
        <charset val="238"/>
      </rPr>
      <t>(IW)</t>
    </r>
    <r>
      <rPr>
        <i/>
        <sz val="10"/>
        <color indexed="8"/>
        <rFont val="Times New Roman CE"/>
        <charset val="238"/>
      </rPr>
      <t xml:space="preserve">
Opera NOVA w Bydgoszczy</t>
    </r>
  </si>
  <si>
    <t>Rewitalizacja międzynarodowych dróg wodnych (E40 i E70) na terenie województwa kujawsko-pomorskiego</t>
  </si>
  <si>
    <r>
      <t>Zadania w zakresie turystyki i krajoznawstwa -</t>
    </r>
    <r>
      <rPr>
        <b/>
        <i/>
        <sz val="10"/>
        <color indexed="8"/>
        <rFont val="Times New Roman CE"/>
        <charset val="238"/>
      </rPr>
      <t xml:space="preserve"> (GRANTY)</t>
    </r>
  </si>
  <si>
    <t>Kultura w zasięgu 2.0 - wkład własny wojewódzkich jednostek organizacyjnych</t>
  </si>
  <si>
    <t>Laboratorium myśli św. Jana Pawła II</t>
  </si>
  <si>
    <t>Centrum Badania Historii "Solidarności" i Oporu Społecznego w PRL</t>
  </si>
  <si>
    <t>Rozbudowa kampusu UTP w Bydgoszczy w Fordonie (partycypacja do 30% wysokości dotacji ministerialnej)</t>
  </si>
  <si>
    <r>
      <t>Działalność na rzecz organizacji pozarządowych -</t>
    </r>
    <r>
      <rPr>
        <b/>
        <i/>
        <sz val="10"/>
        <color indexed="8"/>
        <rFont val="Times New Roman CE"/>
        <charset val="238"/>
      </rPr>
      <t xml:space="preserve"> (GRANTY)</t>
    </r>
  </si>
  <si>
    <r>
      <t xml:space="preserve">Usuwanie skutków klęsk żywiołowych - </t>
    </r>
    <r>
      <rPr>
        <b/>
        <i/>
        <sz val="10"/>
        <color indexed="8"/>
        <rFont val="Times New Roman CE"/>
        <charset val="238"/>
      </rPr>
      <t>wsparcie finansowe</t>
    </r>
  </si>
  <si>
    <r>
      <t xml:space="preserve">Rozbudowa instalacji tlenowej w Wojewódzkim Szpitalu Zespolonym im. L. Rydygiera w Toruniu
</t>
    </r>
    <r>
      <rPr>
        <i/>
        <sz val="10"/>
        <color indexed="8"/>
        <rFont val="Times New Roman CE"/>
        <charset val="238"/>
      </rPr>
      <t xml:space="preserve">Wojewódzki Szpital Zespolony im. L. Rydygiera w Toruniu
</t>
    </r>
  </si>
  <si>
    <t>85120</t>
  </si>
  <si>
    <r>
      <t xml:space="preserve">Wojewódzki Szpital dla Nerwowo i Psychicznie Chorych w Świeciu - Zakup karetki transportowej
</t>
    </r>
    <r>
      <rPr>
        <i/>
        <sz val="10"/>
        <color indexed="8"/>
        <rFont val="Times New Roman CE"/>
        <charset val="238"/>
      </rPr>
      <t>Wojewódzki Szpital dla Nerwowo i Psychicznie Chorych w Świeciu</t>
    </r>
  </si>
  <si>
    <t>85148</t>
  </si>
  <si>
    <r>
      <t xml:space="preserve">WOMP w Bydgoszczy - Remont holu głównego i rejestracji
</t>
    </r>
    <r>
      <rPr>
        <i/>
        <sz val="10"/>
        <color indexed="8"/>
        <rFont val="Times New Roman CE"/>
        <charset val="238"/>
      </rPr>
      <t>Wojewódzki Ośrodek Medycyny Pracy w Bydgoszczy</t>
    </r>
  </si>
  <si>
    <r>
      <t xml:space="preserve">WOMP w Bydgoszczy - Remont klatki schodowej
</t>
    </r>
    <r>
      <rPr>
        <i/>
        <sz val="10"/>
        <color indexed="8"/>
        <rFont val="Times New Roman CE"/>
        <charset val="238"/>
      </rPr>
      <t>Wojewódzki Ośrodek Medycyny Pracy w Bydgoszczy</t>
    </r>
  </si>
  <si>
    <r>
      <t xml:space="preserve">WOMP w Bydgoszczy - Remont pomieszczeń i korytarzy
</t>
    </r>
    <r>
      <rPr>
        <i/>
        <sz val="10"/>
        <color indexed="8"/>
        <rFont val="Times New Roman CE"/>
        <charset val="238"/>
      </rPr>
      <t>Wojewódzki Ośrodek Medycyny Pracy w Bydgoszczy</t>
    </r>
  </si>
  <si>
    <r>
      <t xml:space="preserve">Wykonanie awaryjnego przyłącza wodociągowego do Przychodni Medycyny Pracy przy Szosie Bydgoskiej 46
</t>
    </r>
    <r>
      <rPr>
        <i/>
        <sz val="10"/>
        <color indexed="8"/>
        <rFont val="Times New Roman CE"/>
        <charset val="238"/>
      </rPr>
      <t>Wojewódzki Ośrodek Medycyny Pracy w Toruniu</t>
    </r>
  </si>
  <si>
    <r>
      <t>Ochrona i promocja zdrowia -</t>
    </r>
    <r>
      <rPr>
        <b/>
        <i/>
        <sz val="10"/>
        <color indexed="8"/>
        <rFont val="Times New Roman CE"/>
        <charset val="238"/>
      </rPr>
      <t xml:space="preserve"> (GRANTY)</t>
    </r>
  </si>
  <si>
    <t>Województwo Promujące Zdrowie</t>
  </si>
  <si>
    <t>85153</t>
  </si>
  <si>
    <r>
      <t>Przeciwdziałanie narkomanii w województwie kujawsko-pomorskim -</t>
    </r>
    <r>
      <rPr>
        <b/>
        <i/>
        <sz val="10"/>
        <color indexed="8"/>
        <rFont val="Times New Roman CE"/>
        <charset val="238"/>
      </rPr>
      <t xml:space="preserve"> (GRANTY)</t>
    </r>
  </si>
  <si>
    <t>85154</t>
  </si>
  <si>
    <t>Przeciwdziałanie alkoholizmowi i innym uzależnieniom</t>
  </si>
  <si>
    <r>
      <t>Program - Aktywizacja środowisk wiejskich w zakresie rozwiązywania problemów alkoholowych</t>
    </r>
    <r>
      <rPr>
        <b/>
        <i/>
        <sz val="10"/>
        <color indexed="8"/>
        <rFont val="Times New Roman CE"/>
        <charset val="238"/>
      </rPr>
      <t xml:space="preserve"> (GRANTY)</t>
    </r>
  </si>
  <si>
    <r>
      <t>Rozwiązywanie problemów alkoholowych w województwie kujawsko-pomorskim -</t>
    </r>
    <r>
      <rPr>
        <b/>
        <i/>
        <sz val="10"/>
        <color indexed="8"/>
        <rFont val="Times New Roman CE"/>
        <charset val="238"/>
      </rPr>
      <t xml:space="preserve"> (GRANTY)</t>
    </r>
  </si>
  <si>
    <r>
      <t xml:space="preserve">Programy edukacyjno-profilaktyczne 
</t>
    </r>
    <r>
      <rPr>
        <i/>
        <sz val="10"/>
        <color indexed="8"/>
        <rFont val="Times New Roman CE"/>
        <charset val="238"/>
      </rPr>
      <t>Wojewódzki Ośrodek Terapii Uzależnień i Współuzależnienia w Toruniu</t>
    </r>
  </si>
  <si>
    <r>
      <t xml:space="preserve">Modernizacja sieci teleinformatycznej WOTUiW w Toruniu
</t>
    </r>
    <r>
      <rPr>
        <i/>
        <sz val="10"/>
        <color indexed="8"/>
        <rFont val="Times New Roman CE"/>
        <charset val="238"/>
      </rPr>
      <t>Wojewódzki Ośrodek Terapii Uzależnień i Współuzależnienia w Toruniu</t>
    </r>
  </si>
  <si>
    <r>
      <t xml:space="preserve">Remont dachu w budynku górnym Oddziału Odwykowego Całodobowego przy ul. Włocławskiej 233
</t>
    </r>
    <r>
      <rPr>
        <i/>
        <sz val="10"/>
        <color indexed="8"/>
        <rFont val="Times New Roman CE"/>
        <charset val="238"/>
      </rPr>
      <t>Wojewódzki Ośrodek Terapii Uzależnień i Współuzależnienia w Toruniu</t>
    </r>
  </si>
  <si>
    <r>
      <t xml:space="preserve">WOTUiW w Toruniu - Wdrożenie systemu finansowo-księgowego
</t>
    </r>
    <r>
      <rPr>
        <i/>
        <sz val="10"/>
        <color indexed="8"/>
        <rFont val="Times New Roman CE"/>
        <charset val="238"/>
      </rPr>
      <t>Wojewódzki Ośrodek Terapii Uzależnień i Współuzależnienia w Toruniu</t>
    </r>
  </si>
  <si>
    <r>
      <t xml:space="preserve">WOTUiW w Toruniu - Modernizacja systemów ogrzewania, oświetlenia i klimatyzacji
</t>
    </r>
    <r>
      <rPr>
        <i/>
        <sz val="10"/>
        <color indexed="8"/>
        <rFont val="Times New Roman CE"/>
        <charset val="238"/>
      </rPr>
      <t>Wojewódzki Ośrodek Terapii Uzależnień i Współuzależnienia w Toruniu</t>
    </r>
  </si>
  <si>
    <r>
      <t xml:space="preserve">Przygotowanie koncepcji rozwoju WOTUiW w Toruniu wraz z aktualizacją dokumentacji technicznej nowego budynku oddziału młodzieżowego
</t>
    </r>
    <r>
      <rPr>
        <i/>
        <sz val="10"/>
        <color indexed="8"/>
        <rFont val="Times New Roman CE"/>
        <charset val="238"/>
      </rPr>
      <t>Wojewódzki Ośrodek Terapii Uzależnień i Współuzależnienia w Toruniu</t>
    </r>
  </si>
  <si>
    <t>85205</t>
  </si>
  <si>
    <t xml:space="preserve">Wojewódzki Program przeciwdziałania przemocy w rodzinie dla województwa kujawsko-pomorskiego do roku 2026 </t>
  </si>
  <si>
    <t>85311</t>
  </si>
  <si>
    <t xml:space="preserve">Dofinansowanie kosztów działalności Zakładów Aktywności Zawodowej </t>
  </si>
  <si>
    <r>
      <t>Zwiększenie dostępu osób z niepełnosprawnością do lecznictwa specjalistycznego, terapii i rehabilitacji -</t>
    </r>
    <r>
      <rPr>
        <b/>
        <i/>
        <sz val="10"/>
        <color indexed="8"/>
        <rFont val="Times New Roman CE"/>
        <charset val="238"/>
      </rPr>
      <t xml:space="preserve"> (GRANTY)</t>
    </r>
  </si>
  <si>
    <t>85415</t>
  </si>
  <si>
    <t xml:space="preserve">Stypendia dla uczniów </t>
  </si>
  <si>
    <t>85495</t>
  </si>
  <si>
    <t>Remont nowej siedziby ZHR w Toruniu</t>
  </si>
  <si>
    <t>Remont siedziby Chorągwi ZHP w Bydgoszczy</t>
  </si>
  <si>
    <t>85509</t>
  </si>
  <si>
    <r>
      <t>Wspieranie działań z zakresu opieki adopcyjno-wychowawczej -</t>
    </r>
    <r>
      <rPr>
        <b/>
        <i/>
        <sz val="10"/>
        <color indexed="8"/>
        <rFont val="Times New Roman CE"/>
        <charset val="238"/>
      </rPr>
      <t xml:space="preserve"> (GRANTY)</t>
    </r>
  </si>
  <si>
    <r>
      <t>Wspieranie aktywizacji i integracji społecznej seniorów -</t>
    </r>
    <r>
      <rPr>
        <b/>
        <i/>
        <sz val="10"/>
        <color indexed="8"/>
        <rFont val="Times New Roman CE"/>
        <charset val="238"/>
      </rPr>
      <t xml:space="preserve"> (GRANTY)</t>
    </r>
  </si>
  <si>
    <r>
      <t>Wsparcie działań z zakresu opieki nad osobami przewlekle chorymi -</t>
    </r>
    <r>
      <rPr>
        <b/>
        <i/>
        <sz val="10"/>
        <color indexed="8"/>
        <rFont val="Times New Roman CE"/>
        <charset val="238"/>
      </rPr>
      <t xml:space="preserve"> (GRANTY)</t>
    </r>
  </si>
  <si>
    <r>
      <t>Wspieranie rodzin w wypełnianiu funkcji rodzicielskich -</t>
    </r>
    <r>
      <rPr>
        <b/>
        <i/>
        <sz val="10"/>
        <color indexed="8"/>
        <rFont val="Times New Roman CE"/>
        <charset val="238"/>
      </rPr>
      <t xml:space="preserve"> (GRANTY)</t>
    </r>
  </si>
  <si>
    <r>
      <t>Wspieranie zajęć rozwojowych dla dzieci i młodzieży zagrożonych wykluczeniem społecznym -</t>
    </r>
    <r>
      <rPr>
        <b/>
        <i/>
        <sz val="10"/>
        <color indexed="8"/>
        <rFont val="Times New Roman CE"/>
        <charset val="238"/>
      </rPr>
      <t xml:space="preserve"> (GRANTY)</t>
    </r>
  </si>
  <si>
    <r>
      <t>Wspieranie prac wychowawczych z dziećmi i młodzieżą, realizowanych przez organizacje młodzieżowe -</t>
    </r>
    <r>
      <rPr>
        <b/>
        <i/>
        <sz val="10"/>
        <color indexed="8"/>
        <rFont val="Times New Roman CE"/>
        <charset val="238"/>
      </rPr>
      <t xml:space="preserve"> (GRANTY)</t>
    </r>
  </si>
  <si>
    <r>
      <t xml:space="preserve">Pomoc finansowa dla Powiatu Mogileńskiego na usunięcie składowiska odpadów - </t>
    </r>
    <r>
      <rPr>
        <b/>
        <i/>
        <sz val="10"/>
        <color indexed="8"/>
        <rFont val="Times New Roman CE"/>
        <charset val="238"/>
      </rPr>
      <t>wsparcie finansowe</t>
    </r>
  </si>
  <si>
    <t>92105</t>
  </si>
  <si>
    <r>
      <t xml:space="preserve">Bydgoski Festiwal Operowy
</t>
    </r>
    <r>
      <rPr>
        <i/>
        <sz val="10"/>
        <color indexed="8"/>
        <rFont val="Times New Roman CE"/>
        <charset val="238"/>
      </rPr>
      <t>Opera NOVA w Bydgoszczy</t>
    </r>
  </si>
  <si>
    <r>
      <t xml:space="preserve">Bydgoski Festiwal Muzyczny
</t>
    </r>
    <r>
      <rPr>
        <i/>
        <sz val="10"/>
        <color indexed="8"/>
        <rFont val="Times New Roman CE"/>
        <charset val="238"/>
      </rPr>
      <t>Filharmonia Pomorska w Bydgoszczy</t>
    </r>
  </si>
  <si>
    <r>
      <t xml:space="preserve">Wykonanie popiersia maestro Jerzego Maksymiuka
</t>
    </r>
    <r>
      <rPr>
        <i/>
        <sz val="10"/>
        <color indexed="8"/>
        <rFont val="Times New Roman CE"/>
        <charset val="238"/>
      </rPr>
      <t>Filharmonia Pomorska w Bydgoszczy</t>
    </r>
  </si>
  <si>
    <r>
      <t xml:space="preserve">Kwartalnik Artystyczny, Kujawy i Pomorze
</t>
    </r>
    <r>
      <rPr>
        <i/>
        <sz val="10"/>
        <color indexed="8"/>
        <rFont val="Times New Roman CE"/>
        <charset val="238"/>
      </rPr>
      <t>Kujawsko-Pomorskie Centrum Kultury w Bydgoszczy</t>
    </r>
  </si>
  <si>
    <r>
      <t xml:space="preserve">Festiwal Książki Obrazkowej dla dzieci "LiterObrazki"
</t>
    </r>
    <r>
      <rPr>
        <i/>
        <sz val="10"/>
        <color indexed="8"/>
        <rFont val="Times New Roman CE"/>
        <charset val="238"/>
      </rPr>
      <t>Wojewódzka i Miejska Biblioteka Publiczna w Bydgoszczy</t>
    </r>
  </si>
  <si>
    <r>
      <rPr>
        <sz val="10"/>
        <color indexed="8"/>
        <rFont val="Times New Roman CE"/>
        <charset val="238"/>
      </rPr>
      <t>Zakup sprzętu komputerowego</t>
    </r>
    <r>
      <rPr>
        <i/>
        <sz val="10"/>
        <color indexed="8"/>
        <rFont val="Times New Roman CE"/>
        <charset val="238"/>
      </rPr>
      <t xml:space="preserve">
Opera NOVA w Bydgoszczy</t>
    </r>
  </si>
  <si>
    <r>
      <rPr>
        <sz val="10"/>
        <color indexed="8"/>
        <rFont val="Times New Roman CE"/>
        <charset val="238"/>
      </rPr>
      <t>Przebudowa stropodachu nad salą Manru w budynku Opery Nova w Bydgoszczy</t>
    </r>
    <r>
      <rPr>
        <i/>
        <sz val="10"/>
        <color indexed="8"/>
        <rFont val="Times New Roman CE"/>
        <charset val="238"/>
      </rPr>
      <t xml:space="preserve">
Opera NOVA w Bydgoszczy</t>
    </r>
  </si>
  <si>
    <r>
      <rPr>
        <sz val="10"/>
        <color indexed="8"/>
        <rFont val="Times New Roman CE"/>
        <charset val="238"/>
      </rPr>
      <t>Wymiana oświetlenia oraz wystroju foyer w gmachu Opery Nova w Bydgoszczy</t>
    </r>
    <r>
      <rPr>
        <i/>
        <sz val="10"/>
        <color indexed="8"/>
        <rFont val="Times New Roman CE"/>
        <charset val="238"/>
      </rPr>
      <t xml:space="preserve">
Opera NOVA w Bydgoszczy</t>
    </r>
  </si>
  <si>
    <r>
      <rPr>
        <sz val="10"/>
        <color indexed="8"/>
        <rFont val="Times New Roman CE"/>
        <charset val="238"/>
      </rPr>
      <t xml:space="preserve">Rozbudowa Opery Nova w Bydgoszczy o IV krąg </t>
    </r>
    <r>
      <rPr>
        <b/>
        <i/>
        <sz val="10"/>
        <color indexed="8"/>
        <rFont val="Times New Roman CE"/>
        <charset val="238"/>
      </rPr>
      <t>(IW)</t>
    </r>
    <r>
      <rPr>
        <i/>
        <sz val="10"/>
        <color indexed="8"/>
        <rFont val="Times New Roman CE"/>
        <charset val="238"/>
      </rPr>
      <t xml:space="preserve">
Opera NOVA w Bydgoszczy</t>
    </r>
  </si>
  <si>
    <r>
      <rPr>
        <sz val="10"/>
        <color indexed="8"/>
        <rFont val="Times New Roman CE"/>
        <charset val="238"/>
      </rPr>
      <t>Opera Nova w Bydgoszczy - Zakupy inwestycyjne</t>
    </r>
    <r>
      <rPr>
        <i/>
        <sz val="10"/>
        <color indexed="8"/>
        <rFont val="Times New Roman CE"/>
        <charset val="238"/>
      </rPr>
      <t xml:space="preserve">
Opera NOVA w Bydgoszczy</t>
    </r>
  </si>
  <si>
    <r>
      <t xml:space="preserve">Edukacja kulturalna - Młody Teatr 
</t>
    </r>
    <r>
      <rPr>
        <i/>
        <sz val="10"/>
        <color indexed="8"/>
        <rFont val="Times New Roman CE"/>
        <charset val="238"/>
      </rPr>
      <t>Teatr im. W. Horzycy w Toruniu</t>
    </r>
  </si>
  <si>
    <r>
      <t xml:space="preserve">Rozbudowa systemu nagłośnienia Dużej Sceny wraz z zakupem mikroportów
</t>
    </r>
    <r>
      <rPr>
        <i/>
        <sz val="10"/>
        <color indexed="8"/>
        <rFont val="Times New Roman CE"/>
        <charset val="238"/>
      </rPr>
      <t>Teatr im. W. Horzycy w Toruniu</t>
    </r>
  </si>
  <si>
    <r>
      <t>Przebudowa i remont konserwatorski budynku Pałacu Dąmbskich w Toruniu</t>
    </r>
    <r>
      <rPr>
        <b/>
        <i/>
        <sz val="10"/>
        <color indexed="8"/>
        <rFont val="Times New Roman CE"/>
        <charset val="238"/>
      </rPr>
      <t xml:space="preserve"> (IW)</t>
    </r>
    <r>
      <rPr>
        <sz val="10"/>
        <color indexed="8"/>
        <rFont val="Times New Roman CE"/>
        <family val="1"/>
        <charset val="238"/>
      </rPr>
      <t xml:space="preserve">
</t>
    </r>
    <r>
      <rPr>
        <i/>
        <sz val="10"/>
        <color indexed="8"/>
        <rFont val="Times New Roman CE"/>
        <charset val="238"/>
      </rPr>
      <t>Kujawsko-Pomorski Teatr Muzyczny w Toruniu</t>
    </r>
  </si>
  <si>
    <r>
      <t>Nadbudowa i rozbudowa dawnego budynku kinoteatru Grunwald usytuowanego przy ul. Warszawskiej 11 w Toruniu z przeznaczeniem na teatr - Utworzenie "DUŻEJ SCENY" Kujawsko-Pomorskiego Impresaryjnego Teatru Muzycznego w Toruniu</t>
    </r>
    <r>
      <rPr>
        <b/>
        <i/>
        <sz val="10"/>
        <color indexed="8"/>
        <rFont val="Times New Roman CE"/>
        <charset val="238"/>
      </rPr>
      <t xml:space="preserve"> (IW)</t>
    </r>
    <r>
      <rPr>
        <sz val="10"/>
        <color indexed="8"/>
        <rFont val="Times New Roman CE"/>
        <family val="1"/>
        <charset val="238"/>
      </rPr>
      <t xml:space="preserve">
</t>
    </r>
    <r>
      <rPr>
        <i/>
        <sz val="10"/>
        <color indexed="8"/>
        <rFont val="Times New Roman CE"/>
        <charset val="238"/>
      </rPr>
      <t>Kujawsko-Pomorski Teatr Muzyczny w Toruniu</t>
    </r>
  </si>
  <si>
    <r>
      <t xml:space="preserve">Wykonanie robót budowlanych polegających na remoncie, przebudowie i modernizacji istniejącego Zespołu Pałacowo-Parkowego w miejscowości Wieniec koło Włocławka wraz z infrastrukturą zewnętrzną i zagospodarowaniem terenu Parku </t>
    </r>
    <r>
      <rPr>
        <b/>
        <i/>
        <sz val="10"/>
        <color indexed="8"/>
        <rFont val="Times New Roman CE"/>
        <charset val="238"/>
      </rPr>
      <t>(IW)</t>
    </r>
    <r>
      <rPr>
        <sz val="10"/>
        <color indexed="8"/>
        <rFont val="Times New Roman CE"/>
        <charset val="238"/>
      </rPr>
      <t xml:space="preserve">
</t>
    </r>
    <r>
      <rPr>
        <i/>
        <sz val="10"/>
        <color indexed="8"/>
        <rFont val="Times New Roman CE"/>
        <charset val="238"/>
      </rPr>
      <t>Kujawsko-Pomorski Teatr Muzyczny w Toruniu</t>
    </r>
  </si>
  <si>
    <r>
      <t xml:space="preserve">Rozbudowa Kujawskiego Centrum Muzyki w miejscowości Wieniec koło Włocławka </t>
    </r>
    <r>
      <rPr>
        <b/>
        <i/>
        <sz val="10"/>
        <color indexed="8"/>
        <rFont val="Times New Roman CE"/>
        <charset val="238"/>
      </rPr>
      <t>(IW)</t>
    </r>
    <r>
      <rPr>
        <sz val="10"/>
        <color indexed="8"/>
        <rFont val="Times New Roman CE"/>
        <charset val="238"/>
      </rPr>
      <t xml:space="preserve">
</t>
    </r>
    <r>
      <rPr>
        <i/>
        <sz val="10"/>
        <color indexed="8"/>
        <rFont val="Times New Roman CE"/>
        <charset val="238"/>
      </rPr>
      <t>Kujawsko-Pomorski Teatr Muzyczny w Toruniu</t>
    </r>
  </si>
  <si>
    <r>
      <t xml:space="preserve">Rozszerzenie funkcjonalności teatralno-koncertowej poprzez rozbudowę i doposażenie dawnego budynku kinoteatru Grunwald </t>
    </r>
    <r>
      <rPr>
        <b/>
        <i/>
        <sz val="10"/>
        <color indexed="8"/>
        <rFont val="Times New Roman CE"/>
        <charset val="238"/>
      </rPr>
      <t>(IW)</t>
    </r>
    <r>
      <rPr>
        <sz val="10"/>
        <color indexed="8"/>
        <rFont val="Times New Roman CE"/>
        <charset val="238"/>
      </rPr>
      <t xml:space="preserve">
</t>
    </r>
    <r>
      <rPr>
        <i/>
        <sz val="10"/>
        <color indexed="8"/>
        <rFont val="Times New Roman CE"/>
        <charset val="238"/>
      </rPr>
      <t>Kujawsko-Pomorski Teatr Muzyczny w Toruniu</t>
    </r>
  </si>
  <si>
    <r>
      <t xml:space="preserve">Kujawsko-Pomorski Teatr Muzyczny w Toruniu - zakup wyposażenia
</t>
    </r>
    <r>
      <rPr>
        <i/>
        <sz val="10"/>
        <color indexed="8"/>
        <rFont val="Times New Roman CE"/>
        <charset val="238"/>
      </rPr>
      <t>Kujawsko-Pomorski Teatr Muzyczny w Toruniu</t>
    </r>
  </si>
  <si>
    <r>
      <t xml:space="preserve">Rozbudowa i remont Filharmonii Pomorskiej w Bydgoszczy - przygotowanie dokumentacji </t>
    </r>
    <r>
      <rPr>
        <b/>
        <i/>
        <sz val="10"/>
        <color indexed="8"/>
        <rFont val="Times New Roman CE"/>
        <charset val="238"/>
      </rPr>
      <t>(IW)</t>
    </r>
    <r>
      <rPr>
        <sz val="10"/>
        <color indexed="8"/>
        <rFont val="Times New Roman CE"/>
        <family val="1"/>
        <charset val="238"/>
      </rPr>
      <t xml:space="preserve">
</t>
    </r>
    <r>
      <rPr>
        <i/>
        <sz val="10"/>
        <color indexed="8"/>
        <rFont val="Times New Roman CE"/>
        <charset val="238"/>
      </rPr>
      <t>Filharmonia Pomorska w Bydgoszczy</t>
    </r>
  </si>
  <si>
    <r>
      <t xml:space="preserve">Adaptacja pomieszczeń piwnicznych w budynku Kujawsko-Pomorskiego Centrum Kultury w Bydgoszczy </t>
    </r>
    <r>
      <rPr>
        <b/>
        <i/>
        <sz val="10"/>
        <color indexed="8"/>
        <rFont val="Times New Roman CE"/>
        <charset val="238"/>
      </rPr>
      <t>(IW)</t>
    </r>
    <r>
      <rPr>
        <sz val="10"/>
        <color indexed="8"/>
        <rFont val="Times New Roman CE"/>
        <charset val="238"/>
      </rPr>
      <t xml:space="preserve">
</t>
    </r>
    <r>
      <rPr>
        <i/>
        <sz val="10"/>
        <color indexed="8"/>
        <rFont val="Times New Roman CE"/>
        <charset val="238"/>
      </rPr>
      <t>Kujawsko-Pomorskie Centrum Kultury w Bydgoszczy</t>
    </r>
  </si>
  <si>
    <r>
      <t xml:space="preserve">Ogólnopolski Konkurs Malarski im. Teofila Ociepki
</t>
    </r>
    <r>
      <rPr>
        <i/>
        <sz val="10"/>
        <color indexed="8"/>
        <rFont val="Times New Roman CE"/>
        <charset val="238"/>
      </rPr>
      <t>Kujawsko-Pomorskie Centrum Kultury w Bydgoszczy</t>
    </r>
  </si>
  <si>
    <r>
      <t xml:space="preserve">Kujawsko-Pomorskie Centrum Kultury w Bydgoszczy - Zakup wyposażenia
</t>
    </r>
    <r>
      <rPr>
        <i/>
        <sz val="10"/>
        <color indexed="8"/>
        <rFont val="Times New Roman CE"/>
        <charset val="238"/>
      </rPr>
      <t>Kujawsko-Pomorskie Centrum Kultury w Bydgoszczy</t>
    </r>
  </si>
  <si>
    <r>
      <t xml:space="preserve">Ośrodek Chopinowski w Szafarni - zakupy inwestycyjne
</t>
    </r>
    <r>
      <rPr>
        <i/>
        <sz val="10"/>
        <color indexed="8"/>
        <rFont val="Times New Roman CE"/>
        <charset val="238"/>
      </rPr>
      <t>Ośrodek Chopinowski w Szafarni</t>
    </r>
  </si>
  <si>
    <r>
      <t xml:space="preserve">Pałac Lubostroń w Lubostroniu - zakup wyposażenia
</t>
    </r>
    <r>
      <rPr>
        <i/>
        <sz val="10"/>
        <color indexed="8"/>
        <rFont val="Times New Roman CE"/>
        <charset val="238"/>
      </rPr>
      <t>Pałac Lubostroń w Lubostroniu</t>
    </r>
  </si>
  <si>
    <r>
      <t xml:space="preserve">Zakupy inwestycyjne dla Pałacu Lubostroń w Lubostroniu
</t>
    </r>
    <r>
      <rPr>
        <i/>
        <sz val="10"/>
        <color indexed="8"/>
        <rFont val="Times New Roman CE"/>
        <charset val="238"/>
      </rPr>
      <t>Pałac Lubostroń w Lubostroniu</t>
    </r>
  </si>
  <si>
    <r>
      <t xml:space="preserve">Wykonanie kompleksowej inwentaryzacji wraz z programem konserwatorskim założenia pałacowo-parkowego w Nawrze
</t>
    </r>
    <r>
      <rPr>
        <i/>
        <sz val="10"/>
        <color indexed="8"/>
        <rFont val="Times New Roman CE"/>
        <charset val="238"/>
      </rPr>
      <t>Kujawsko-Pomorskie Centrum Dziedzictwa w Toruniu</t>
    </r>
  </si>
  <si>
    <r>
      <t xml:space="preserve">Dostosowanie istniejących pomieszczeń sanitarnych dla potrzeb osób niepełnosprawnych w Galerii i Ośrodku Plastycznej Twórczości Dziecka w Toruniu
</t>
    </r>
    <r>
      <rPr>
        <i/>
        <sz val="10"/>
        <color indexed="8"/>
        <rFont val="Times New Roman CE"/>
        <charset val="238"/>
      </rPr>
      <t>Galeria i Ośrodek Plastycznej Twórczości Dziecka w Toruniu</t>
    </r>
  </si>
  <si>
    <r>
      <t xml:space="preserve">Międzynarodowe Biennale Grafiki Dzieci i Młodzieży
</t>
    </r>
    <r>
      <rPr>
        <i/>
        <sz val="10"/>
        <color indexed="8"/>
        <rFont val="Times New Roman CE"/>
        <charset val="238"/>
      </rPr>
      <t>Galeria i Ośrodek Plastycznej Twórczości Dziecka w Toruniu</t>
    </r>
  </si>
  <si>
    <r>
      <t xml:space="preserve">Edukacja kulturalna - oTWÓRZ DOM!
</t>
    </r>
    <r>
      <rPr>
        <i/>
        <sz val="10"/>
        <color indexed="8"/>
        <rFont val="Times New Roman CE"/>
        <charset val="238"/>
      </rPr>
      <t>Galeria i Ośrodek Plastycznej Twórczości Dziecka w Toruniu</t>
    </r>
  </si>
  <si>
    <r>
      <t xml:space="preserve">Wydanie tomów 20-22 punktowanego czasopisma naukowego "Folia Toruniensia"
</t>
    </r>
    <r>
      <rPr>
        <i/>
        <sz val="10"/>
        <color indexed="8"/>
        <rFont val="Times New Roman CE"/>
        <charset val="238"/>
      </rPr>
      <t>Wojewódzka Biblioteka Publiczna - Książnica Kopernikańska w Toruniu</t>
    </r>
    <r>
      <rPr>
        <sz val="10"/>
        <color indexed="8"/>
        <rFont val="Times New Roman CE"/>
        <family val="1"/>
        <charset val="238"/>
      </rPr>
      <t xml:space="preserve">
</t>
    </r>
  </si>
  <si>
    <r>
      <t xml:space="preserve">Wojewódzka Biblioteka Publiczna - Książnica Kopernikańska w Toruniu - zakupy inwestycyjne
</t>
    </r>
    <r>
      <rPr>
        <i/>
        <sz val="10"/>
        <color indexed="8"/>
        <rFont val="Times New Roman CE"/>
        <charset val="238"/>
      </rPr>
      <t>Wojewódzka Biblioteka Publiczna - Książnica Kopernikańska w Toruniu</t>
    </r>
  </si>
  <si>
    <r>
      <t xml:space="preserve">Wspieranie działań muzealnych - W trosce o dziedzictwo powierzone nam w opiekę. Doposażenie pracowni konserwatorskiej w Książnicy Kopernikańskiej
</t>
    </r>
    <r>
      <rPr>
        <i/>
        <sz val="10"/>
        <color indexed="8"/>
        <rFont val="Times New Roman CE"/>
        <charset val="238"/>
      </rPr>
      <t>Wojewódzka Biblioteka Publiczna - Książnica Kopernikańska w Toruniu</t>
    </r>
  </si>
  <si>
    <r>
      <t xml:space="preserve">Partnerstwo dla książki - Z klasyką do współczesności
</t>
    </r>
    <r>
      <rPr>
        <i/>
        <sz val="10"/>
        <color indexed="8"/>
        <rFont val="Times New Roman CE"/>
        <charset val="238"/>
      </rPr>
      <t>Wojewódzka Biblioteka Publiczna - Książnica Kopernikańska w Toruniu</t>
    </r>
  </si>
  <si>
    <r>
      <t xml:space="preserve">Dyskusyjne Kluby Książki na Kujawach i Pomorzu
</t>
    </r>
    <r>
      <rPr>
        <i/>
        <sz val="10"/>
        <color indexed="8"/>
        <rFont val="Times New Roman CE"/>
        <charset val="238"/>
      </rPr>
      <t>Wojewódzka Biblioteka Publiczna - Książnica Kopernikańska w Toruniu</t>
    </r>
  </si>
  <si>
    <r>
      <t xml:space="preserve">Narodowy Program Rozwoju Czytelnictwa - Zakup nowości wydawniczych dla bibliotek publicznych
</t>
    </r>
    <r>
      <rPr>
        <i/>
        <sz val="10"/>
        <color indexed="8"/>
        <rFont val="Times New Roman CE"/>
        <charset val="238"/>
      </rPr>
      <t>Wojewódzka Biblioteka Publiczna - Książnica Kopernikańska w Toruniu</t>
    </r>
  </si>
  <si>
    <r>
      <t xml:space="preserve">Zakup wyposażenia na potrzeby Mediateki przy ul. Fałata 35
</t>
    </r>
    <r>
      <rPr>
        <i/>
        <sz val="10"/>
        <color indexed="8"/>
        <rFont val="Times New Roman CE"/>
        <charset val="238"/>
      </rPr>
      <t>Wojewódzka Biblioteka Publiczna - Książnica Kopernikańska w Toruniu</t>
    </r>
  </si>
  <si>
    <r>
      <t xml:space="preserve">Infrastruktura kultury - Wzmocnienie i unowocześnienie infrastruktury Ośrodka Czytelnictwa Chorych i Niepełnosprawnych 
</t>
    </r>
    <r>
      <rPr>
        <i/>
        <sz val="10"/>
        <color indexed="8"/>
        <rFont val="Times New Roman CE"/>
        <charset val="238"/>
      </rPr>
      <t>Wojewódzka Biblioteka Publiczna - Książnica Kopernikańska w Toruniu</t>
    </r>
  </si>
  <si>
    <r>
      <t xml:space="preserve">Modernizacja systemu alarmowego w budynkach Biblioteki
</t>
    </r>
    <r>
      <rPr>
        <i/>
        <sz val="10"/>
        <color indexed="8"/>
        <rFont val="Times New Roman CE"/>
        <charset val="238"/>
      </rPr>
      <t>Wojewódzka i Miejska Biblioteka Publiczna w Bydgoszczy</t>
    </r>
  </si>
  <si>
    <r>
      <t xml:space="preserve">Dyskusyjne Kluby Książki podregionu bydgoskiego
</t>
    </r>
    <r>
      <rPr>
        <i/>
        <sz val="10"/>
        <color indexed="8"/>
        <rFont val="Times New Roman CE"/>
        <charset val="238"/>
      </rPr>
      <t>Wojewódzka i Miejska Biblioteka Publiczna w Bydgoszczy</t>
    </r>
  </si>
  <si>
    <r>
      <t xml:space="preserve">Gry planszowe i VR w Bibliotece (Program BBO)
</t>
    </r>
    <r>
      <rPr>
        <i/>
        <sz val="10"/>
        <color indexed="8"/>
        <rFont val="Times New Roman CE"/>
        <charset val="238"/>
      </rPr>
      <t>Wojewódzka i Miejska Biblioteka Publiczna w Bydgoszczy</t>
    </r>
  </si>
  <si>
    <r>
      <t xml:space="preserve">Bydgoszcz czyta bez końca (Program BBO)
</t>
    </r>
    <r>
      <rPr>
        <i/>
        <sz val="10"/>
        <color indexed="8"/>
        <rFont val="Times New Roman CE"/>
        <charset val="238"/>
      </rPr>
      <t>Wojewódzka i Miejska Biblioteka Publiczna w Bydgoszczy</t>
    </r>
  </si>
  <si>
    <r>
      <t xml:space="preserve">Biblioteka czynna całą dobę - książkomat na osiedlu Miedzyń - Prądy (Program BBO)
</t>
    </r>
    <r>
      <rPr>
        <i/>
        <sz val="10"/>
        <color indexed="8"/>
        <rFont val="Times New Roman CE"/>
        <charset val="238"/>
      </rPr>
      <t>Wojewódzka i Miejska Biblioteka Publiczna w Bydgoszczy</t>
    </r>
  </si>
  <si>
    <r>
      <t xml:space="preserve">Narodowy Program Rozwoju Czytelnictwa - Zakup nowości wydawniczych dla bibliotek publicznych
</t>
    </r>
    <r>
      <rPr>
        <i/>
        <sz val="10"/>
        <color indexed="8"/>
        <rFont val="Times New Roman CE"/>
        <charset val="238"/>
      </rPr>
      <t>Wojewódzka i Miejska Biblioteka Publiczna w Bydgoszczy</t>
    </r>
  </si>
  <si>
    <t>Dofinansowanie Muzeum Ziemi Pałuckiej w Żninie - wsparcie finansowe</t>
  </si>
  <si>
    <r>
      <t xml:space="preserve">Wymiana pokryć dachowych, podwalin i polep w skansenie w Kłóbce
</t>
    </r>
    <r>
      <rPr>
        <i/>
        <sz val="10"/>
        <color indexed="8"/>
        <rFont val="Times New Roman CE"/>
        <charset val="238"/>
      </rPr>
      <t>Muzeum Ziemi Kujawskiej i Dobrzyńskiej we Włocławku</t>
    </r>
  </si>
  <si>
    <r>
      <t xml:space="preserve">Zabezpieczenie mechaniczne i monitoring wizyjny budynków
</t>
    </r>
    <r>
      <rPr>
        <i/>
        <sz val="10"/>
        <color indexed="8"/>
        <rFont val="Times New Roman CE"/>
        <charset val="238"/>
      </rPr>
      <t>Muzeum Ziemi Kujawskiej i Dobrzyńskiej we Włocławku</t>
    </r>
  </si>
  <si>
    <r>
      <t xml:space="preserve">Rewaloryzacja i adaptacja zabytkowego spichlerza dworskiego w Kłóbce </t>
    </r>
    <r>
      <rPr>
        <b/>
        <i/>
        <sz val="10"/>
        <color indexed="8"/>
        <rFont val="Times New Roman CE"/>
        <charset val="238"/>
      </rPr>
      <t>(IW)</t>
    </r>
    <r>
      <rPr>
        <sz val="10"/>
        <color indexed="8"/>
        <rFont val="Times New Roman CE"/>
        <family val="1"/>
        <charset val="238"/>
      </rPr>
      <t xml:space="preserve">
</t>
    </r>
    <r>
      <rPr>
        <i/>
        <sz val="10"/>
        <color indexed="8"/>
        <rFont val="Times New Roman CE"/>
        <charset val="238"/>
      </rPr>
      <t>Muzeum Ziemi Kujawskiej i Dobrzyńskiej we Włocławku</t>
    </r>
  </si>
  <si>
    <r>
      <t xml:space="preserve">Wspieranie działań muzealnych - Konserwacja narzędzi i maszyn rolniczych do wystawy stałej w Kujawsko-Dobrzyńskim Parku Etnograficznym w Kłóbce
</t>
    </r>
    <r>
      <rPr>
        <i/>
        <sz val="10"/>
        <color indexed="8"/>
        <rFont val="Times New Roman CE"/>
        <charset val="238"/>
      </rPr>
      <t>Muzeum Ziemi Kujawskiej i Dobrzyńskiej we Włocławku</t>
    </r>
  </si>
  <si>
    <r>
      <t xml:space="preserve">Kultura ludowa i tradycyjna - Haft kujawski ginie. Nauczmy, ocalmy!
</t>
    </r>
    <r>
      <rPr>
        <i/>
        <sz val="10"/>
        <color indexed="8"/>
        <rFont val="Times New Roman CE"/>
        <charset val="238"/>
      </rPr>
      <t>Muzeum Ziemi Kujawskiej i Dobrzyńskiej we Włocławku</t>
    </r>
  </si>
  <si>
    <r>
      <t xml:space="preserve">Modernizacja sieci wodociągowej przeciwpożarowej na terenie Muzeum Etnograficznego w Toruniu </t>
    </r>
    <r>
      <rPr>
        <b/>
        <sz val="10"/>
        <color indexed="8"/>
        <rFont val="Times New Roman CE"/>
        <charset val="238"/>
      </rPr>
      <t xml:space="preserve">(IW)
</t>
    </r>
    <r>
      <rPr>
        <i/>
        <sz val="10"/>
        <color indexed="8"/>
        <rFont val="Times New Roman CE"/>
        <charset val="238"/>
      </rPr>
      <t>Muzeum Etnograficzne w Toruniu</t>
    </r>
  </si>
  <si>
    <r>
      <t>Modernizacja budynku do celów wystawienniczo-edukacyjnych</t>
    </r>
    <r>
      <rPr>
        <b/>
        <sz val="10"/>
        <color indexed="8"/>
        <rFont val="Times New Roman CE"/>
        <charset val="238"/>
      </rPr>
      <t xml:space="preserve">
</t>
    </r>
    <r>
      <rPr>
        <i/>
        <sz val="10"/>
        <color indexed="8"/>
        <rFont val="Times New Roman CE"/>
        <charset val="238"/>
      </rPr>
      <t>Muzeum Etnograficzne w Toruniu</t>
    </r>
  </si>
  <si>
    <r>
      <t>Wspieranie działań muzealnych - Prace konserwatorskie w obiektach architektonicznych - muzealiach w Muzeum Etnograficznym w Toruniu</t>
    </r>
    <r>
      <rPr>
        <b/>
        <sz val="10"/>
        <color indexed="8"/>
        <rFont val="Times New Roman CE"/>
        <charset val="238"/>
      </rPr>
      <t xml:space="preserve">
</t>
    </r>
    <r>
      <rPr>
        <i/>
        <sz val="10"/>
        <color indexed="8"/>
        <rFont val="Times New Roman CE"/>
        <charset val="238"/>
      </rPr>
      <t>Muzeum Etnograficzne w Toruniu</t>
    </r>
  </si>
  <si>
    <r>
      <t>Wspieranie działań muzealnych - Ratujemy kolekcję - konserwacja dwóch zabytkowych bryczek</t>
    </r>
    <r>
      <rPr>
        <b/>
        <sz val="10"/>
        <color indexed="8"/>
        <rFont val="Times New Roman CE"/>
        <charset val="238"/>
      </rPr>
      <t xml:space="preserve">
</t>
    </r>
    <r>
      <rPr>
        <i/>
        <sz val="10"/>
        <color indexed="8"/>
        <rFont val="Times New Roman CE"/>
        <charset val="238"/>
      </rPr>
      <t>Muzeum Etnograficzne w Toruniu</t>
    </r>
  </si>
  <si>
    <r>
      <t>Rozbudowa zbiorów muzealnych - "Zakup kolekcji rzeźby ludowej i nieprofesjonalnej Izabelli i Piotra Sałustowiczów"</t>
    </r>
    <r>
      <rPr>
        <b/>
        <sz val="10"/>
        <color indexed="8"/>
        <rFont val="Times New Roman CE"/>
        <charset val="238"/>
      </rPr>
      <t xml:space="preserve">
</t>
    </r>
    <r>
      <rPr>
        <i/>
        <sz val="10"/>
        <color indexed="8"/>
        <rFont val="Times New Roman CE"/>
        <charset val="238"/>
      </rPr>
      <t>Muzeum Etnograficzne w Toruniu</t>
    </r>
  </si>
  <si>
    <t>Ochrona i zachowanie materialnego dziedzictwa kulturowego regionu</t>
  </si>
  <si>
    <r>
      <t>Zadania w zakresie kultury, sztuki, ochrony dóbr kultury i dziedzictwa narodowego -</t>
    </r>
    <r>
      <rPr>
        <b/>
        <i/>
        <sz val="10"/>
        <color indexed="8"/>
        <rFont val="Times New Roman CE"/>
        <charset val="238"/>
      </rPr>
      <t xml:space="preserve"> (GRANTY)</t>
    </r>
  </si>
  <si>
    <t>Upowszechnianie kultury</t>
  </si>
  <si>
    <r>
      <t xml:space="preserve">"Park kulturowy Wietrzychowice" w Wietrzychowicach i Gaju - wsparcie działań gminy Izbica Kujawska - </t>
    </r>
    <r>
      <rPr>
        <b/>
        <i/>
        <sz val="10"/>
        <color indexed="8"/>
        <rFont val="Times New Roman CE"/>
        <charset val="238"/>
      </rPr>
      <t>wsparcie finansowe</t>
    </r>
  </si>
  <si>
    <r>
      <t xml:space="preserve">Festiwale organizowane przez Teatr im. W. Horzycy w Toruniu
</t>
    </r>
    <r>
      <rPr>
        <i/>
        <sz val="10"/>
        <color indexed="8"/>
        <rFont val="Times New Roman CE"/>
        <charset val="238"/>
      </rPr>
      <t>Teatr im. W. Horzycy w Toruniu</t>
    </r>
  </si>
  <si>
    <r>
      <t xml:space="preserve">Międzynarodowy Konkurs Pianistyczny im. Fryderyka Chopina dla Dzieci i Młodzieży w Szafarni </t>
    </r>
    <r>
      <rPr>
        <sz val="10"/>
        <color indexed="8"/>
        <rFont val="Times New Roman CE"/>
        <family val="1"/>
        <charset val="238"/>
      </rPr>
      <t xml:space="preserve">
</t>
    </r>
    <r>
      <rPr>
        <i/>
        <sz val="10"/>
        <color indexed="8"/>
        <rFont val="Times New Roman CE"/>
        <charset val="238"/>
      </rPr>
      <t>Ośrodek Chopinowski w Szafarni</t>
    </r>
  </si>
  <si>
    <r>
      <t xml:space="preserve">Międzynarodowy Festiwal Teatralny "Kontakt"
</t>
    </r>
    <r>
      <rPr>
        <i/>
        <sz val="10"/>
        <color indexed="8"/>
        <rFont val="Times New Roman CE"/>
        <charset val="238"/>
      </rPr>
      <t>Teatr im. W. Horzycy w Toruniu</t>
    </r>
  </si>
  <si>
    <t>Pomnik Solidarności</t>
  </si>
  <si>
    <t>926</t>
  </si>
  <si>
    <t>92605</t>
  </si>
  <si>
    <r>
      <t>Zadania w zakresie upowszechniania kultury fizycznej i sportu -</t>
    </r>
    <r>
      <rPr>
        <b/>
        <i/>
        <sz val="10"/>
        <color indexed="8"/>
        <rFont val="Times New Roman CE"/>
        <charset val="238"/>
      </rPr>
      <t xml:space="preserve"> (GRANTY)</t>
    </r>
  </si>
  <si>
    <r>
      <t>Programy Sportu Powszechnego -</t>
    </r>
    <r>
      <rPr>
        <b/>
        <i/>
        <sz val="10"/>
        <color indexed="8"/>
        <rFont val="Times New Roman CE"/>
        <charset val="238"/>
      </rPr>
      <t xml:space="preserve"> (GRANTY)</t>
    </r>
  </si>
  <si>
    <t>Szkolenie dzieci i młodzieży w klubach sportowych</t>
  </si>
  <si>
    <t>Wsparcie realizacji inicjatyw o charakterze rekreacyjno-sportowym</t>
  </si>
  <si>
    <r>
      <t xml:space="preserve">Mała architektura i budowa infrastruktury sportowej przy obiektach edukacyjnych - </t>
    </r>
    <r>
      <rPr>
        <b/>
        <i/>
        <sz val="10"/>
        <color indexed="8"/>
        <rFont val="Times New Roman CE"/>
        <charset val="238"/>
      </rPr>
      <t>wsparcie finansowe</t>
    </r>
  </si>
  <si>
    <t>Objaśnienia:</t>
  </si>
  <si>
    <t>IW - Inwestycje wieloletnie</t>
  </si>
  <si>
    <t xml:space="preserve">a </t>
  </si>
  <si>
    <t xml:space="preserve"> -</t>
  </si>
  <si>
    <t>plan przed zmianą</t>
  </si>
  <si>
    <t>zmiana</t>
  </si>
  <si>
    <t>plan po zmianie</t>
  </si>
  <si>
    <t>Załącznik nr 6 do uchwały Nr   /    /21</t>
  </si>
  <si>
    <t xml:space="preserve">Sejmiku Województwa z dnia   .11.2021 r.     </t>
  </si>
  <si>
    <t xml:space="preserve">Nr       /        /21 Sejmiku Województwa </t>
  </si>
  <si>
    <r>
      <t>W załączniku nr 13</t>
    </r>
    <r>
      <rPr>
        <b/>
        <sz val="10"/>
        <rFont val="Times New Roman"/>
        <family val="1"/>
        <charset val="238"/>
      </rPr>
      <t xml:space="preserve"> "Dochody gromadzone na wydzielonych rachunkach oraz wydatki nimi finansowane. Plan na 2021 rok"</t>
    </r>
    <r>
      <rPr>
        <sz val="10"/>
        <rFont val="Times New Roman"/>
        <family val="1"/>
        <charset val="238"/>
      </rPr>
      <t xml:space="preserve"> do uchwały Nr  XXVIII/395/20 Sejmiku Województwa Kujawsko-Pomorskiego z dnia 21 grudnia 2020 r. w sprawie budżetu województwa na rok 2021 (z późn. zm.), wprowadza się następujące zmiany:</t>
    </r>
  </si>
  <si>
    <t>Jednostka</t>
  </si>
  <si>
    <t>Stan środków pieniężnych na początek okresu</t>
  </si>
  <si>
    <t>Stan środków pieniężnych na koniec 
okresu</t>
  </si>
  <si>
    <t xml:space="preserve">Biblioteka Pedagogiczna im. gen. bryg. prof. Elżbiety Zawackiej w Toruniu </t>
  </si>
  <si>
    <t>Kujawsko-Pomorskie Centrum Edukacji Nauczycieli w Bydgoszczy</t>
  </si>
  <si>
    <t>Kujawsko-Pomorskie Centrum Edukacji Nauczycieli w Toruniu</t>
  </si>
  <si>
    <t>Kujawsko-Pomorskie Centrum Edukacji Nauczycieli we Włocławku</t>
  </si>
  <si>
    <t>x</t>
  </si>
  <si>
    <t>Kujawsko-Pomorskie Centrum Kształcenia Zawodowego w Bydgoszczy</t>
  </si>
  <si>
    <t>Kujawsko-Pomorski Specjalny Ośrodek Szkolno-Wychowawczy im. Janusza Korczaka w Toruniu</t>
  </si>
  <si>
    <t>Kujawsko-Pomorski Specjalny Ośrodek Szkolno-Wychowawczy nr 1 dla Dzieci i Młodzieży Słabo Widzącej i Niewidomej im. Louisa Braille'a w Bydgoszczy</t>
  </si>
  <si>
    <t>8.</t>
  </si>
  <si>
    <t>Kujawsko-Pomorski Specjalny Ośrodek Szkolno-Wychowawczy nr 2 dla Dzieci Młodzieży Słabo Słyszącej i Niesłyszącej im. gen. Stanisława Maczka w Bydgoszczy</t>
  </si>
  <si>
    <t>9.</t>
  </si>
  <si>
    <t>Medyczno-Społeczne Centrum Kształcenia Zawodowego 
i Ustawicznego w Inowrocławiu</t>
  </si>
  <si>
    <t>10.</t>
  </si>
  <si>
    <t>Medyczno-Społeczne Centrum Kształcenia Zawodowego 
i Ustawicznego w Toruniu</t>
  </si>
  <si>
    <t>11.</t>
  </si>
  <si>
    <t>Pedagogiczna Biblioteka Wojewódzka im. Mariana Rejewskiego w Bydgoszczy</t>
  </si>
  <si>
    <t>12.</t>
  </si>
  <si>
    <t>Zespół Szkół Nr 33 Specjalnych dla Dzieci i Młodzieży Przewlekle Chorej w Bydgoszczy</t>
  </si>
  <si>
    <t>RAZEM</t>
  </si>
  <si>
    <t>a - plan na 2021 r.</t>
  </si>
  <si>
    <t>b - zmiany</t>
  </si>
  <si>
    <t>Załącznik nr 7 do uchwały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</si>
</sst>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8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sz val="10"/>
      <name val="Arial PL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i/>
      <sz val="8"/>
      <name val="Times New Roman"/>
      <family val="1"/>
      <charset val="238"/>
    </font>
    <font>
      <i/>
      <sz val="10"/>
      <name val="Times New Roman"/>
      <family val="1"/>
    </font>
    <font>
      <sz val="8"/>
      <name val="Times New Roman"/>
      <family val="1"/>
      <charset val="238"/>
    </font>
    <font>
      <b/>
      <sz val="11"/>
      <name val="Times New Roman"/>
      <family val="1"/>
    </font>
    <font>
      <b/>
      <i/>
      <sz val="10"/>
      <name val="Times New Roman"/>
      <family val="1"/>
    </font>
    <font>
      <b/>
      <i/>
      <sz val="10"/>
      <name val="Times New Roman"/>
      <family val="1"/>
      <charset val="238"/>
    </font>
    <font>
      <b/>
      <sz val="12"/>
      <name val="Times New Roman"/>
      <family val="1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1"/>
      <name val="Times New Roman CE"/>
      <family val="1"/>
      <charset val="238"/>
    </font>
    <font>
      <b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color indexed="8"/>
      <name val="Czcionka tekstu podstawowego"/>
      <family val="2"/>
      <charset val="238"/>
    </font>
    <font>
      <b/>
      <i/>
      <sz val="10"/>
      <name val="Times New Roman CE"/>
      <charset val="238"/>
    </font>
    <font>
      <i/>
      <sz val="10"/>
      <name val="Times New Roman CE"/>
      <family val="1"/>
      <charset val="238"/>
    </font>
    <font>
      <i/>
      <sz val="11"/>
      <name val="Times New Roman CE"/>
      <charset val="238"/>
    </font>
    <font>
      <b/>
      <i/>
      <u/>
      <sz val="10"/>
      <name val="Times New Roman CE"/>
      <charset val="238"/>
    </font>
    <font>
      <sz val="11"/>
      <name val="Times New Roman"/>
      <family val="1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b/>
      <i/>
      <sz val="10"/>
      <color indexed="8"/>
      <name val="Times New Roman CE"/>
      <charset val="238"/>
    </font>
    <font>
      <b/>
      <i/>
      <sz val="10"/>
      <color indexed="8"/>
      <name val="Times New Roman"/>
      <family val="1"/>
      <charset val="238"/>
    </font>
    <font>
      <b/>
      <i/>
      <sz val="10"/>
      <color indexed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b/>
      <sz val="10"/>
      <color indexed="8"/>
      <name val="Times New Roman CE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 CE"/>
      <charset val="238"/>
    </font>
    <font>
      <i/>
      <sz val="10"/>
      <color indexed="8"/>
      <name val="Times New Roman CE"/>
      <charset val="238"/>
    </font>
    <font>
      <i/>
      <sz val="10"/>
      <color indexed="8"/>
      <name val="Times New Roman CE"/>
      <family val="1"/>
      <charset val="238"/>
    </font>
    <font>
      <b/>
      <i/>
      <sz val="11"/>
      <color indexed="8"/>
      <name val="Times New Roman CE"/>
      <charset val="238"/>
    </font>
    <font>
      <b/>
      <i/>
      <sz val="11"/>
      <color indexed="8"/>
      <name val="Times New Roman"/>
      <family val="1"/>
      <charset val="238"/>
    </font>
    <font>
      <b/>
      <i/>
      <sz val="11"/>
      <color indexed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u/>
      <sz val="11"/>
      <name val="Times New Roman CE"/>
      <family val="1"/>
      <charset val="238"/>
    </font>
    <font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i/>
      <sz val="10"/>
      <name val="Arial"/>
      <family val="2"/>
      <charset val="238"/>
    </font>
    <font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9">
    <xf numFmtId="0" fontId="0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1" fillId="0" borderId="0"/>
    <xf numFmtId="0" fontId="31" fillId="0" borderId="0"/>
    <xf numFmtId="0" fontId="10" fillId="0" borderId="0"/>
    <xf numFmtId="0" fontId="9" fillId="0" borderId="0"/>
    <xf numFmtId="0" fontId="9" fillId="0" borderId="0"/>
    <xf numFmtId="0" fontId="1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11" fillId="0" borderId="0"/>
    <xf numFmtId="0" fontId="30" fillId="0" borderId="0"/>
    <xf numFmtId="0" fontId="30" fillId="0" borderId="0"/>
    <xf numFmtId="9" fontId="9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30" fillId="0" borderId="0"/>
    <xf numFmtId="0" fontId="13" fillId="0" borderId="0"/>
    <xf numFmtId="0" fontId="10" fillId="0" borderId="0"/>
    <xf numFmtId="0" fontId="10" fillId="0" borderId="0"/>
  </cellStyleXfs>
  <cellXfs count="866">
    <xf numFmtId="0" fontId="0" fillId="0" borderId="0" xfId="0"/>
    <xf numFmtId="49" fontId="12" fillId="0" borderId="0" xfId="0" applyNumberFormat="1" applyFont="1" applyFill="1" applyAlignment="1" applyProtection="1">
      <alignment horizontal="left"/>
    </xf>
    <xf numFmtId="49" fontId="20" fillId="0" borderId="0" xfId="17" applyNumberFormat="1" applyFont="1" applyFill="1" applyAlignment="1">
      <alignment horizontal="center" vertical="center"/>
    </xf>
    <xf numFmtId="49" fontId="21" fillId="0" borderId="0" xfId="17" applyNumberFormat="1" applyFont="1" applyFill="1" applyAlignment="1">
      <alignment horizontal="center" vertical="center" wrapText="1"/>
    </xf>
    <xf numFmtId="0" fontId="15" fillId="0" borderId="0" xfId="17" applyFont="1" applyFill="1" applyAlignment="1">
      <alignment vertical="center"/>
    </xf>
    <xf numFmtId="0" fontId="21" fillId="0" borderId="0" xfId="17" applyFont="1" applyFill="1" applyAlignment="1">
      <alignment vertical="center"/>
    </xf>
    <xf numFmtId="0" fontId="21" fillId="0" borderId="0" xfId="17" applyFont="1" applyAlignment="1">
      <alignment vertical="center"/>
    </xf>
    <xf numFmtId="0" fontId="14" fillId="0" borderId="0" xfId="17" applyFont="1" applyFill="1" applyBorder="1" applyAlignment="1">
      <alignment horizontal="center" vertical="center"/>
    </xf>
    <xf numFmtId="2" fontId="14" fillId="0" borderId="0" xfId="17" applyNumberFormat="1" applyFont="1" applyFill="1" applyBorder="1" applyAlignment="1">
      <alignment horizontal="center" vertical="center"/>
    </xf>
    <xf numFmtId="2" fontId="20" fillId="0" borderId="0" xfId="17" applyNumberFormat="1" applyFont="1" applyFill="1" applyAlignment="1">
      <alignment horizontal="center" vertical="center" wrapText="1"/>
    </xf>
    <xf numFmtId="2" fontId="14" fillId="0" borderId="1" xfId="17" applyNumberFormat="1" applyFont="1" applyFill="1" applyBorder="1" applyAlignment="1">
      <alignment horizontal="center" vertical="center" wrapText="1"/>
    </xf>
    <xf numFmtId="2" fontId="14" fillId="0" borderId="7" xfId="17" applyNumberFormat="1" applyFont="1" applyFill="1" applyBorder="1" applyAlignment="1">
      <alignment horizontal="center" vertical="center" wrapText="1"/>
    </xf>
    <xf numFmtId="49" fontId="23" fillId="0" borderId="1" xfId="17" applyNumberFormat="1" applyFont="1" applyFill="1" applyBorder="1" applyAlignment="1">
      <alignment horizontal="center" vertical="center" wrapText="1"/>
    </xf>
    <xf numFmtId="49" fontId="16" fillId="0" borderId="13" xfId="17" applyNumberFormat="1" applyFont="1" applyFill="1" applyBorder="1" applyAlignment="1">
      <alignment horizontal="center" vertical="center" wrapText="1"/>
    </xf>
    <xf numFmtId="49" fontId="23" fillId="0" borderId="13" xfId="17" applyNumberFormat="1" applyFont="1" applyFill="1" applyBorder="1" applyAlignment="1">
      <alignment horizontal="center" vertical="center" wrapText="1"/>
    </xf>
    <xf numFmtId="49" fontId="23" fillId="0" borderId="7" xfId="17" applyNumberFormat="1" applyFont="1" applyFill="1" applyBorder="1" applyAlignment="1">
      <alignment horizontal="center" vertical="center" wrapText="1"/>
    </xf>
    <xf numFmtId="49" fontId="23" fillId="0" borderId="0" xfId="17" applyNumberFormat="1" applyFont="1" applyFill="1" applyAlignment="1">
      <alignment horizontal="center" vertical="center" wrapText="1"/>
    </xf>
    <xf numFmtId="49" fontId="23" fillId="0" borderId="11" xfId="17" applyNumberFormat="1" applyFont="1" applyFill="1" applyBorder="1" applyAlignment="1">
      <alignment horizontal="center" vertical="center" wrapText="1"/>
    </xf>
    <xf numFmtId="49" fontId="24" fillId="0" borderId="3" xfId="17" applyNumberFormat="1" applyFont="1" applyFill="1" applyBorder="1" applyAlignment="1">
      <alignment horizontal="center" vertical="center" wrapText="1"/>
    </xf>
    <xf numFmtId="49" fontId="25" fillId="0" borderId="3" xfId="17" applyNumberFormat="1" applyFont="1" applyFill="1" applyBorder="1" applyAlignment="1">
      <alignment horizontal="center" vertical="center" wrapText="1"/>
    </xf>
    <xf numFmtId="49" fontId="23" fillId="0" borderId="3" xfId="17" applyNumberFormat="1" applyFont="1" applyFill="1" applyBorder="1" applyAlignment="1">
      <alignment horizontal="center" vertical="center" wrapText="1"/>
    </xf>
    <xf numFmtId="49" fontId="23" fillId="0" borderId="2" xfId="17" applyNumberFormat="1" applyFont="1" applyFill="1" applyBorder="1" applyAlignment="1">
      <alignment horizontal="center" vertical="center" wrapText="1"/>
    </xf>
    <xf numFmtId="49" fontId="23" fillId="0" borderId="0" xfId="17" applyNumberFormat="1" applyFont="1" applyAlignment="1">
      <alignment horizontal="center" vertical="center" wrapText="1"/>
    </xf>
    <xf numFmtId="4" fontId="26" fillId="2" borderId="1" xfId="17" applyNumberFormat="1" applyFont="1" applyFill="1" applyBorder="1" applyAlignment="1">
      <alignment horizontal="center" vertical="center" wrapText="1"/>
    </xf>
    <xf numFmtId="4" fontId="15" fillId="2" borderId="10" xfId="17" applyNumberFormat="1" applyFont="1" applyFill="1" applyBorder="1" applyAlignment="1">
      <alignment horizontal="right" vertical="center" wrapText="1"/>
    </xf>
    <xf numFmtId="4" fontId="15" fillId="2" borderId="1" xfId="17" applyNumberFormat="1" applyFont="1" applyFill="1" applyBorder="1" applyAlignment="1">
      <alignment horizontal="right" vertical="center" wrapText="1"/>
    </xf>
    <xf numFmtId="4" fontId="15" fillId="2" borderId="13" xfId="17" applyNumberFormat="1" applyFont="1" applyFill="1" applyBorder="1" applyAlignment="1">
      <alignment horizontal="right" vertical="center" wrapText="1"/>
    </xf>
    <xf numFmtId="3" fontId="21" fillId="0" borderId="0" xfId="17" applyNumberFormat="1" applyFont="1" applyAlignment="1">
      <alignment vertical="center" wrapText="1"/>
    </xf>
    <xf numFmtId="4" fontId="20" fillId="0" borderId="15" xfId="17" applyNumberFormat="1" applyFont="1" applyBorder="1" applyAlignment="1">
      <alignment horizontal="center" vertical="center" wrapText="1"/>
    </xf>
    <xf numFmtId="4" fontId="27" fillId="0" borderId="0" xfId="17" applyNumberFormat="1" applyFont="1" applyBorder="1" applyAlignment="1">
      <alignment horizontal="center" vertical="center" wrapText="1"/>
    </xf>
    <xf numFmtId="4" fontId="15" fillId="0" borderId="0" xfId="17" applyNumberFormat="1" applyFont="1" applyFill="1" applyBorder="1" applyAlignment="1">
      <alignment vertical="center" wrapText="1"/>
    </xf>
    <xf numFmtId="4" fontId="28" fillId="0" borderId="0" xfId="17" applyNumberFormat="1" applyFont="1" applyBorder="1" applyAlignment="1">
      <alignment vertical="center" wrapText="1"/>
    </xf>
    <xf numFmtId="4" fontId="15" fillId="0" borderId="0" xfId="17" applyNumberFormat="1" applyFont="1" applyBorder="1" applyAlignment="1">
      <alignment horizontal="right" vertical="center" wrapText="1"/>
    </xf>
    <xf numFmtId="4" fontId="15" fillId="0" borderId="8" xfId="17" applyNumberFormat="1" applyFont="1" applyBorder="1" applyAlignment="1">
      <alignment horizontal="right" vertical="center" wrapText="1"/>
    </xf>
    <xf numFmtId="4" fontId="15" fillId="0" borderId="9" xfId="17" applyNumberFormat="1" applyFont="1" applyBorder="1" applyAlignment="1">
      <alignment horizontal="right" vertical="center" wrapText="1"/>
    </xf>
    <xf numFmtId="3" fontId="14" fillId="0" borderId="0" xfId="17" applyNumberFormat="1" applyFont="1" applyAlignment="1">
      <alignment horizontal="center" vertical="center" wrapText="1"/>
    </xf>
    <xf numFmtId="4" fontId="14" fillId="0" borderId="1" xfId="17" applyNumberFormat="1" applyFont="1" applyFill="1" applyBorder="1" applyAlignment="1">
      <alignment horizontal="center" vertical="center" wrapText="1"/>
    </xf>
    <xf numFmtId="4" fontId="15" fillId="0" borderId="1" xfId="17" applyNumberFormat="1" applyFont="1" applyFill="1" applyBorder="1" applyAlignment="1">
      <alignment horizontal="right" vertical="center" wrapText="1"/>
    </xf>
    <xf numFmtId="4" fontId="14" fillId="0" borderId="1" xfId="17" applyNumberFormat="1" applyFont="1" applyFill="1" applyBorder="1" applyAlignment="1">
      <alignment horizontal="right" vertical="center" wrapText="1"/>
    </xf>
    <xf numFmtId="4" fontId="14" fillId="0" borderId="13" xfId="17" applyNumberFormat="1" applyFont="1" applyFill="1" applyBorder="1" applyAlignment="1">
      <alignment horizontal="right" vertical="center" wrapText="1"/>
    </xf>
    <xf numFmtId="4" fontId="14" fillId="0" borderId="6" xfId="17" applyNumberFormat="1" applyFont="1" applyFill="1" applyBorder="1" applyAlignment="1">
      <alignment horizontal="right" vertical="center" wrapText="1"/>
    </xf>
    <xf numFmtId="4" fontId="14" fillId="0" borderId="7" xfId="17" applyNumberFormat="1" applyFont="1" applyFill="1" applyBorder="1" applyAlignment="1">
      <alignment horizontal="right" vertical="center" wrapText="1"/>
    </xf>
    <xf numFmtId="3" fontId="21" fillId="0" borderId="0" xfId="17" applyNumberFormat="1" applyFont="1" applyFill="1" applyAlignment="1">
      <alignment vertical="center" wrapText="1"/>
    </xf>
    <xf numFmtId="4" fontId="14" fillId="0" borderId="4" xfId="17" applyNumberFormat="1" applyFont="1" applyFill="1" applyBorder="1" applyAlignment="1">
      <alignment horizontal="right" vertical="center" wrapText="1"/>
    </xf>
    <xf numFmtId="4" fontId="14" fillId="0" borderId="5" xfId="17" applyNumberFormat="1" applyFont="1" applyFill="1" applyBorder="1" applyAlignment="1">
      <alignment horizontal="right" vertical="center" wrapText="1"/>
    </xf>
    <xf numFmtId="4" fontId="14" fillId="0" borderId="14" xfId="17" applyNumberFormat="1" applyFont="1" applyFill="1" applyBorder="1" applyAlignment="1">
      <alignment horizontal="right" vertical="center" wrapText="1"/>
    </xf>
    <xf numFmtId="4" fontId="14" fillId="0" borderId="12" xfId="17" applyNumberFormat="1" applyFont="1" applyFill="1" applyBorder="1" applyAlignment="1">
      <alignment horizontal="right" vertical="center" wrapText="1"/>
    </xf>
    <xf numFmtId="4" fontId="14" fillId="0" borderId="13" xfId="17" applyNumberFormat="1" applyFont="1" applyFill="1" applyBorder="1" applyAlignment="1">
      <alignment horizontal="center" vertical="center" wrapText="1"/>
    </xf>
    <xf numFmtId="4" fontId="14" fillId="0" borderId="6" xfId="17" applyNumberFormat="1" applyFont="1" applyFill="1" applyBorder="1" applyAlignment="1">
      <alignment horizontal="left" vertical="center" wrapText="1"/>
    </xf>
    <xf numFmtId="4" fontId="14" fillId="0" borderId="3" xfId="17" applyNumberFormat="1" applyFont="1" applyFill="1" applyBorder="1" applyAlignment="1">
      <alignment horizontal="left" vertical="center" wrapText="1"/>
    </xf>
    <xf numFmtId="4" fontId="15" fillId="0" borderId="6" xfId="17" applyNumberFormat="1" applyFont="1" applyFill="1" applyBorder="1" applyAlignment="1">
      <alignment horizontal="right" vertical="center" wrapText="1"/>
    </xf>
    <xf numFmtId="4" fontId="14" fillId="0" borderId="11" xfId="17" applyNumberFormat="1" applyFont="1" applyFill="1" applyBorder="1" applyAlignment="1">
      <alignment horizontal="center" vertical="center" wrapText="1"/>
    </xf>
    <xf numFmtId="4" fontId="14" fillId="0" borderId="1" xfId="17" applyNumberFormat="1" applyFont="1" applyFill="1" applyBorder="1" applyAlignment="1">
      <alignment vertical="center"/>
    </xf>
    <xf numFmtId="4" fontId="14" fillId="0" borderId="6" xfId="17" applyNumberFormat="1" applyFont="1" applyFill="1" applyBorder="1" applyAlignment="1">
      <alignment vertical="center"/>
    </xf>
    <xf numFmtId="4" fontId="14" fillId="0" borderId="7" xfId="17" applyNumberFormat="1" applyFont="1" applyFill="1" applyBorder="1" applyAlignment="1">
      <alignment vertical="center"/>
    </xf>
    <xf numFmtId="0" fontId="20" fillId="0" borderId="0" xfId="17" applyFont="1" applyFill="1" applyAlignment="1">
      <alignment vertical="center"/>
    </xf>
    <xf numFmtId="4" fontId="14" fillId="0" borderId="13" xfId="17" applyNumberFormat="1" applyFont="1" applyFill="1" applyBorder="1" applyAlignment="1">
      <alignment horizontal="center" vertical="center"/>
    </xf>
    <xf numFmtId="4" fontId="14" fillId="0" borderId="13" xfId="17" applyNumberFormat="1" applyFont="1" applyFill="1" applyBorder="1" applyAlignment="1">
      <alignment vertical="center"/>
    </xf>
    <xf numFmtId="4" fontId="20" fillId="0" borderId="8" xfId="17" applyNumberFormat="1" applyFont="1" applyFill="1" applyBorder="1" applyAlignment="1">
      <alignment vertical="center"/>
    </xf>
    <xf numFmtId="4" fontId="14" fillId="0" borderId="11" xfId="17" applyNumberFormat="1" applyFont="1" applyFill="1" applyBorder="1" applyAlignment="1">
      <alignment horizontal="center" vertical="center"/>
    </xf>
    <xf numFmtId="4" fontId="14" fillId="0" borderId="3" xfId="17" applyNumberFormat="1" applyFont="1" applyFill="1" applyBorder="1" applyAlignment="1">
      <alignment horizontal="center" vertical="center"/>
    </xf>
    <xf numFmtId="4" fontId="14" fillId="0" borderId="6" xfId="17" applyNumberFormat="1" applyFont="1" applyFill="1" applyBorder="1" applyAlignment="1">
      <alignment horizontal="center" vertical="center"/>
    </xf>
    <xf numFmtId="4" fontId="14" fillId="0" borderId="1" xfId="17" applyNumberFormat="1" applyFont="1" applyFill="1" applyBorder="1" applyAlignment="1">
      <alignment horizontal="center" vertical="center"/>
    </xf>
    <xf numFmtId="4" fontId="26" fillId="2" borderId="7" xfId="17" applyNumberFormat="1" applyFont="1" applyFill="1" applyBorder="1" applyAlignment="1">
      <alignment horizontal="center" vertical="center" wrapText="1"/>
    </xf>
    <xf numFmtId="4" fontId="15" fillId="2" borderId="2" xfId="17" applyNumberFormat="1" applyFont="1" applyFill="1" applyBorder="1" applyAlignment="1">
      <alignment horizontal="right" vertical="center" wrapText="1"/>
    </xf>
    <xf numFmtId="4" fontId="20" fillId="0" borderId="12" xfId="17" applyNumberFormat="1" applyFont="1" applyBorder="1" applyAlignment="1">
      <alignment horizontal="center" vertical="center" wrapText="1"/>
    </xf>
    <xf numFmtId="4" fontId="27" fillId="0" borderId="5" xfId="17" applyNumberFormat="1" applyFont="1" applyBorder="1" applyAlignment="1">
      <alignment horizontal="center" vertical="center" wrapText="1"/>
    </xf>
    <xf numFmtId="4" fontId="15" fillId="0" borderId="5" xfId="17" applyNumberFormat="1" applyFont="1" applyFill="1" applyBorder="1" applyAlignment="1">
      <alignment vertical="center" wrapText="1"/>
    </xf>
    <xf numFmtId="4" fontId="28" fillId="0" borderId="5" xfId="17" applyNumberFormat="1" applyFont="1" applyBorder="1" applyAlignment="1">
      <alignment vertical="center" wrapText="1"/>
    </xf>
    <xf numFmtId="4" fontId="15" fillId="0" borderId="5" xfId="17" applyNumberFormat="1" applyFont="1" applyBorder="1" applyAlignment="1">
      <alignment horizontal="right" vertical="center" wrapText="1"/>
    </xf>
    <xf numFmtId="4" fontId="15" fillId="0" borderId="4" xfId="17" applyNumberFormat="1" applyFont="1" applyBorder="1" applyAlignment="1">
      <alignment horizontal="right" vertical="center" wrapText="1"/>
    </xf>
    <xf numFmtId="4" fontId="15" fillId="0" borderId="14" xfId="17" applyNumberFormat="1" applyFont="1" applyBorder="1" applyAlignment="1">
      <alignment horizontal="right" vertical="center" wrapText="1"/>
    </xf>
    <xf numFmtId="4" fontId="14" fillId="0" borderId="3" xfId="17" applyNumberFormat="1" applyFont="1" applyFill="1" applyBorder="1" applyAlignment="1">
      <alignment horizontal="center" vertical="center" wrapText="1"/>
    </xf>
    <xf numFmtId="4" fontId="14" fillId="0" borderId="6" xfId="17" applyNumberFormat="1" applyFont="1" applyFill="1" applyBorder="1" applyAlignment="1">
      <alignment horizontal="center" vertical="center" wrapText="1"/>
    </xf>
    <xf numFmtId="4" fontId="14" fillId="0" borderId="7" xfId="17" applyNumberFormat="1" applyFont="1" applyFill="1" applyBorder="1" applyAlignment="1">
      <alignment horizontal="center" vertical="center" wrapText="1"/>
    </xf>
    <xf numFmtId="4" fontId="14" fillId="0" borderId="0" xfId="17" applyNumberFormat="1" applyFont="1" applyFill="1" applyBorder="1" applyAlignment="1">
      <alignment vertical="center"/>
    </xf>
    <xf numFmtId="4" fontId="14" fillId="0" borderId="8" xfId="17" applyNumberFormat="1" applyFont="1" applyFill="1" applyBorder="1" applyAlignment="1">
      <alignment vertical="center"/>
    </xf>
    <xf numFmtId="4" fontId="14" fillId="0" borderId="2" xfId="17" applyNumberFormat="1" applyFont="1" applyFill="1" applyBorder="1" applyAlignment="1">
      <alignment vertical="center"/>
    </xf>
    <xf numFmtId="4" fontId="14" fillId="0" borderId="11" xfId="17" applyNumberFormat="1" applyFont="1" applyFill="1" applyBorder="1" applyAlignment="1">
      <alignment vertical="center"/>
    </xf>
    <xf numFmtId="4" fontId="14" fillId="0" borderId="3" xfId="17" applyNumberFormat="1" applyFont="1" applyFill="1" applyBorder="1" applyAlignment="1">
      <alignment vertical="center"/>
    </xf>
    <xf numFmtId="4" fontId="14" fillId="0" borderId="10" xfId="17" applyNumberFormat="1" applyFont="1" applyFill="1" applyBorder="1" applyAlignment="1">
      <alignment vertical="center"/>
    </xf>
    <xf numFmtId="4" fontId="15" fillId="0" borderId="3" xfId="17" applyNumberFormat="1" applyFont="1" applyFill="1" applyBorder="1" applyAlignment="1">
      <alignment horizontal="right" vertical="center" wrapText="1"/>
    </xf>
    <xf numFmtId="4" fontId="20" fillId="2" borderId="1" xfId="17" applyNumberFormat="1" applyFont="1" applyFill="1" applyBorder="1" applyAlignment="1">
      <alignment horizontal="center" vertical="center"/>
    </xf>
    <xf numFmtId="4" fontId="20" fillId="2" borderId="1" xfId="17" applyNumberFormat="1" applyFont="1" applyFill="1" applyBorder="1" applyAlignment="1">
      <alignment vertical="center"/>
    </xf>
    <xf numFmtId="4" fontId="20" fillId="2" borderId="13" xfId="17" applyNumberFormat="1" applyFont="1" applyFill="1" applyBorder="1" applyAlignment="1">
      <alignment vertical="center"/>
    </xf>
    <xf numFmtId="49" fontId="29" fillId="0" borderId="0" xfId="17" applyNumberFormat="1" applyFont="1" applyFill="1" applyBorder="1" applyAlignment="1">
      <alignment horizontal="center" vertical="center"/>
    </xf>
    <xf numFmtId="3" fontId="17" fillId="0" borderId="0" xfId="17" applyNumberFormat="1" applyFont="1" applyFill="1" applyBorder="1" applyAlignment="1">
      <alignment vertical="center"/>
    </xf>
    <xf numFmtId="49" fontId="14" fillId="0" borderId="0" xfId="17" applyNumberFormat="1" applyFont="1" applyFill="1" applyBorder="1" applyAlignment="1">
      <alignment horizontal="right" vertical="center"/>
    </xf>
    <xf numFmtId="49" fontId="14" fillId="0" borderId="0" xfId="17" applyNumberFormat="1" applyFont="1" applyFill="1" applyBorder="1" applyAlignment="1">
      <alignment horizontal="center" vertical="center"/>
    </xf>
    <xf numFmtId="3" fontId="14" fillId="0" borderId="0" xfId="17" applyNumberFormat="1" applyFont="1" applyFill="1" applyBorder="1" applyAlignment="1">
      <alignment vertical="center"/>
    </xf>
    <xf numFmtId="0" fontId="14" fillId="0" borderId="0" xfId="17" applyFont="1" applyFill="1" applyAlignment="1">
      <alignment vertical="center"/>
    </xf>
    <xf numFmtId="49" fontId="14" fillId="0" borderId="0" xfId="17" applyNumberFormat="1" applyFont="1" applyFill="1" applyBorder="1" applyAlignment="1">
      <alignment horizontal="left" vertical="center"/>
    </xf>
    <xf numFmtId="49" fontId="20" fillId="0" borderId="0" xfId="17" applyNumberFormat="1" applyFont="1" applyAlignment="1">
      <alignment horizontal="center" vertical="center"/>
    </xf>
    <xf numFmtId="49" fontId="21" fillId="0" borderId="0" xfId="17" applyNumberFormat="1" applyFont="1" applyAlignment="1">
      <alignment horizontal="center" vertical="center" wrapText="1"/>
    </xf>
    <xf numFmtId="0" fontId="15" fillId="3" borderId="0" xfId="17" applyFont="1" applyFill="1" applyAlignment="1">
      <alignment vertical="center"/>
    </xf>
    <xf numFmtId="0" fontId="12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3" fontId="12" fillId="0" borderId="0" xfId="0" applyNumberFormat="1" applyFont="1" applyAlignment="1"/>
    <xf numFmtId="4" fontId="12" fillId="0" borderId="0" xfId="0" applyNumberFormat="1" applyFont="1" applyAlignment="1">
      <alignment wrapText="1"/>
    </xf>
    <xf numFmtId="3" fontId="12" fillId="0" borderId="0" xfId="0" applyNumberFormat="1" applyFont="1" applyAlignment="1">
      <alignment horizontal="right" wrapText="1"/>
    </xf>
    <xf numFmtId="0" fontId="19" fillId="0" borderId="1" xfId="0" applyFont="1" applyBorder="1" applyAlignment="1">
      <alignment horizontal="center" wrapText="1"/>
    </xf>
    <xf numFmtId="3" fontId="19" fillId="0" borderId="1" xfId="0" applyNumberFormat="1" applyFont="1" applyBorder="1" applyAlignment="1">
      <alignment horizontal="center" wrapText="1"/>
    </xf>
    <xf numFmtId="4" fontId="14" fillId="0" borderId="2" xfId="17" applyNumberFormat="1" applyFont="1" applyFill="1" applyBorder="1" applyAlignment="1">
      <alignment horizontal="center" vertical="center" wrapText="1"/>
    </xf>
    <xf numFmtId="4" fontId="15" fillId="0" borderId="0" xfId="17" applyNumberFormat="1" applyFont="1" applyFill="1" applyBorder="1" applyAlignment="1">
      <alignment horizontal="right" vertical="center" wrapText="1"/>
    </xf>
    <xf numFmtId="3" fontId="14" fillId="0" borderId="0" xfId="17" applyNumberFormat="1" applyFont="1" applyFill="1" applyAlignment="1">
      <alignment horizontal="center" vertical="center" wrapText="1"/>
    </xf>
    <xf numFmtId="4" fontId="15" fillId="0" borderId="2" xfId="17" applyNumberFormat="1" applyFont="1" applyFill="1" applyBorder="1" applyAlignment="1">
      <alignment horizontal="right" vertical="center" wrapText="1"/>
    </xf>
    <xf numFmtId="4" fontId="14" fillId="0" borderId="8" xfId="17" applyNumberFormat="1" applyFont="1" applyFill="1" applyBorder="1" applyAlignment="1">
      <alignment horizontal="right" vertical="center" wrapText="1"/>
    </xf>
    <xf numFmtId="4" fontId="14" fillId="0" borderId="15" xfId="17" applyNumberFormat="1" applyFont="1" applyFill="1" applyBorder="1" applyAlignment="1">
      <alignment horizontal="right" vertical="center" wrapText="1"/>
    </xf>
    <xf numFmtId="4" fontId="20" fillId="0" borderId="13" xfId="17" applyNumberFormat="1" applyFont="1" applyFill="1" applyBorder="1" applyAlignment="1">
      <alignment horizontal="center" vertical="center" wrapText="1"/>
    </xf>
    <xf numFmtId="4" fontId="27" fillId="0" borderId="6" xfId="17" applyNumberFormat="1" applyFont="1" applyFill="1" applyBorder="1" applyAlignment="1">
      <alignment horizontal="center" vertical="center" wrapText="1"/>
    </xf>
    <xf numFmtId="4" fontId="15" fillId="0" borderId="6" xfId="17" applyNumberFormat="1" applyFont="1" applyFill="1" applyBorder="1" applyAlignment="1">
      <alignment vertical="center" wrapText="1"/>
    </xf>
    <xf numFmtId="4" fontId="28" fillId="0" borderId="6" xfId="17" applyNumberFormat="1" applyFont="1" applyFill="1" applyBorder="1" applyAlignment="1">
      <alignment vertical="center" wrapText="1"/>
    </xf>
    <xf numFmtId="4" fontId="15" fillId="0" borderId="7" xfId="17" applyNumberFormat="1" applyFont="1" applyFill="1" applyBorder="1" applyAlignment="1">
      <alignment horizontal="right" vertical="center" wrapText="1"/>
    </xf>
    <xf numFmtId="0" fontId="29" fillId="0" borderId="0" xfId="17" applyFont="1" applyFill="1" applyAlignment="1">
      <alignment vertical="center"/>
    </xf>
    <xf numFmtId="4" fontId="20" fillId="4" borderId="1" xfId="17" applyNumberFormat="1" applyFont="1" applyFill="1" applyBorder="1" applyAlignment="1">
      <alignment horizontal="center" vertical="center"/>
    </xf>
    <xf numFmtId="4" fontId="20" fillId="4" borderId="1" xfId="17" applyNumberFormat="1" applyFont="1" applyFill="1" applyBorder="1" applyAlignment="1">
      <alignment vertical="center"/>
    </xf>
    <xf numFmtId="4" fontId="20" fillId="4" borderId="13" xfId="17" applyNumberFormat="1" applyFont="1" applyFill="1" applyBorder="1" applyAlignment="1">
      <alignment vertical="center"/>
    </xf>
    <xf numFmtId="49" fontId="18" fillId="0" borderId="0" xfId="0" applyNumberFormat="1" applyFont="1" applyAlignment="1">
      <alignment horizontal="center" wrapText="1"/>
    </xf>
    <xf numFmtId="49" fontId="12" fillId="0" borderId="0" xfId="0" applyNumberFormat="1" applyFont="1" applyAlignment="1">
      <alignment horizontal="center" wrapText="1"/>
    </xf>
    <xf numFmtId="49" fontId="19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" fontId="12" fillId="0" borderId="0" xfId="0" applyNumberFormat="1" applyFont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49" fontId="12" fillId="0" borderId="0" xfId="0" applyNumberFormat="1" applyFont="1" applyAlignment="1">
      <alignment horizontal="center" vertical="top" wrapText="1"/>
    </xf>
    <xf numFmtId="4" fontId="18" fillId="0" borderId="0" xfId="0" applyNumberFormat="1" applyFont="1" applyAlignment="1">
      <alignment vertical="top" wrapText="1"/>
    </xf>
    <xf numFmtId="0" fontId="33" fillId="0" borderId="1" xfId="0" applyFont="1" applyBorder="1" applyAlignment="1">
      <alignment vertical="top" wrapText="1"/>
    </xf>
    <xf numFmtId="49" fontId="18" fillId="0" borderId="1" xfId="0" applyNumberFormat="1" applyFont="1" applyBorder="1" applyAlignment="1">
      <alignment horizontal="center" vertical="top" wrapText="1"/>
    </xf>
    <xf numFmtId="2" fontId="18" fillId="0" borderId="1" xfId="0" applyNumberFormat="1" applyFont="1" applyBorder="1" applyAlignment="1">
      <alignment vertical="top" wrapText="1"/>
    </xf>
    <xf numFmtId="4" fontId="18" fillId="0" borderId="1" xfId="0" applyNumberFormat="1" applyFont="1" applyBorder="1" applyAlignment="1">
      <alignment vertical="top" wrapText="1"/>
    </xf>
    <xf numFmtId="4" fontId="18" fillId="0" borderId="1" xfId="0" applyNumberFormat="1" applyFont="1" applyBorder="1" applyAlignment="1">
      <alignment horizontal="right" vertical="top" wrapText="1"/>
    </xf>
    <xf numFmtId="49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33" fillId="0" borderId="1" xfId="27" applyFont="1" applyBorder="1" applyAlignment="1">
      <alignment vertical="top" wrapText="1"/>
    </xf>
    <xf numFmtId="49" fontId="33" fillId="0" borderId="1" xfId="28" applyNumberFormat="1" applyFont="1" applyBorder="1" applyAlignment="1">
      <alignment vertical="top"/>
    </xf>
    <xf numFmtId="4" fontId="33" fillId="0" borderId="1" xfId="28" applyNumberFormat="1" applyFont="1" applyBorder="1" applyAlignment="1">
      <alignment vertical="top"/>
    </xf>
    <xf numFmtId="0" fontId="18" fillId="0" borderId="0" xfId="0" applyFont="1" applyAlignment="1">
      <alignment vertical="top" wrapText="1"/>
    </xf>
    <xf numFmtId="4" fontId="33" fillId="0" borderId="8" xfId="28" applyNumberFormat="1" applyFont="1" applyBorder="1" applyAlignment="1">
      <alignment vertical="top"/>
    </xf>
    <xf numFmtId="4" fontId="32" fillId="0" borderId="8" xfId="28" applyNumberFormat="1" applyFont="1" applyBorder="1" applyAlignment="1">
      <alignment vertical="top"/>
    </xf>
    <xf numFmtId="4" fontId="32" fillId="0" borderId="4" xfId="28" applyNumberFormat="1" applyFont="1" applyBorder="1" applyAlignment="1">
      <alignment vertical="top"/>
    </xf>
    <xf numFmtId="49" fontId="33" fillId="0" borderId="8" xfId="28" applyNumberFormat="1" applyFont="1" applyBorder="1" applyAlignment="1">
      <alignment horizontal="center" vertical="top"/>
    </xf>
    <xf numFmtId="49" fontId="32" fillId="0" borderId="8" xfId="28" applyNumberFormat="1" applyFont="1" applyBorder="1" applyAlignment="1">
      <alignment horizontal="center" vertical="top"/>
    </xf>
    <xf numFmtId="49" fontId="33" fillId="0" borderId="1" xfId="28" applyNumberFormat="1" applyFont="1" applyBorder="1" applyAlignment="1">
      <alignment horizontal="center" vertical="top"/>
    </xf>
    <xf numFmtId="49" fontId="32" fillId="0" borderId="4" xfId="28" applyNumberFormat="1" applyFont="1" applyBorder="1" applyAlignment="1">
      <alignment horizontal="center" vertical="top"/>
    </xf>
    <xf numFmtId="0" fontId="33" fillId="0" borderId="8" xfId="28" applyFont="1" applyBorder="1" applyAlignment="1">
      <alignment vertical="top" wrapText="1"/>
    </xf>
    <xf numFmtId="0" fontId="32" fillId="0" borderId="8" xfId="28" applyFont="1" applyBorder="1" applyAlignment="1">
      <alignment vertical="top" wrapText="1"/>
    </xf>
    <xf numFmtId="0" fontId="33" fillId="0" borderId="1" xfId="28" applyFont="1" applyBorder="1" applyAlignment="1">
      <alignment vertical="top" wrapText="1"/>
    </xf>
    <xf numFmtId="0" fontId="32" fillId="0" borderId="4" xfId="28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33" fillId="0" borderId="1" xfId="28" applyFont="1" applyBorder="1" applyAlignment="1">
      <alignment horizontal="center" vertical="top"/>
    </xf>
    <xf numFmtId="0" fontId="33" fillId="0" borderId="8" xfId="28" applyFont="1" applyBorder="1" applyAlignment="1">
      <alignment horizontal="center" vertical="top"/>
    </xf>
    <xf numFmtId="0" fontId="32" fillId="0" borderId="8" xfId="28" applyFont="1" applyBorder="1" applyAlignment="1">
      <alignment horizontal="center" vertical="top"/>
    </xf>
    <xf numFmtId="0" fontId="32" fillId="0" borderId="4" xfId="28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Fill="1"/>
    <xf numFmtId="3" fontId="14" fillId="0" borderId="0" xfId="0" applyNumberFormat="1" applyFont="1"/>
    <xf numFmtId="3" fontId="14" fillId="0" borderId="0" xfId="0" applyNumberFormat="1" applyFont="1" applyFill="1"/>
    <xf numFmtId="3" fontId="12" fillId="0" borderId="0" xfId="0" applyNumberFormat="1" applyFont="1" applyFill="1"/>
    <xf numFmtId="3" fontId="12" fillId="0" borderId="0" xfId="0" applyNumberFormat="1" applyFont="1"/>
    <xf numFmtId="0" fontId="14" fillId="0" borderId="0" xfId="0" applyFont="1"/>
    <xf numFmtId="0" fontId="18" fillId="0" borderId="0" xfId="0" applyFont="1" applyAlignment="1">
      <alignment wrapText="1"/>
    </xf>
    <xf numFmtId="0" fontId="19" fillId="0" borderId="1" xfId="0" applyFont="1" applyBorder="1" applyAlignment="1">
      <alignment horizontal="center"/>
    </xf>
    <xf numFmtId="3" fontId="19" fillId="5" borderId="1" xfId="0" applyNumberFormat="1" applyFont="1" applyFill="1" applyBorder="1" applyAlignment="1">
      <alignment horizontal="center"/>
    </xf>
    <xf numFmtId="3" fontId="19" fillId="0" borderId="1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3" fontId="12" fillId="5" borderId="1" xfId="0" applyNumberFormat="1" applyFont="1" applyFill="1" applyBorder="1" applyAlignment="1">
      <alignment vertical="top"/>
    </xf>
    <xf numFmtId="3" fontId="12" fillId="0" borderId="1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4" fontId="34" fillId="5" borderId="2" xfId="0" applyNumberFormat="1" applyFont="1" applyFill="1" applyBorder="1" applyAlignment="1">
      <alignment horizontal="center" vertical="center" wrapText="1"/>
    </xf>
    <xf numFmtId="4" fontId="34" fillId="5" borderId="1" xfId="0" applyNumberFormat="1" applyFont="1" applyFill="1" applyBorder="1" applyAlignment="1">
      <alignment horizontal="right" vertical="center"/>
    </xf>
    <xf numFmtId="4" fontId="34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4" fontId="34" fillId="5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top"/>
    </xf>
    <xf numFmtId="4" fontId="12" fillId="0" borderId="1" xfId="0" applyNumberFormat="1" applyFont="1" applyBorder="1" applyAlignment="1">
      <alignment vertical="top" wrapText="1"/>
    </xf>
    <xf numFmtId="4" fontId="12" fillId="0" borderId="1" xfId="0" applyNumberFormat="1" applyFont="1" applyBorder="1" applyAlignment="1">
      <alignment horizontal="center" vertical="top" wrapText="1"/>
    </xf>
    <xf numFmtId="4" fontId="12" fillId="5" borderId="1" xfId="0" applyNumberFormat="1" applyFont="1" applyFill="1" applyBorder="1" applyAlignment="1">
      <alignment vertical="top"/>
    </xf>
    <xf numFmtId="4" fontId="12" fillId="0" borderId="1" xfId="0" applyNumberFormat="1" applyFont="1" applyFill="1" applyBorder="1" applyAlignment="1">
      <alignment vertical="top"/>
    </xf>
    <xf numFmtId="4" fontId="12" fillId="0" borderId="0" xfId="0" applyNumberFormat="1" applyFont="1" applyAlignment="1">
      <alignment vertical="top"/>
    </xf>
    <xf numFmtId="4" fontId="35" fillId="0" borderId="2" xfId="0" applyNumberFormat="1" applyFont="1" applyBorder="1" applyAlignment="1">
      <alignment horizontal="center" vertical="center" wrapText="1"/>
    </xf>
    <xf numFmtId="4" fontId="35" fillId="5" borderId="1" xfId="0" applyNumberFormat="1" applyFont="1" applyFill="1" applyBorder="1" applyAlignment="1">
      <alignment vertical="center"/>
    </xf>
    <xf numFmtId="4" fontId="35" fillId="0" borderId="1" xfId="0" applyNumberFormat="1" applyFont="1" applyFill="1" applyBorder="1" applyAlignment="1">
      <alignment vertical="center"/>
    </xf>
    <xf numFmtId="4" fontId="35" fillId="0" borderId="0" xfId="0" applyNumberFormat="1" applyFont="1" applyFill="1" applyAlignment="1">
      <alignment vertical="center"/>
    </xf>
    <xf numFmtId="4" fontId="35" fillId="0" borderId="0" xfId="0" applyNumberFormat="1" applyFont="1" applyAlignment="1">
      <alignment vertical="center"/>
    </xf>
    <xf numFmtId="0" fontId="35" fillId="0" borderId="0" xfId="0" applyFont="1" applyAlignment="1">
      <alignment vertical="center"/>
    </xf>
    <xf numFmtId="4" fontId="12" fillId="0" borderId="2" xfId="0" applyNumberFormat="1" applyFont="1" applyBorder="1" applyAlignment="1">
      <alignment horizontal="center" vertical="top" wrapText="1"/>
    </xf>
    <xf numFmtId="4" fontId="12" fillId="0" borderId="0" xfId="0" applyNumberFormat="1" applyFont="1" applyFill="1" applyAlignment="1">
      <alignment vertical="top"/>
    </xf>
    <xf numFmtId="4" fontId="35" fillId="5" borderId="1" xfId="0" applyNumberFormat="1" applyFont="1" applyFill="1" applyBorder="1" applyAlignment="1">
      <alignment horizontal="right" vertical="center"/>
    </xf>
    <xf numFmtId="4" fontId="35" fillId="0" borderId="1" xfId="0" applyNumberFormat="1" applyFont="1" applyFill="1" applyBorder="1" applyAlignment="1">
      <alignment horizontal="right" vertical="center"/>
    </xf>
    <xf numFmtId="4" fontId="18" fillId="0" borderId="0" xfId="0" applyNumberFormat="1" applyFont="1" applyFill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18" fillId="0" borderId="0" xfId="0" applyNumberFormat="1" applyFont="1" applyFill="1" applyAlignment="1">
      <alignment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4" fontId="18" fillId="0" borderId="0" xfId="0" applyNumberFormat="1" applyFont="1" applyFill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4" fontId="12" fillId="0" borderId="0" xfId="0" applyNumberFormat="1" applyFont="1" applyFill="1" applyBorder="1" applyAlignment="1">
      <alignment vertical="top"/>
    </xf>
    <xf numFmtId="4" fontId="12" fillId="0" borderId="0" xfId="0" applyNumberFormat="1" applyFont="1" applyBorder="1" applyAlignment="1">
      <alignment vertical="top"/>
    </xf>
    <xf numFmtId="0" fontId="12" fillId="0" borderId="0" xfId="0" applyFont="1" applyBorder="1" applyAlignment="1">
      <alignment vertical="top"/>
    </xf>
    <xf numFmtId="4" fontId="12" fillId="6" borderId="1" xfId="0" applyNumberFormat="1" applyFont="1" applyFill="1" applyBorder="1" applyAlignment="1">
      <alignment vertical="top"/>
    </xf>
    <xf numFmtId="0" fontId="12" fillId="0" borderId="0" xfId="0" applyFont="1" applyFill="1" applyAlignment="1">
      <alignment vertical="top"/>
    </xf>
    <xf numFmtId="4" fontId="35" fillId="6" borderId="1" xfId="0" applyNumberFormat="1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vertical="center"/>
    </xf>
    <xf numFmtId="4" fontId="12" fillId="0" borderId="0" xfId="0" applyNumberFormat="1" applyFont="1" applyFill="1" applyAlignment="1">
      <alignment vertical="center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4" fontId="35" fillId="5" borderId="1" xfId="0" applyNumberFormat="1" applyFont="1" applyFill="1" applyBorder="1" applyAlignment="1">
      <alignment vertical="top"/>
    </xf>
    <xf numFmtId="4" fontId="35" fillId="0" borderId="1" xfId="0" applyNumberFormat="1" applyFont="1" applyFill="1" applyBorder="1" applyAlignment="1">
      <alignment vertical="top"/>
    </xf>
    <xf numFmtId="4" fontId="35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 applyAlignment="1">
      <alignment vertical="center"/>
    </xf>
    <xf numFmtId="4" fontId="12" fillId="0" borderId="2" xfId="0" applyNumberFormat="1" applyFont="1" applyFill="1" applyBorder="1" applyAlignment="1">
      <alignment horizontal="center" vertical="top" wrapText="1"/>
    </xf>
    <xf numFmtId="4" fontId="12" fillId="0" borderId="0" xfId="0" applyNumberFormat="1" applyFont="1" applyFill="1" applyBorder="1" applyAlignment="1">
      <alignment vertical="center"/>
    </xf>
    <xf numFmtId="1" fontId="12" fillId="0" borderId="1" xfId="0" applyNumberFormat="1" applyFont="1" applyFill="1" applyBorder="1" applyAlignment="1">
      <alignment horizontal="center" vertical="top"/>
    </xf>
    <xf numFmtId="4" fontId="12" fillId="0" borderId="1" xfId="0" applyNumberFormat="1" applyFont="1" applyBorder="1" applyAlignment="1">
      <alignment vertical="top"/>
    </xf>
    <xf numFmtId="4" fontId="34" fillId="5" borderId="1" xfId="0" applyNumberFormat="1" applyFont="1" applyFill="1" applyBorder="1" applyAlignment="1">
      <alignment horizontal="center" vertical="center"/>
    </xf>
    <xf numFmtId="4" fontId="34" fillId="5" borderId="1" xfId="0" applyNumberFormat="1" applyFont="1" applyFill="1" applyBorder="1" applyAlignment="1">
      <alignment vertical="top"/>
    </xf>
    <xf numFmtId="4" fontId="34" fillId="0" borderId="0" xfId="0" applyNumberFormat="1" applyFont="1"/>
    <xf numFmtId="0" fontId="34" fillId="0" borderId="0" xfId="0" applyFont="1"/>
    <xf numFmtId="0" fontId="36" fillId="0" borderId="0" xfId="0" applyFont="1" applyFill="1"/>
    <xf numFmtId="0" fontId="36" fillId="0" borderId="0" xfId="0" applyFont="1" applyFill="1" applyAlignment="1">
      <alignment horizontal="center"/>
    </xf>
    <xf numFmtId="4" fontId="36" fillId="0" borderId="0" xfId="0" applyNumberFormat="1" applyFont="1" applyFill="1"/>
    <xf numFmtId="3" fontId="36" fillId="0" borderId="0" xfId="0" applyNumberFormat="1" applyFont="1" applyFill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justify" wrapText="1"/>
    </xf>
    <xf numFmtId="0" fontId="15" fillId="0" borderId="2" xfId="0" applyFont="1" applyBorder="1" applyAlignment="1">
      <alignment horizontal="center" vertical="top" wrapText="1"/>
    </xf>
    <xf numFmtId="3" fontId="15" fillId="0" borderId="3" xfId="0" applyNumberFormat="1" applyFont="1" applyBorder="1" applyAlignment="1">
      <alignment horizontal="center" vertical="top" wrapText="1"/>
    </xf>
    <xf numFmtId="3" fontId="15" fillId="0" borderId="2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top" wrapText="1"/>
    </xf>
    <xf numFmtId="3" fontId="15" fillId="0" borderId="5" xfId="0" applyNumberFormat="1" applyFont="1" applyBorder="1" applyAlignment="1">
      <alignment horizontal="center" vertical="top" wrapText="1"/>
    </xf>
    <xf numFmtId="3" fontId="15" fillId="0" borderId="4" xfId="0" applyNumberFormat="1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4" fontId="17" fillId="0" borderId="6" xfId="0" applyNumberFormat="1" applyFont="1" applyBorder="1" applyAlignment="1">
      <alignment horizontal="right" vertical="top" wrapText="1"/>
    </xf>
    <xf numFmtId="4" fontId="17" fillId="0" borderId="1" xfId="0" applyNumberFormat="1" applyFont="1" applyBorder="1" applyAlignment="1">
      <alignment horizontal="right" vertical="top" wrapText="1"/>
    </xf>
    <xf numFmtId="0" fontId="17" fillId="0" borderId="0" xfId="0" applyFont="1" applyAlignment="1">
      <alignment horizontal="center" vertical="top" wrapText="1"/>
    </xf>
    <xf numFmtId="0" fontId="33" fillId="0" borderId="1" xfId="29" applyFont="1" applyBorder="1" applyAlignment="1">
      <alignment horizontal="center" vertical="top" wrapText="1"/>
    </xf>
    <xf numFmtId="0" fontId="33" fillId="0" borderId="6" xfId="29" applyFont="1" applyBorder="1" applyAlignment="1">
      <alignment horizontal="center" vertical="top" wrapText="1"/>
    </xf>
    <xf numFmtId="0" fontId="33" fillId="0" borderId="1" xfId="29" applyFont="1" applyBorder="1" applyAlignment="1">
      <alignment vertical="top" wrapText="1"/>
    </xf>
    <xf numFmtId="4" fontId="33" fillId="0" borderId="6" xfId="29" applyNumberFormat="1" applyFont="1" applyBorder="1" applyAlignment="1">
      <alignment vertical="top" wrapText="1"/>
    </xf>
    <xf numFmtId="4" fontId="33" fillId="0" borderId="1" xfId="29" applyNumberFormat="1" applyFont="1" applyBorder="1" applyAlignment="1">
      <alignment vertical="top" wrapText="1"/>
    </xf>
    <xf numFmtId="0" fontId="33" fillId="0" borderId="0" xfId="0" applyFont="1"/>
    <xf numFmtId="0" fontId="33" fillId="0" borderId="8" xfId="29" applyFont="1" applyBorder="1" applyAlignment="1">
      <alignment horizontal="center" vertical="top" wrapText="1"/>
    </xf>
    <xf numFmtId="0" fontId="33" fillId="0" borderId="0" xfId="29" applyFont="1" applyBorder="1" applyAlignment="1">
      <alignment horizontal="center" vertical="top" wrapText="1"/>
    </xf>
    <xf numFmtId="0" fontId="33" fillId="0" borderId="8" xfId="29" applyFont="1" applyBorder="1" applyAlignment="1">
      <alignment vertical="top" wrapText="1"/>
    </xf>
    <xf numFmtId="4" fontId="33" fillId="0" borderId="0" xfId="29" applyNumberFormat="1" applyFont="1" applyBorder="1" applyAlignment="1">
      <alignment vertical="top" wrapText="1"/>
    </xf>
    <xf numFmtId="4" fontId="33" fillId="0" borderId="8" xfId="29" applyNumberFormat="1" applyFont="1" applyBorder="1" applyAlignment="1">
      <alignment vertical="top" wrapText="1"/>
    </xf>
    <xf numFmtId="0" fontId="32" fillId="0" borderId="8" xfId="29" applyFont="1" applyBorder="1" applyAlignment="1">
      <alignment horizontal="center" vertical="top" wrapText="1"/>
    </xf>
    <xf numFmtId="0" fontId="32" fillId="0" borderId="0" xfId="29" applyFont="1" applyBorder="1" applyAlignment="1">
      <alignment horizontal="center" vertical="top" wrapText="1"/>
    </xf>
    <xf numFmtId="0" fontId="32" fillId="0" borderId="8" xfId="29" applyFont="1" applyBorder="1" applyAlignment="1">
      <alignment vertical="top" wrapText="1"/>
    </xf>
    <xf numFmtId="4" fontId="32" fillId="0" borderId="0" xfId="29" applyNumberFormat="1" applyFont="1" applyBorder="1" applyAlignment="1">
      <alignment vertical="top" wrapText="1"/>
    </xf>
    <xf numFmtId="4" fontId="32" fillId="0" borderId="8" xfId="29" applyNumberFormat="1" applyFont="1" applyBorder="1" applyAlignment="1">
      <alignment vertical="top" wrapText="1"/>
    </xf>
    <xf numFmtId="0" fontId="32" fillId="0" borderId="0" xfId="0" applyFont="1"/>
    <xf numFmtId="0" fontId="32" fillId="0" borderId="4" xfId="29" applyFont="1" applyBorder="1" applyAlignment="1">
      <alignment horizontal="center" vertical="top" wrapText="1"/>
    </xf>
    <xf numFmtId="0" fontId="32" fillId="0" borderId="5" xfId="29" applyFont="1" applyBorder="1" applyAlignment="1">
      <alignment horizontal="center" vertical="top" wrapText="1"/>
    </xf>
    <xf numFmtId="0" fontId="32" fillId="0" borderId="4" xfId="29" applyFont="1" applyBorder="1" applyAlignment="1">
      <alignment vertical="top" wrapText="1"/>
    </xf>
    <xf numFmtId="4" fontId="32" fillId="0" borderId="5" xfId="29" applyNumberFormat="1" applyFont="1" applyBorder="1" applyAlignment="1">
      <alignment vertical="top" wrapText="1"/>
    </xf>
    <xf numFmtId="4" fontId="32" fillId="0" borderId="4" xfId="29" applyNumberFormat="1" applyFont="1" applyBorder="1" applyAlignment="1">
      <alignment vertical="top" wrapText="1"/>
    </xf>
    <xf numFmtId="0" fontId="36" fillId="0" borderId="0" xfId="30" applyFont="1" applyAlignment="1">
      <alignment wrapText="1"/>
    </xf>
    <xf numFmtId="0" fontId="36" fillId="0" borderId="0" xfId="30" applyFont="1" applyAlignment="1">
      <alignment horizontal="left" wrapText="1"/>
    </xf>
    <xf numFmtId="0" fontId="9" fillId="0" borderId="0" xfId="8"/>
    <xf numFmtId="0" fontId="36" fillId="0" borderId="0" xfId="31" applyFont="1" applyAlignment="1">
      <alignment horizontal="left" vertical="center" wrapText="1"/>
    </xf>
    <xf numFmtId="0" fontId="37" fillId="0" borderId="0" xfId="30" applyFont="1" applyAlignment="1">
      <alignment horizontal="center" wrapText="1"/>
    </xf>
    <xf numFmtId="3" fontId="12" fillId="0" borderId="0" xfId="19" applyNumberFormat="1" applyFont="1" applyAlignment="1"/>
    <xf numFmtId="0" fontId="36" fillId="0" borderId="0" xfId="31" applyFont="1" applyFill="1" applyAlignment="1">
      <alignment horizontal="center" wrapText="1"/>
    </xf>
    <xf numFmtId="0" fontId="41" fillId="0" borderId="1" xfId="30" applyFont="1" applyFill="1" applyBorder="1" applyAlignment="1">
      <alignment horizontal="center" vertical="center" wrapText="1"/>
    </xf>
    <xf numFmtId="0" fontId="41" fillId="0" borderId="13" xfId="30" applyFont="1" applyFill="1" applyBorder="1" applyAlignment="1">
      <alignment horizontal="center" vertical="center" wrapText="1"/>
    </xf>
    <xf numFmtId="0" fontId="41" fillId="0" borderId="1" xfId="30" applyFont="1" applyBorder="1" applyAlignment="1">
      <alignment horizontal="center" vertical="center" wrapText="1"/>
    </xf>
    <xf numFmtId="0" fontId="41" fillId="0" borderId="7" xfId="30" applyFont="1" applyBorder="1" applyAlignment="1">
      <alignment horizontal="center" vertical="center" wrapText="1"/>
    </xf>
    <xf numFmtId="0" fontId="41" fillId="0" borderId="15" xfId="30" applyFont="1" applyFill="1" applyBorder="1" applyAlignment="1">
      <alignment wrapText="1"/>
    </xf>
    <xf numFmtId="0" fontId="41" fillId="0" borderId="0" xfId="30" applyFont="1" applyFill="1" applyBorder="1" applyAlignment="1">
      <alignment wrapText="1"/>
    </xf>
    <xf numFmtId="0" fontId="41" fillId="0" borderId="8" xfId="30" applyFont="1" applyFill="1" applyBorder="1" applyAlignment="1">
      <alignment wrapText="1"/>
    </xf>
    <xf numFmtId="0" fontId="42" fillId="0" borderId="1" xfId="30" applyFont="1" applyFill="1" applyBorder="1" applyAlignment="1">
      <alignment horizontal="center" vertical="center" wrapText="1"/>
    </xf>
    <xf numFmtId="0" fontId="42" fillId="0" borderId="1" xfId="30" applyFont="1" applyFill="1" applyBorder="1" applyAlignment="1">
      <alignment vertical="center" wrapText="1"/>
    </xf>
    <xf numFmtId="4" fontId="43" fillId="0" borderId="1" xfId="30" applyNumberFormat="1" applyFont="1" applyFill="1" applyBorder="1" applyAlignment="1">
      <alignment vertical="center" wrapText="1"/>
    </xf>
    <xf numFmtId="0" fontId="44" fillId="0" borderId="1" xfId="30" applyFont="1" applyFill="1" applyBorder="1" applyAlignment="1">
      <alignment horizontal="center" vertical="center" wrapText="1"/>
    </xf>
    <xf numFmtId="0" fontId="44" fillId="0" borderId="1" xfId="30" applyFont="1" applyFill="1" applyBorder="1" applyAlignment="1">
      <alignment vertical="center" wrapText="1"/>
    </xf>
    <xf numFmtId="4" fontId="44" fillId="0" borderId="1" xfId="30" applyNumberFormat="1" applyFont="1" applyFill="1" applyBorder="1" applyAlignment="1">
      <alignment vertical="center" wrapText="1"/>
    </xf>
    <xf numFmtId="49" fontId="38" fillId="0" borderId="2" xfId="30" applyNumberFormat="1" applyFont="1" applyBorder="1" applyAlignment="1">
      <alignment horizontal="center" vertical="center" wrapText="1"/>
    </xf>
    <xf numFmtId="0" fontId="38" fillId="0" borderId="10" xfId="30" applyFont="1" applyBorder="1" applyAlignment="1">
      <alignment horizontal="center" vertical="center" wrapText="1"/>
    </xf>
    <xf numFmtId="0" fontId="38" fillId="0" borderId="11" xfId="30" applyFont="1" applyBorder="1" applyAlignment="1">
      <alignment vertical="center" wrapText="1"/>
    </xf>
    <xf numFmtId="4" fontId="38" fillId="0" borderId="1" xfId="30" applyNumberFormat="1" applyFont="1" applyFill="1" applyBorder="1" applyAlignment="1">
      <alignment vertical="center" wrapText="1"/>
    </xf>
    <xf numFmtId="49" fontId="41" fillId="0" borderId="2" xfId="30" applyNumberFormat="1" applyFont="1" applyFill="1" applyBorder="1" applyAlignment="1">
      <alignment horizontal="center" vertical="center" wrapText="1"/>
    </xf>
    <xf numFmtId="0" fontId="41" fillId="0" borderId="10" xfId="30" applyFont="1" applyFill="1" applyBorder="1" applyAlignment="1">
      <alignment horizontal="center" vertical="center" wrapText="1"/>
    </xf>
    <xf numFmtId="0" fontId="41" fillId="0" borderId="11" xfId="30" applyFont="1" applyFill="1" applyBorder="1" applyAlignment="1">
      <alignment vertical="center" wrapText="1"/>
    </xf>
    <xf numFmtId="4" fontId="41" fillId="0" borderId="1" xfId="30" applyNumberFormat="1" applyFont="1" applyFill="1" applyBorder="1" applyAlignment="1">
      <alignment vertical="center" wrapText="1"/>
    </xf>
    <xf numFmtId="0" fontId="45" fillId="0" borderId="0" xfId="8" applyFont="1"/>
    <xf numFmtId="49" fontId="41" fillId="0" borderId="1" xfId="30" applyNumberFormat="1" applyFont="1" applyFill="1" applyBorder="1" applyAlignment="1">
      <alignment horizontal="center" vertical="center" wrapText="1"/>
    </xf>
    <xf numFmtId="49" fontId="38" fillId="0" borderId="1" xfId="30" applyNumberFormat="1" applyFont="1" applyFill="1" applyBorder="1" applyAlignment="1">
      <alignment horizontal="center" vertical="center" wrapText="1"/>
    </xf>
    <xf numFmtId="0" fontId="38" fillId="0" borderId="1" xfId="30" applyFont="1" applyFill="1" applyBorder="1" applyAlignment="1">
      <alignment horizontal="center" vertical="center" wrapText="1"/>
    </xf>
    <xf numFmtId="0" fontId="38" fillId="0" borderId="1" xfId="30" applyFont="1" applyFill="1" applyBorder="1" applyAlignment="1">
      <alignment vertical="center" wrapText="1"/>
    </xf>
    <xf numFmtId="0" fontId="41" fillId="0" borderId="1" xfId="30" applyFont="1" applyFill="1" applyBorder="1" applyAlignment="1">
      <alignment vertical="center" wrapText="1"/>
    </xf>
    <xf numFmtId="0" fontId="46" fillId="0" borderId="1" xfId="30" applyFont="1" applyFill="1" applyBorder="1" applyAlignment="1">
      <alignment horizontal="center" vertical="center" wrapText="1"/>
    </xf>
    <xf numFmtId="0" fontId="46" fillId="0" borderId="1" xfId="30" applyFont="1" applyFill="1" applyBorder="1" applyAlignment="1">
      <alignment vertical="center" wrapText="1"/>
    </xf>
    <xf numFmtId="4" fontId="42" fillId="0" borderId="1" xfId="30" applyNumberFormat="1" applyFont="1" applyFill="1" applyBorder="1" applyAlignment="1">
      <alignment vertical="center" wrapText="1"/>
    </xf>
    <xf numFmtId="0" fontId="36" fillId="0" borderId="15" xfId="30" applyFont="1" applyFill="1" applyBorder="1" applyAlignment="1">
      <alignment horizontal="center" vertical="center" wrapText="1"/>
    </xf>
    <xf numFmtId="0" fontId="36" fillId="0" borderId="0" xfId="30" applyFont="1" applyFill="1" applyBorder="1" applyAlignment="1">
      <alignment horizontal="center" vertical="center" wrapText="1"/>
    </xf>
    <xf numFmtId="0" fontId="36" fillId="0" borderId="0" xfId="30" applyFont="1" applyFill="1" applyBorder="1" applyAlignment="1">
      <alignment vertical="center" wrapText="1"/>
    </xf>
    <xf numFmtId="4" fontId="47" fillId="0" borderId="8" xfId="30" applyNumberFormat="1" applyFont="1" applyFill="1" applyBorder="1" applyAlignment="1">
      <alignment vertical="center" wrapText="1"/>
    </xf>
    <xf numFmtId="0" fontId="43" fillId="0" borderId="1" xfId="30" applyFont="1" applyFill="1" applyBorder="1" applyAlignment="1">
      <alignment horizontal="center" vertical="center" wrapText="1"/>
    </xf>
    <xf numFmtId="0" fontId="43" fillId="0" borderId="1" xfId="30" applyFont="1" applyFill="1" applyBorder="1" applyAlignment="1">
      <alignment vertical="center" wrapText="1"/>
    </xf>
    <xf numFmtId="0" fontId="48" fillId="0" borderId="1" xfId="30" applyFont="1" applyFill="1" applyBorder="1" applyAlignment="1">
      <alignment horizontal="center" vertical="center" wrapText="1"/>
    </xf>
    <xf numFmtId="0" fontId="48" fillId="0" borderId="1" xfId="30" applyFont="1" applyFill="1" applyBorder="1" applyAlignment="1">
      <alignment vertical="center" wrapText="1"/>
    </xf>
    <xf numFmtId="4" fontId="48" fillId="0" borderId="1" xfId="30" applyNumberFormat="1" applyFont="1" applyFill="1" applyBorder="1" applyAlignment="1">
      <alignment vertical="center" wrapText="1"/>
    </xf>
    <xf numFmtId="0" fontId="36" fillId="0" borderId="1" xfId="30" applyFont="1" applyFill="1" applyBorder="1" applyAlignment="1">
      <alignment horizontal="center" vertical="center" wrapText="1"/>
    </xf>
    <xf numFmtId="0" fontId="36" fillId="0" borderId="1" xfId="30" applyFont="1" applyFill="1" applyBorder="1" applyAlignment="1">
      <alignment vertical="center" wrapText="1"/>
    </xf>
    <xf numFmtId="49" fontId="36" fillId="0" borderId="1" xfId="30" applyNumberFormat="1" applyFont="1" applyFill="1" applyBorder="1" applyAlignment="1">
      <alignment horizontal="center" vertical="center" wrapText="1"/>
    </xf>
    <xf numFmtId="0" fontId="46" fillId="0" borderId="15" xfId="30" applyFont="1" applyFill="1" applyBorder="1" applyAlignment="1">
      <alignment horizontal="center" vertical="center" wrapText="1"/>
    </xf>
    <xf numFmtId="0" fontId="46" fillId="0" borderId="0" xfId="30" applyFont="1" applyFill="1" applyBorder="1" applyAlignment="1">
      <alignment horizontal="center" vertical="center" wrapText="1"/>
    </xf>
    <xf numFmtId="0" fontId="46" fillId="0" borderId="0" xfId="30" applyFont="1" applyFill="1" applyBorder="1" applyAlignment="1">
      <alignment vertical="center" wrapText="1"/>
    </xf>
    <xf numFmtId="4" fontId="42" fillId="0" borderId="8" xfId="30" applyNumberFormat="1" applyFont="1" applyFill="1" applyBorder="1" applyAlignment="1">
      <alignment vertical="center" wrapText="1"/>
    </xf>
    <xf numFmtId="0" fontId="42" fillId="0" borderId="15" xfId="30" applyFont="1" applyFill="1" applyBorder="1" applyAlignment="1">
      <alignment horizontal="center" vertical="center" wrapText="1"/>
    </xf>
    <xf numFmtId="0" fontId="42" fillId="0" borderId="0" xfId="30" applyFont="1" applyFill="1" applyBorder="1" applyAlignment="1">
      <alignment horizontal="center" vertical="center" wrapText="1"/>
    </xf>
    <xf numFmtId="0" fontId="42" fillId="0" borderId="0" xfId="30" applyFont="1" applyFill="1" applyBorder="1" applyAlignment="1">
      <alignment vertical="center" wrapText="1"/>
    </xf>
    <xf numFmtId="0" fontId="42" fillId="0" borderId="2" xfId="30" applyFont="1" applyFill="1" applyBorder="1" applyAlignment="1">
      <alignment horizontal="center" vertical="center" wrapText="1"/>
    </xf>
    <xf numFmtId="0" fontId="42" fillId="0" borderId="2" xfId="30" applyFont="1" applyFill="1" applyBorder="1" applyAlignment="1">
      <alignment vertical="center" wrapText="1"/>
    </xf>
    <xf numFmtId="4" fontId="42" fillId="0" borderId="2" xfId="30" applyNumberFormat="1" applyFont="1" applyFill="1" applyBorder="1" applyAlignment="1">
      <alignment vertical="center" wrapText="1"/>
    </xf>
    <xf numFmtId="0" fontId="9" fillId="0" borderId="0" xfId="8" applyFont="1"/>
    <xf numFmtId="0" fontId="41" fillId="0" borderId="11" xfId="30" applyFont="1" applyBorder="1" applyAlignment="1">
      <alignment vertical="center" wrapText="1"/>
    </xf>
    <xf numFmtId="0" fontId="41" fillId="0" borderId="1" xfId="30" applyFont="1" applyBorder="1" applyAlignment="1">
      <alignment vertical="center" wrapText="1"/>
    </xf>
    <xf numFmtId="49" fontId="36" fillId="0" borderId="8" xfId="30" applyNumberFormat="1" applyFont="1" applyFill="1" applyBorder="1" applyAlignment="1">
      <alignment horizontal="center" vertical="center" wrapText="1"/>
    </xf>
    <xf numFmtId="0" fontId="36" fillId="0" borderId="8" xfId="30" applyFont="1" applyFill="1" applyBorder="1" applyAlignment="1">
      <alignment horizontal="center" vertical="center" wrapText="1"/>
    </xf>
    <xf numFmtId="4" fontId="38" fillId="0" borderId="8" xfId="30" applyNumberFormat="1" applyFont="1" applyFill="1" applyBorder="1" applyAlignment="1">
      <alignment vertical="center" wrapText="1"/>
    </xf>
    <xf numFmtId="0" fontId="36" fillId="0" borderId="11" xfId="30" applyFont="1" applyFill="1" applyBorder="1" applyAlignment="1">
      <alignment wrapText="1"/>
    </xf>
    <xf numFmtId="0" fontId="36" fillId="0" borderId="3" xfId="30" applyFont="1" applyFill="1" applyBorder="1" applyAlignment="1">
      <alignment wrapText="1"/>
    </xf>
    <xf numFmtId="0" fontId="36" fillId="0" borderId="10" xfId="30" applyFont="1" applyFill="1" applyBorder="1" applyAlignment="1">
      <alignment wrapText="1"/>
    </xf>
    <xf numFmtId="4" fontId="36" fillId="0" borderId="2" xfId="30" applyNumberFormat="1" applyFont="1" applyFill="1" applyBorder="1" applyAlignment="1">
      <alignment wrapText="1"/>
    </xf>
    <xf numFmtId="4" fontId="46" fillId="0" borderId="8" xfId="30" applyNumberFormat="1" applyFont="1" applyFill="1" applyBorder="1" applyAlignment="1">
      <alignment wrapText="1"/>
    </xf>
    <xf numFmtId="4" fontId="36" fillId="0" borderId="8" xfId="30" applyNumberFormat="1" applyFont="1" applyFill="1" applyBorder="1" applyAlignment="1">
      <alignment wrapText="1"/>
    </xf>
    <xf numFmtId="0" fontId="46" fillId="0" borderId="15" xfId="30" applyFont="1" applyFill="1" applyBorder="1" applyAlignment="1">
      <alignment wrapText="1"/>
    </xf>
    <xf numFmtId="0" fontId="46" fillId="0" borderId="0" xfId="30" applyFont="1" applyFill="1" applyBorder="1" applyAlignment="1">
      <alignment wrapText="1"/>
    </xf>
    <xf numFmtId="0" fontId="46" fillId="0" borderId="9" xfId="30" applyFont="1" applyFill="1" applyBorder="1" applyAlignment="1">
      <alignment wrapText="1"/>
    </xf>
    <xf numFmtId="0" fontId="39" fillId="0" borderId="11" xfId="30" applyFont="1" applyFill="1" applyBorder="1" applyAlignment="1">
      <alignment wrapText="1"/>
    </xf>
    <xf numFmtId="0" fontId="39" fillId="0" borderId="3" xfId="30" applyFont="1" applyFill="1" applyBorder="1" applyAlignment="1">
      <alignment wrapText="1"/>
    </xf>
    <xf numFmtId="0" fontId="39" fillId="0" borderId="10" xfId="30" applyFont="1" applyFill="1" applyBorder="1" applyAlignment="1">
      <alignment wrapText="1"/>
    </xf>
    <xf numFmtId="4" fontId="39" fillId="0" borderId="2" xfId="30" applyNumberFormat="1" applyFont="1" applyFill="1" applyBorder="1" applyAlignment="1">
      <alignment wrapText="1"/>
    </xf>
    <xf numFmtId="4" fontId="39" fillId="0" borderId="8" xfId="30" applyNumberFormat="1" applyFont="1" applyFill="1" applyBorder="1" applyAlignment="1">
      <alignment wrapText="1"/>
    </xf>
    <xf numFmtId="4" fontId="36" fillId="0" borderId="4" xfId="30" applyNumberFormat="1" applyFont="1" applyFill="1" applyBorder="1" applyAlignment="1">
      <alignment wrapText="1"/>
    </xf>
    <xf numFmtId="0" fontId="36" fillId="0" borderId="0" xfId="33" applyFont="1" applyFill="1" applyAlignment="1">
      <alignment vertical="center"/>
    </xf>
    <xf numFmtId="3" fontId="36" fillId="0" borderId="0" xfId="33" applyNumberFormat="1" applyFont="1" applyFill="1" applyAlignment="1">
      <alignment horizontal="center" vertical="center" wrapText="1"/>
    </xf>
    <xf numFmtId="3" fontId="36" fillId="0" borderId="0" xfId="33" applyNumberFormat="1" applyFont="1" applyFill="1" applyAlignment="1">
      <alignment horizontal="center" vertical="center"/>
    </xf>
    <xf numFmtId="3" fontId="36" fillId="0" borderId="0" xfId="33" applyNumberFormat="1" applyFont="1" applyFill="1" applyAlignment="1">
      <alignment horizontal="left" vertical="center"/>
    </xf>
    <xf numFmtId="3" fontId="50" fillId="0" borderId="0" xfId="33" applyNumberFormat="1" applyFont="1" applyFill="1" applyAlignment="1">
      <alignment horizontal="left" vertical="center"/>
    </xf>
    <xf numFmtId="3" fontId="36" fillId="0" borderId="0" xfId="33" applyNumberFormat="1" applyFont="1" applyFill="1" applyAlignment="1">
      <alignment horizontal="left" vertical="center" wrapText="1"/>
    </xf>
    <xf numFmtId="0" fontId="36" fillId="0" borderId="0" xfId="33" applyFont="1" applyFill="1" applyAlignment="1">
      <alignment vertical="center" wrapText="1"/>
    </xf>
    <xf numFmtId="0" fontId="36" fillId="0" borderId="0" xfId="33" applyFont="1" applyFill="1" applyAlignment="1">
      <alignment horizontal="center" vertical="center"/>
    </xf>
    <xf numFmtId="0" fontId="36" fillId="0" borderId="0" xfId="33" applyFont="1" applyFill="1" applyAlignment="1">
      <alignment horizontal="center" vertical="center" wrapText="1"/>
    </xf>
    <xf numFmtId="0" fontId="50" fillId="0" borderId="0" xfId="33" applyFont="1" applyFill="1" applyAlignment="1">
      <alignment vertical="center" wrapText="1"/>
    </xf>
    <xf numFmtId="0" fontId="40" fillId="0" borderId="0" xfId="33" applyFont="1" applyFill="1" applyAlignment="1">
      <alignment vertical="center"/>
    </xf>
    <xf numFmtId="3" fontId="42" fillId="0" borderId="6" xfId="33" applyNumberFormat="1" applyFont="1" applyFill="1" applyBorder="1" applyAlignment="1">
      <alignment horizontal="center" vertical="top" wrapText="1"/>
    </xf>
    <xf numFmtId="3" fontId="42" fillId="0" borderId="7" xfId="33" applyNumberFormat="1" applyFont="1" applyFill="1" applyBorder="1" applyAlignment="1">
      <alignment horizontal="center" vertical="top" wrapText="1"/>
    </xf>
    <xf numFmtId="0" fontId="42" fillId="0" borderId="2" xfId="33" applyFont="1" applyFill="1" applyBorder="1" applyAlignment="1">
      <alignment horizontal="center" vertical="top" wrapText="1"/>
    </xf>
    <xf numFmtId="0" fontId="42" fillId="0" borderId="4" xfId="33" applyFont="1" applyFill="1" applyBorder="1" applyAlignment="1">
      <alignment horizontal="center" vertical="top" wrapText="1"/>
    </xf>
    <xf numFmtId="3" fontId="42" fillId="0" borderId="1" xfId="33" applyNumberFormat="1" applyFont="1" applyFill="1" applyBorder="1" applyAlignment="1">
      <alignment horizontal="center" vertical="top" wrapText="1"/>
    </xf>
    <xf numFmtId="0" fontId="23" fillId="0" borderId="1" xfId="33" applyFont="1" applyFill="1" applyBorder="1" applyAlignment="1">
      <alignment horizontal="center" vertical="center" wrapText="1"/>
    </xf>
    <xf numFmtId="3" fontId="23" fillId="0" borderId="1" xfId="33" applyNumberFormat="1" applyFont="1" applyFill="1" applyBorder="1" applyAlignment="1">
      <alignment horizontal="center" vertical="center" wrapText="1"/>
    </xf>
    <xf numFmtId="0" fontId="23" fillId="0" borderId="0" xfId="33" applyFont="1" applyFill="1" applyAlignment="1">
      <alignment horizontal="center" vertical="center"/>
    </xf>
    <xf numFmtId="0" fontId="54" fillId="0" borderId="15" xfId="33" applyFont="1" applyFill="1" applyBorder="1" applyAlignment="1">
      <alignment horizontal="center" vertical="center"/>
    </xf>
    <xf numFmtId="0" fontId="54" fillId="0" borderId="3" xfId="33" applyFont="1" applyFill="1" applyBorder="1" applyAlignment="1">
      <alignment horizontal="center" vertical="center"/>
    </xf>
    <xf numFmtId="0" fontId="54" fillId="0" borderId="3" xfId="33" applyFont="1" applyFill="1" applyBorder="1" applyAlignment="1">
      <alignment horizontal="center" vertical="center" wrapText="1"/>
    </xf>
    <xf numFmtId="0" fontId="55" fillId="0" borderId="3" xfId="33" applyFont="1" applyFill="1" applyBorder="1" applyAlignment="1">
      <alignment horizontal="center" vertical="center" wrapText="1"/>
    </xf>
    <xf numFmtId="3" fontId="54" fillId="0" borderId="3" xfId="33" applyNumberFormat="1" applyFont="1" applyFill="1" applyBorder="1" applyAlignment="1">
      <alignment horizontal="center" vertical="center" wrapText="1"/>
    </xf>
    <xf numFmtId="3" fontId="54" fillId="0" borderId="10" xfId="33" applyNumberFormat="1" applyFont="1" applyFill="1" applyBorder="1" applyAlignment="1">
      <alignment horizontal="center" vertical="center" wrapText="1"/>
    </xf>
    <xf numFmtId="0" fontId="54" fillId="0" borderId="0" xfId="33" applyFont="1" applyFill="1" applyAlignment="1">
      <alignment horizontal="center" vertical="center"/>
    </xf>
    <xf numFmtId="0" fontId="56" fillId="0" borderId="1" xfId="33" applyFont="1" applyFill="1" applyBorder="1" applyAlignment="1">
      <alignment horizontal="center" vertical="center" wrapText="1"/>
    </xf>
    <xf numFmtId="3" fontId="56" fillId="0" borderId="1" xfId="33" applyNumberFormat="1" applyFont="1" applyFill="1" applyBorder="1" applyAlignment="1">
      <alignment horizontal="right" vertical="center" wrapText="1"/>
    </xf>
    <xf numFmtId="0" fontId="56" fillId="0" borderId="0" xfId="33" applyFont="1" applyFill="1" applyAlignment="1">
      <alignment horizontal="center" vertical="center"/>
    </xf>
    <xf numFmtId="0" fontId="54" fillId="0" borderId="15" xfId="33" applyFont="1" applyFill="1" applyBorder="1" applyAlignment="1">
      <alignment horizontal="center"/>
    </xf>
    <xf numFmtId="0" fontId="54" fillId="0" borderId="0" xfId="33" applyFont="1" applyFill="1" applyBorder="1" applyAlignment="1">
      <alignment horizontal="center"/>
    </xf>
    <xf numFmtId="0" fontId="54" fillId="0" borderId="0" xfId="33" applyFont="1" applyFill="1" applyBorder="1" applyAlignment="1">
      <alignment horizontal="center" wrapText="1"/>
    </xf>
    <xf numFmtId="0" fontId="54" fillId="0" borderId="0" xfId="33" applyFont="1" applyFill="1" applyBorder="1" applyAlignment="1">
      <alignment horizontal="left" wrapText="1"/>
    </xf>
    <xf numFmtId="0" fontId="55" fillId="0" borderId="0" xfId="33" applyFont="1" applyFill="1" applyBorder="1" applyAlignment="1">
      <alignment horizontal="center" wrapText="1"/>
    </xf>
    <xf numFmtId="3" fontId="54" fillId="0" borderId="0" xfId="33" applyNumberFormat="1" applyFont="1" applyFill="1" applyBorder="1" applyAlignment="1">
      <alignment horizontal="center" wrapText="1"/>
    </xf>
    <xf numFmtId="3" fontId="54" fillId="0" borderId="9" xfId="33" applyNumberFormat="1" applyFont="1" applyFill="1" applyBorder="1" applyAlignment="1">
      <alignment horizontal="center" wrapText="1"/>
    </xf>
    <xf numFmtId="0" fontId="54" fillId="0" borderId="0" xfId="33" applyFont="1" applyFill="1" applyAlignment="1">
      <alignment horizontal="center"/>
    </xf>
    <xf numFmtId="0" fontId="57" fillId="0" borderId="1" xfId="33" applyFont="1" applyFill="1" applyBorder="1" applyAlignment="1">
      <alignment horizontal="center" vertical="center"/>
    </xf>
    <xf numFmtId="3" fontId="57" fillId="0" borderId="1" xfId="33" applyNumberFormat="1" applyFont="1" applyFill="1" applyBorder="1" applyAlignment="1">
      <alignment horizontal="right" vertical="center"/>
    </xf>
    <xf numFmtId="0" fontId="57" fillId="0" borderId="1" xfId="33" applyFont="1" applyFill="1" applyBorder="1" applyAlignment="1">
      <alignment horizontal="right" vertical="center"/>
    </xf>
    <xf numFmtId="0" fontId="57" fillId="0" borderId="0" xfId="33" applyFont="1" applyFill="1" applyAlignment="1">
      <alignment vertical="center"/>
    </xf>
    <xf numFmtId="0" fontId="54" fillId="0" borderId="12" xfId="33" applyFont="1" applyFill="1" applyBorder="1" applyAlignment="1">
      <alignment horizontal="center"/>
    </xf>
    <xf numFmtId="0" fontId="54" fillId="0" borderId="5" xfId="33" applyFont="1" applyFill="1" applyBorder="1" applyAlignment="1">
      <alignment horizontal="center"/>
    </xf>
    <xf numFmtId="0" fontId="54" fillId="0" borderId="5" xfId="33" applyFont="1" applyFill="1" applyBorder="1" applyAlignment="1">
      <alignment horizontal="center" wrapText="1"/>
    </xf>
    <xf numFmtId="0" fontId="55" fillId="0" borderId="5" xfId="33" applyFont="1" applyFill="1" applyBorder="1" applyAlignment="1">
      <alignment horizontal="center" wrapText="1"/>
    </xf>
    <xf numFmtId="3" fontId="54" fillId="0" borderId="5" xfId="33" applyNumberFormat="1" applyFont="1" applyFill="1" applyBorder="1" applyAlignment="1">
      <alignment horizontal="center" wrapText="1"/>
    </xf>
    <xf numFmtId="3" fontId="54" fillId="0" borderId="14" xfId="33" applyNumberFormat="1" applyFont="1" applyFill="1" applyBorder="1" applyAlignment="1">
      <alignment horizontal="center" wrapText="1"/>
    </xf>
    <xf numFmtId="0" fontId="58" fillId="0" borderId="1" xfId="33" applyFont="1" applyFill="1" applyBorder="1" applyAlignment="1">
      <alignment horizontal="center" vertical="center" wrapText="1"/>
    </xf>
    <xf numFmtId="3" fontId="12" fillId="0" borderId="1" xfId="33" applyNumberFormat="1" applyFont="1" applyFill="1" applyBorder="1" applyAlignment="1">
      <alignment vertical="center" wrapText="1"/>
    </xf>
    <xf numFmtId="3" fontId="58" fillId="0" borderId="1" xfId="33" applyNumberFormat="1" applyFont="1" applyFill="1" applyBorder="1" applyAlignment="1">
      <alignment vertical="center" wrapText="1"/>
    </xf>
    <xf numFmtId="0" fontId="42" fillId="0" borderId="0" xfId="33" applyFont="1" applyFill="1" applyAlignment="1">
      <alignment vertical="top"/>
    </xf>
    <xf numFmtId="0" fontId="54" fillId="0" borderId="11" xfId="33" applyFont="1" applyFill="1" applyBorder="1" applyAlignment="1">
      <alignment horizontal="center"/>
    </xf>
    <xf numFmtId="0" fontId="54" fillId="0" borderId="3" xfId="33" applyFont="1" applyFill="1" applyBorder="1" applyAlignment="1">
      <alignment horizontal="center"/>
    </xf>
    <xf numFmtId="0" fontId="54" fillId="0" borderId="3" xfId="33" applyFont="1" applyFill="1" applyBorder="1" applyAlignment="1">
      <alignment horizontal="center" wrapText="1"/>
    </xf>
    <xf numFmtId="0" fontId="54" fillId="0" borderId="3" xfId="33" applyFont="1" applyFill="1" applyBorder="1" applyAlignment="1">
      <alignment horizontal="left" wrapText="1"/>
    </xf>
    <xf numFmtId="0" fontId="55" fillId="0" borderId="3" xfId="33" applyFont="1" applyFill="1" applyBorder="1" applyAlignment="1">
      <alignment horizontal="center" wrapText="1"/>
    </xf>
    <xf numFmtId="3" fontId="54" fillId="0" borderId="3" xfId="33" applyNumberFormat="1" applyFont="1" applyFill="1" applyBorder="1" applyAlignment="1">
      <alignment horizontal="center" wrapText="1"/>
    </xf>
    <xf numFmtId="3" fontId="54" fillId="0" borderId="10" xfId="33" applyNumberFormat="1" applyFont="1" applyFill="1" applyBorder="1" applyAlignment="1">
      <alignment horizontal="center" wrapText="1"/>
    </xf>
    <xf numFmtId="3" fontId="56" fillId="0" borderId="1" xfId="33" applyNumberFormat="1" applyFont="1" applyFill="1" applyBorder="1" applyAlignment="1">
      <alignment vertical="center"/>
    </xf>
    <xf numFmtId="3" fontId="57" fillId="0" borderId="1" xfId="33" applyNumberFormat="1" applyFont="1" applyFill="1" applyBorder="1" applyAlignment="1">
      <alignment vertical="center"/>
    </xf>
    <xf numFmtId="49" fontId="59" fillId="0" borderId="1" xfId="33" applyNumberFormat="1" applyFont="1" applyFill="1" applyBorder="1" applyAlignment="1">
      <alignment horizontal="center" vertical="center"/>
    </xf>
    <xf numFmtId="3" fontId="60" fillId="0" borderId="1" xfId="33" applyNumberFormat="1" applyFont="1" applyFill="1" applyBorder="1" applyAlignment="1">
      <alignment vertical="center" wrapText="1"/>
    </xf>
    <xf numFmtId="3" fontId="61" fillId="0" borderId="1" xfId="33" applyNumberFormat="1" applyFont="1" applyFill="1" applyBorder="1" applyAlignment="1">
      <alignment vertical="center" wrapText="1"/>
    </xf>
    <xf numFmtId="0" fontId="62" fillId="0" borderId="0" xfId="33" applyFont="1" applyFill="1" applyAlignment="1">
      <alignment vertical="center"/>
    </xf>
    <xf numFmtId="0" fontId="63" fillId="0" borderId="11" xfId="33" applyFont="1" applyFill="1" applyBorder="1" applyAlignment="1">
      <alignment horizontal="left" vertical="center" wrapText="1"/>
    </xf>
    <xf numFmtId="0" fontId="63" fillId="0" borderId="3" xfId="33" applyFont="1" applyFill="1" applyBorder="1" applyAlignment="1">
      <alignment horizontal="left" vertical="center" wrapText="1"/>
    </xf>
    <xf numFmtId="49" fontId="64" fillId="0" borderId="6" xfId="33" applyNumberFormat="1" applyFont="1" applyFill="1" applyBorder="1" applyAlignment="1">
      <alignment horizontal="center" vertical="center"/>
    </xf>
    <xf numFmtId="0" fontId="65" fillId="0" borderId="6" xfId="33" applyFont="1" applyFill="1" applyBorder="1" applyAlignment="1">
      <alignment vertical="center" wrapText="1"/>
    </xf>
    <xf numFmtId="3" fontId="58" fillId="0" borderId="6" xfId="33" applyNumberFormat="1" applyFont="1" applyFill="1" applyBorder="1" applyAlignment="1">
      <alignment vertical="center" wrapText="1"/>
    </xf>
    <xf numFmtId="3" fontId="58" fillId="0" borderId="7" xfId="33" applyNumberFormat="1" applyFont="1" applyFill="1" applyBorder="1" applyAlignment="1">
      <alignment vertical="center" wrapText="1"/>
    </xf>
    <xf numFmtId="0" fontId="42" fillId="0" borderId="0" xfId="33" applyFont="1" applyFill="1" applyAlignment="1">
      <alignment vertical="center"/>
    </xf>
    <xf numFmtId="0" fontId="63" fillId="0" borderId="1" xfId="33" applyFont="1" applyFill="1" applyBorder="1" applyAlignment="1">
      <alignment horizontal="center" vertical="center" wrapText="1"/>
    </xf>
    <xf numFmtId="3" fontId="18" fillId="0" borderId="1" xfId="33" applyNumberFormat="1" applyFont="1" applyFill="1" applyBorder="1" applyAlignment="1">
      <alignment vertical="center" wrapText="1"/>
    </xf>
    <xf numFmtId="3" fontId="63" fillId="0" borderId="1" xfId="33" applyNumberFormat="1" applyFont="1" applyFill="1" applyBorder="1" applyAlignment="1">
      <alignment vertical="center" wrapText="1"/>
    </xf>
    <xf numFmtId="0" fontId="68" fillId="0" borderId="1" xfId="33" applyFont="1" applyFill="1" applyBorder="1" applyAlignment="1">
      <alignment horizontal="center" vertical="center" wrapText="1"/>
    </xf>
    <xf numFmtId="3" fontId="19" fillId="0" borderId="1" xfId="33" applyNumberFormat="1" applyFont="1" applyFill="1" applyBorder="1" applyAlignment="1">
      <alignment vertical="center" wrapText="1"/>
    </xf>
    <xf numFmtId="3" fontId="68" fillId="0" borderId="1" xfId="33" applyNumberFormat="1" applyFont="1" applyFill="1" applyBorder="1" applyAlignment="1">
      <alignment vertical="center" wrapText="1"/>
    </xf>
    <xf numFmtId="0" fontId="47" fillId="0" borderId="0" xfId="33" applyFont="1" applyFill="1" applyAlignment="1">
      <alignment vertical="center"/>
    </xf>
    <xf numFmtId="0" fontId="12" fillId="0" borderId="1" xfId="33" applyFont="1" applyFill="1" applyBorder="1" applyAlignment="1">
      <alignment horizontal="center" vertical="center" wrapText="1"/>
    </xf>
    <xf numFmtId="0" fontId="32" fillId="0" borderId="9" xfId="20" applyFont="1" applyFill="1" applyBorder="1" applyAlignment="1">
      <alignment horizontal="center" vertical="center" wrapText="1"/>
    </xf>
    <xf numFmtId="3" fontId="12" fillId="0" borderId="2" xfId="33" applyNumberFormat="1" applyFont="1" applyFill="1" applyBorder="1" applyAlignment="1">
      <alignment vertical="center" wrapText="1"/>
    </xf>
    <xf numFmtId="3" fontId="58" fillId="0" borderId="2" xfId="33" applyNumberFormat="1" applyFont="1" applyFill="1" applyBorder="1" applyAlignment="1">
      <alignment vertical="center" wrapText="1"/>
    </xf>
    <xf numFmtId="0" fontId="36" fillId="0" borderId="0" xfId="33" applyFont="1" applyFill="1" applyAlignment="1">
      <alignment vertical="top"/>
    </xf>
    <xf numFmtId="0" fontId="32" fillId="0" borderId="14" xfId="20" applyFont="1" applyFill="1" applyBorder="1" applyAlignment="1">
      <alignment horizontal="center" vertical="center" wrapText="1"/>
    </xf>
    <xf numFmtId="0" fontId="54" fillId="0" borderId="13" xfId="33" applyFont="1" applyFill="1" applyBorder="1" applyAlignment="1">
      <alignment horizontal="center"/>
    </xf>
    <xf numFmtId="0" fontId="54" fillId="0" borderId="6" xfId="33" applyFont="1" applyFill="1" applyBorder="1" applyAlignment="1">
      <alignment horizontal="center"/>
    </xf>
    <xf numFmtId="0" fontId="54" fillId="0" borderId="6" xfId="33" applyFont="1" applyFill="1" applyBorder="1" applyAlignment="1">
      <alignment horizontal="center" wrapText="1"/>
    </xf>
    <xf numFmtId="0" fontId="55" fillId="0" borderId="6" xfId="33" applyFont="1" applyFill="1" applyBorder="1" applyAlignment="1">
      <alignment horizontal="center" wrapText="1"/>
    </xf>
    <xf numFmtId="3" fontId="54" fillId="0" borderId="6" xfId="33" applyNumberFormat="1" applyFont="1" applyFill="1" applyBorder="1" applyAlignment="1">
      <alignment horizontal="center" wrapText="1"/>
    </xf>
    <xf numFmtId="3" fontId="54" fillId="0" borderId="7" xfId="33" applyNumberFormat="1" applyFont="1" applyFill="1" applyBorder="1" applyAlignment="1">
      <alignment horizontal="center" wrapText="1"/>
    </xf>
    <xf numFmtId="49" fontId="69" fillId="0" borderId="1" xfId="33" applyNumberFormat="1" applyFont="1" applyFill="1" applyBorder="1" applyAlignment="1">
      <alignment horizontal="center" vertical="center"/>
    </xf>
    <xf numFmtId="3" fontId="70" fillId="0" borderId="1" xfId="33" applyNumberFormat="1" applyFont="1" applyFill="1" applyBorder="1" applyAlignment="1">
      <alignment vertical="center" wrapText="1"/>
    </xf>
    <xf numFmtId="3" fontId="71" fillId="0" borderId="1" xfId="33" applyNumberFormat="1" applyFont="1" applyFill="1" applyBorder="1" applyAlignment="1">
      <alignment vertical="center" wrapText="1"/>
    </xf>
    <xf numFmtId="0" fontId="72" fillId="0" borderId="0" xfId="33" applyFont="1" applyFill="1" applyAlignment="1">
      <alignment vertical="center"/>
    </xf>
    <xf numFmtId="49" fontId="64" fillId="0" borderId="11" xfId="33" applyNumberFormat="1" applyFont="1" applyFill="1" applyBorder="1" applyAlignment="1">
      <alignment horizontal="left" vertical="center"/>
    </xf>
    <xf numFmtId="49" fontId="64" fillId="0" borderId="3" xfId="33" applyNumberFormat="1" applyFont="1" applyFill="1" applyBorder="1" applyAlignment="1">
      <alignment horizontal="left" vertical="center"/>
    </xf>
    <xf numFmtId="49" fontId="64" fillId="0" borderId="6" xfId="33" applyNumberFormat="1" applyFont="1" applyFill="1" applyBorder="1" applyAlignment="1">
      <alignment horizontal="left" vertical="center"/>
    </xf>
    <xf numFmtId="0" fontId="58" fillId="0" borderId="2" xfId="33" applyFont="1" applyFill="1" applyBorder="1" applyAlignment="1">
      <alignment horizontal="center" vertical="center" wrapText="1"/>
    </xf>
    <xf numFmtId="0" fontId="12" fillId="0" borderId="2" xfId="33" applyFont="1" applyFill="1" applyBorder="1" applyAlignment="1">
      <alignment horizontal="center" vertical="center" wrapText="1"/>
    </xf>
    <xf numFmtId="0" fontId="58" fillId="0" borderId="8" xfId="33" applyFont="1" applyFill="1" applyBorder="1" applyAlignment="1">
      <alignment horizontal="center" vertical="center" wrapText="1"/>
    </xf>
    <xf numFmtId="0" fontId="58" fillId="0" borderId="4" xfId="33" applyFont="1" applyFill="1" applyBorder="1" applyAlignment="1">
      <alignment horizontal="center" vertical="center" wrapText="1"/>
    </xf>
    <xf numFmtId="3" fontId="12" fillId="0" borderId="4" xfId="33" applyNumberFormat="1" applyFont="1" applyFill="1" applyBorder="1" applyAlignment="1">
      <alignment vertical="center" wrapText="1"/>
    </xf>
    <xf numFmtId="3" fontId="58" fillId="0" borderId="4" xfId="33" applyNumberFormat="1" applyFont="1" applyFill="1" applyBorder="1" applyAlignment="1">
      <alignment vertical="center" wrapText="1"/>
    </xf>
    <xf numFmtId="0" fontId="58" fillId="0" borderId="8" xfId="33" applyFont="1" applyFill="1" applyBorder="1" applyAlignment="1">
      <alignment horizontal="center" vertical="top" wrapText="1"/>
    </xf>
    <xf numFmtId="0" fontId="58" fillId="0" borderId="4" xfId="33" applyFont="1" applyFill="1" applyBorder="1" applyAlignment="1">
      <alignment horizontal="center" vertical="top" wrapText="1"/>
    </xf>
    <xf numFmtId="0" fontId="58" fillId="0" borderId="2" xfId="33" applyFont="1" applyFill="1" applyBorder="1" applyAlignment="1">
      <alignment horizontal="center" vertical="top" wrapText="1"/>
    </xf>
    <xf numFmtId="0" fontId="58" fillId="0" borderId="9" xfId="33" applyFont="1" applyFill="1" applyBorder="1" applyAlignment="1">
      <alignment horizontal="center" vertical="center" wrapText="1"/>
    </xf>
    <xf numFmtId="0" fontId="58" fillId="0" borderId="0" xfId="33" applyFont="1" applyFill="1" applyBorder="1" applyAlignment="1">
      <alignment horizontal="center" vertical="center" wrapText="1"/>
    </xf>
    <xf numFmtId="0" fontId="58" fillId="0" borderId="5" xfId="33" applyFont="1" applyFill="1" applyBorder="1" applyAlignment="1">
      <alignment horizontal="center" vertical="center" wrapText="1"/>
    </xf>
    <xf numFmtId="49" fontId="64" fillId="0" borderId="13" xfId="33" applyNumberFormat="1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center" vertical="center" wrapText="1"/>
    </xf>
    <xf numFmtId="0" fontId="12" fillId="0" borderId="7" xfId="33" applyFont="1" applyFill="1" applyBorder="1" applyAlignment="1">
      <alignment horizontal="center" vertical="center" wrapText="1"/>
    </xf>
    <xf numFmtId="0" fontId="66" fillId="0" borderId="7" xfId="33" applyFont="1" applyFill="1" applyBorder="1" applyAlignment="1">
      <alignment horizontal="center" vertical="center" wrapText="1"/>
    </xf>
    <xf numFmtId="3" fontId="12" fillId="0" borderId="1" xfId="33" applyNumberFormat="1" applyFont="1" applyFill="1" applyBorder="1" applyAlignment="1">
      <alignment horizontal="center" vertical="center" wrapText="1"/>
    </xf>
    <xf numFmtId="0" fontId="58" fillId="0" borderId="7" xfId="33" applyFont="1" applyFill="1" applyBorder="1" applyAlignment="1">
      <alignment horizontal="center" vertical="center" wrapText="1"/>
    </xf>
    <xf numFmtId="3" fontId="12" fillId="0" borderId="2" xfId="33" applyNumberFormat="1" applyFont="1" applyFill="1" applyBorder="1" applyAlignment="1">
      <alignment horizontal="center" vertical="center" wrapText="1"/>
    </xf>
    <xf numFmtId="0" fontId="12" fillId="0" borderId="14" xfId="33" applyFont="1" applyFill="1" applyBorder="1" applyAlignment="1">
      <alignment horizontal="center" vertical="center" wrapText="1"/>
    </xf>
    <xf numFmtId="0" fontId="32" fillId="0" borderId="4" xfId="20" applyFont="1" applyFill="1" applyBorder="1" applyAlignment="1">
      <alignment horizontal="center" vertical="center" wrapText="1"/>
    </xf>
    <xf numFmtId="0" fontId="66" fillId="0" borderId="1" xfId="33" applyFont="1" applyFill="1" applyBorder="1" applyAlignment="1">
      <alignment horizontal="center" vertical="center" wrapText="1"/>
    </xf>
    <xf numFmtId="0" fontId="12" fillId="0" borderId="1" xfId="33" applyFont="1" applyFill="1" applyBorder="1" applyAlignment="1" applyProtection="1">
      <alignment horizontal="center" vertical="center" wrapText="1"/>
    </xf>
    <xf numFmtId="3" fontId="12" fillId="0" borderId="1" xfId="33" applyNumberFormat="1" applyFont="1" applyFill="1" applyBorder="1" applyAlignment="1" applyProtection="1">
      <alignment vertical="center" wrapText="1"/>
    </xf>
    <xf numFmtId="3" fontId="58" fillId="0" borderId="1" xfId="33" applyNumberFormat="1" applyFont="1" applyFill="1" applyBorder="1" applyAlignment="1" applyProtection="1">
      <alignment vertical="center" wrapText="1"/>
    </xf>
    <xf numFmtId="0" fontId="36" fillId="0" borderId="0" xfId="33" applyFont="1" applyFill="1" applyAlignment="1" applyProtection="1">
      <alignment vertical="top"/>
    </xf>
    <xf numFmtId="0" fontId="32" fillId="0" borderId="1" xfId="0" applyFont="1" applyFill="1" applyBorder="1" applyAlignment="1" applyProtection="1">
      <alignment horizontal="center" vertical="center" wrapText="1"/>
    </xf>
    <xf numFmtId="0" fontId="36" fillId="0" borderId="0" xfId="33" applyFont="1" applyFill="1" applyAlignment="1" applyProtection="1">
      <alignment vertical="center"/>
    </xf>
    <xf numFmtId="49" fontId="64" fillId="0" borderId="3" xfId="33" applyNumberFormat="1" applyFont="1" applyFill="1" applyBorder="1" applyAlignment="1">
      <alignment horizontal="center" vertical="center"/>
    </xf>
    <xf numFmtId="0" fontId="65" fillId="0" borderId="3" xfId="33" applyFont="1" applyFill="1" applyBorder="1" applyAlignment="1">
      <alignment vertical="center" wrapText="1"/>
    </xf>
    <xf numFmtId="3" fontId="58" fillId="0" borderId="3" xfId="33" applyNumberFormat="1" applyFont="1" applyFill="1" applyBorder="1" applyAlignment="1">
      <alignment vertical="center" wrapText="1"/>
    </xf>
    <xf numFmtId="3" fontId="58" fillId="0" borderId="10" xfId="33" applyNumberFormat="1" applyFont="1" applyFill="1" applyBorder="1" applyAlignment="1">
      <alignment vertical="center" wrapText="1"/>
    </xf>
    <xf numFmtId="0" fontId="57" fillId="0" borderId="1" xfId="33" applyFont="1" applyFill="1" applyBorder="1" applyAlignment="1">
      <alignment horizontal="center" vertical="center" wrapText="1"/>
    </xf>
    <xf numFmtId="0" fontId="57" fillId="0" borderId="0" xfId="33" applyFont="1" applyFill="1" applyAlignment="1">
      <alignment horizontal="center" vertical="center"/>
    </xf>
    <xf numFmtId="0" fontId="36" fillId="0" borderId="0" xfId="33" applyFont="1" applyFill="1" applyBorder="1" applyAlignment="1">
      <alignment horizontal="center" vertical="center"/>
    </xf>
    <xf numFmtId="0" fontId="36" fillId="0" borderId="0" xfId="33" applyFont="1" applyFill="1" applyBorder="1" applyAlignment="1">
      <alignment horizontal="center" vertical="center" wrapText="1"/>
    </xf>
    <xf numFmtId="0" fontId="36" fillId="0" borderId="0" xfId="33" applyFont="1" applyFill="1" applyBorder="1" applyAlignment="1">
      <alignment vertical="center" wrapText="1"/>
    </xf>
    <xf numFmtId="0" fontId="50" fillId="0" borderId="0" xfId="33" applyFont="1" applyFill="1" applyBorder="1" applyAlignment="1">
      <alignment vertical="center" wrapText="1"/>
    </xf>
    <xf numFmtId="3" fontId="36" fillId="0" borderId="0" xfId="33" applyNumberFormat="1" applyFont="1" applyFill="1" applyBorder="1" applyAlignment="1">
      <alignment vertical="center" wrapText="1"/>
    </xf>
    <xf numFmtId="0" fontId="73" fillId="0" borderId="0" xfId="33" applyFont="1" applyFill="1" applyAlignment="1">
      <alignment horizontal="left"/>
    </xf>
    <xf numFmtId="0" fontId="73" fillId="0" borderId="0" xfId="33" applyFont="1" applyFill="1" applyAlignment="1">
      <alignment horizontal="center"/>
    </xf>
    <xf numFmtId="0" fontId="74" fillId="0" borderId="0" xfId="33" applyFont="1" applyFill="1" applyAlignment="1">
      <alignment wrapText="1"/>
    </xf>
    <xf numFmtId="0" fontId="36" fillId="0" borderId="0" xfId="33" applyFont="1" applyFill="1" applyAlignment="1">
      <alignment wrapText="1"/>
    </xf>
    <xf numFmtId="0" fontId="36" fillId="0" borderId="0" xfId="33" applyFont="1" applyFill="1" applyAlignment="1">
      <alignment horizontal="center" wrapText="1"/>
    </xf>
    <xf numFmtId="0" fontId="50" fillId="0" borderId="0" xfId="33" applyFont="1" applyFill="1" applyAlignment="1">
      <alignment wrapText="1"/>
    </xf>
    <xf numFmtId="3" fontId="36" fillId="0" borderId="0" xfId="33" applyNumberFormat="1" applyFont="1" applyFill="1" applyAlignment="1">
      <alignment wrapText="1"/>
    </xf>
    <xf numFmtId="0" fontId="36" fillId="0" borderId="0" xfId="33" applyFont="1" applyFill="1"/>
    <xf numFmtId="0" fontId="74" fillId="0" borderId="0" xfId="33" applyFont="1" applyFill="1" applyAlignment="1">
      <alignment horizontal="left" vertical="center"/>
    </xf>
    <xf numFmtId="0" fontId="74" fillId="0" borderId="0" xfId="33" applyFont="1" applyFill="1" applyAlignment="1">
      <alignment horizontal="center" vertical="center"/>
    </xf>
    <xf numFmtId="0" fontId="74" fillId="0" borderId="0" xfId="33" applyFont="1" applyFill="1" applyAlignment="1">
      <alignment vertical="center" wrapText="1"/>
    </xf>
    <xf numFmtId="0" fontId="36" fillId="0" borderId="0" xfId="33" applyFont="1" applyFill="1" applyAlignment="1">
      <alignment horizontal="center"/>
    </xf>
    <xf numFmtId="0" fontId="36" fillId="0" borderId="0" xfId="33" applyFont="1" applyFill="1" applyAlignment="1">
      <alignment horizontal="left"/>
    </xf>
    <xf numFmtId="0" fontId="14" fillId="0" borderId="0" xfId="33" applyFont="1" applyFill="1" applyAlignment="1">
      <alignment horizontal="center" wrapText="1"/>
    </xf>
    <xf numFmtId="0" fontId="14" fillId="0" borderId="0" xfId="35" applyFont="1" applyFill="1" applyAlignment="1">
      <alignment horizontal="center"/>
    </xf>
    <xf numFmtId="0" fontId="14" fillId="0" borderId="0" xfId="35" applyFont="1" applyFill="1" applyAlignment="1">
      <alignment horizontal="center" wrapText="1"/>
    </xf>
    <xf numFmtId="0" fontId="14" fillId="0" borderId="0" xfId="35" applyFont="1" applyFill="1" applyAlignment="1">
      <alignment horizontal="center" vertical="center" wrapText="1"/>
    </xf>
    <xf numFmtId="0" fontId="14" fillId="0" borderId="0" xfId="35" applyFont="1" applyFill="1" applyAlignment="1"/>
    <xf numFmtId="0" fontId="30" fillId="0" borderId="0" xfId="35" applyFill="1"/>
    <xf numFmtId="0" fontId="14" fillId="0" borderId="0" xfId="35" applyFont="1" applyFill="1" applyAlignment="1">
      <alignment horizontal="left"/>
    </xf>
    <xf numFmtId="0" fontId="14" fillId="0" borderId="0" xfId="35" applyFont="1" applyFill="1"/>
    <xf numFmtId="0" fontId="14" fillId="0" borderId="0" xfId="36" applyFont="1" applyFill="1" applyAlignment="1">
      <alignment horizontal="center"/>
    </xf>
    <xf numFmtId="0" fontId="14" fillId="0" borderId="0" xfId="36" applyFont="1" applyFill="1" applyAlignment="1">
      <alignment horizontal="center" wrapText="1"/>
    </xf>
    <xf numFmtId="0" fontId="14" fillId="0" borderId="0" xfId="36" applyFont="1" applyFill="1" applyAlignment="1">
      <alignment horizontal="center" vertical="center" wrapText="1"/>
    </xf>
    <xf numFmtId="0" fontId="14" fillId="0" borderId="0" xfId="36" applyFont="1" applyFill="1"/>
    <xf numFmtId="0" fontId="13" fillId="0" borderId="0" xfId="36" applyFill="1"/>
    <xf numFmtId="0" fontId="15" fillId="0" borderId="1" xfId="36" applyFont="1" applyFill="1" applyBorder="1" applyAlignment="1">
      <alignment horizontal="center" vertical="top" wrapText="1"/>
    </xf>
    <xf numFmtId="0" fontId="13" fillId="0" borderId="0" xfId="36" applyFill="1" applyAlignment="1">
      <alignment horizontal="center" vertical="top" wrapText="1"/>
    </xf>
    <xf numFmtId="0" fontId="75" fillId="0" borderId="1" xfId="36" applyFont="1" applyFill="1" applyBorder="1" applyAlignment="1">
      <alignment horizontal="center" wrapText="1"/>
    </xf>
    <xf numFmtId="0" fontId="76" fillId="0" borderId="0" xfId="36" applyFont="1" applyFill="1" applyAlignment="1">
      <alignment horizontal="center"/>
    </xf>
    <xf numFmtId="0" fontId="77" fillId="0" borderId="7" xfId="36" applyFont="1" applyFill="1" applyBorder="1" applyAlignment="1">
      <alignment horizontal="center" vertical="center" wrapText="1"/>
    </xf>
    <xf numFmtId="3" fontId="50" fillId="0" borderId="1" xfId="36" applyNumberFormat="1" applyFont="1" applyFill="1" applyBorder="1" applyAlignment="1">
      <alignment vertical="center"/>
    </xf>
    <xf numFmtId="3" fontId="50" fillId="0" borderId="1" xfId="36" applyNumberFormat="1" applyFont="1" applyBorder="1" applyAlignment="1">
      <alignment vertical="center"/>
    </xf>
    <xf numFmtId="0" fontId="78" fillId="0" borderId="0" xfId="36" applyFont="1" applyFill="1" applyAlignment="1">
      <alignment vertical="center"/>
    </xf>
    <xf numFmtId="0" fontId="75" fillId="0" borderId="7" xfId="36" applyFont="1" applyFill="1" applyBorder="1" applyAlignment="1">
      <alignment horizontal="center" vertical="center" wrapText="1"/>
    </xf>
    <xf numFmtId="3" fontId="75" fillId="0" borderId="1" xfId="36" applyNumberFormat="1" applyFont="1" applyFill="1" applyBorder="1" applyAlignment="1">
      <alignment vertical="center"/>
    </xf>
    <xf numFmtId="0" fontId="79" fillId="0" borderId="0" xfId="36" applyFont="1" applyFill="1" applyAlignment="1">
      <alignment vertical="center"/>
    </xf>
    <xf numFmtId="0" fontId="14" fillId="0" borderId="8" xfId="36" applyFont="1" applyFill="1" applyBorder="1" applyAlignment="1">
      <alignment horizontal="left" vertical="top" wrapText="1"/>
    </xf>
    <xf numFmtId="0" fontId="14" fillId="0" borderId="15" xfId="36" applyFont="1" applyFill="1" applyBorder="1" applyAlignment="1">
      <alignment horizontal="left" vertical="top" wrapText="1"/>
    </xf>
    <xf numFmtId="0" fontId="50" fillId="0" borderId="15" xfId="36" applyFont="1" applyFill="1" applyBorder="1" applyAlignment="1">
      <alignment horizontal="left" vertical="top" wrapText="1"/>
    </xf>
    <xf numFmtId="0" fontId="16" fillId="0" borderId="7" xfId="36" applyFont="1" applyFill="1" applyBorder="1" applyAlignment="1">
      <alignment horizontal="center" vertical="center" wrapText="1"/>
    </xf>
    <xf numFmtId="0" fontId="78" fillId="0" borderId="0" xfId="36" applyFont="1" applyFill="1" applyAlignment="1"/>
    <xf numFmtId="0" fontId="78" fillId="0" borderId="0" xfId="36" applyFont="1" applyFill="1"/>
    <xf numFmtId="0" fontId="14" fillId="0" borderId="1" xfId="36" applyFont="1" applyFill="1" applyBorder="1" applyAlignment="1">
      <alignment horizontal="center" vertical="center" wrapText="1"/>
    </xf>
    <xf numFmtId="0" fontId="50" fillId="0" borderId="8" xfId="36" applyFont="1" applyFill="1" applyBorder="1" applyAlignment="1">
      <alignment horizontal="center" vertical="top"/>
    </xf>
    <xf numFmtId="0" fontId="50" fillId="0" borderId="4" xfId="36" applyFont="1" applyFill="1" applyBorder="1" applyAlignment="1">
      <alignment horizontal="center" vertical="top"/>
    </xf>
    <xf numFmtId="0" fontId="15" fillId="0" borderId="7" xfId="35" applyFont="1" applyFill="1" applyBorder="1" applyAlignment="1">
      <alignment horizontal="center" vertical="center" wrapText="1"/>
    </xf>
    <xf numFmtId="3" fontId="17" fillId="0" borderId="1" xfId="35" applyNumberFormat="1" applyFont="1" applyFill="1" applyBorder="1" applyAlignment="1">
      <alignment vertical="center"/>
    </xf>
    <xf numFmtId="0" fontId="80" fillId="0" borderId="0" xfId="35" applyFont="1" applyFill="1" applyAlignment="1">
      <alignment vertical="center"/>
    </xf>
    <xf numFmtId="0" fontId="14" fillId="0" borderId="0" xfId="37" applyFont="1" applyFill="1" applyBorder="1" applyAlignment="1">
      <alignment horizontal="center" vertical="center" wrapText="1"/>
    </xf>
    <xf numFmtId="0" fontId="21" fillId="0" borderId="0" xfId="38" applyFont="1" applyFill="1" applyAlignment="1">
      <alignment horizontal="left" vertical="center"/>
    </xf>
    <xf numFmtId="0" fontId="14" fillId="0" borderId="0" xfId="37" applyFont="1" applyFill="1" applyBorder="1" applyAlignment="1">
      <alignment wrapText="1"/>
    </xf>
    <xf numFmtId="0" fontId="14" fillId="0" borderId="0" xfId="35" applyFont="1" applyFill="1" applyBorder="1" applyAlignment="1">
      <alignment horizontal="left" vertical="center" wrapText="1"/>
    </xf>
    <xf numFmtId="0" fontId="13" fillId="0" borderId="0" xfId="35" applyFont="1" applyFill="1"/>
    <xf numFmtId="49" fontId="22" fillId="0" borderId="0" xfId="17" applyNumberFormat="1" applyFont="1" applyFill="1" applyAlignment="1">
      <alignment horizontal="center" vertical="center"/>
    </xf>
    <xf numFmtId="0" fontId="14" fillId="0" borderId="0" xfId="17" applyNumberFormat="1" applyFont="1" applyFill="1" applyAlignment="1">
      <alignment horizontal="left" vertical="center" wrapText="1"/>
    </xf>
    <xf numFmtId="49" fontId="20" fillId="0" borderId="2" xfId="17" applyNumberFormat="1" applyFont="1" applyFill="1" applyBorder="1" applyAlignment="1">
      <alignment horizontal="center" vertical="center" wrapText="1"/>
    </xf>
    <xf numFmtId="49" fontId="20" fillId="0" borderId="8" xfId="17" applyNumberFormat="1" applyFont="1" applyFill="1" applyBorder="1" applyAlignment="1">
      <alignment horizontal="center" vertical="center" wrapText="1"/>
    </xf>
    <xf numFmtId="49" fontId="20" fillId="0" borderId="4" xfId="17" applyNumberFormat="1" applyFont="1" applyFill="1" applyBorder="1" applyAlignment="1">
      <alignment horizontal="center" vertical="center" wrapText="1"/>
    </xf>
    <xf numFmtId="49" fontId="20" fillId="0" borderId="11" xfId="17" applyNumberFormat="1" applyFont="1" applyFill="1" applyBorder="1" applyAlignment="1">
      <alignment horizontal="center" vertical="center" wrapText="1"/>
    </xf>
    <xf numFmtId="49" fontId="20" fillId="0" borderId="15" xfId="17" applyNumberFormat="1" applyFont="1" applyFill="1" applyBorder="1" applyAlignment="1">
      <alignment horizontal="center" vertical="center" wrapText="1"/>
    </xf>
    <xf numFmtId="49" fontId="20" fillId="0" borderId="12" xfId="17" applyNumberFormat="1" applyFont="1" applyFill="1" applyBorder="1" applyAlignment="1">
      <alignment horizontal="center" vertical="center" wrapText="1"/>
    </xf>
    <xf numFmtId="2" fontId="15" fillId="0" borderId="2" xfId="17" applyNumberFormat="1" applyFont="1" applyFill="1" applyBorder="1" applyAlignment="1">
      <alignment horizontal="center" vertical="center" wrapText="1"/>
    </xf>
    <xf numFmtId="2" fontId="15" fillId="0" borderId="8" xfId="17" applyNumberFormat="1" applyFont="1" applyFill="1" applyBorder="1" applyAlignment="1">
      <alignment horizontal="center" vertical="center" wrapText="1"/>
    </xf>
    <xf numFmtId="2" fontId="15" fillId="0" borderId="4" xfId="17" applyNumberFormat="1" applyFont="1" applyFill="1" applyBorder="1" applyAlignment="1">
      <alignment horizontal="center" vertical="center" wrapText="1"/>
    </xf>
    <xf numFmtId="2" fontId="20" fillId="0" borderId="11" xfId="17" applyNumberFormat="1" applyFont="1" applyFill="1" applyBorder="1" applyAlignment="1">
      <alignment horizontal="center" vertical="center" wrapText="1"/>
    </xf>
    <xf numFmtId="2" fontId="20" fillId="0" borderId="15" xfId="17" applyNumberFormat="1" applyFont="1" applyFill="1" applyBorder="1" applyAlignment="1">
      <alignment horizontal="center" vertical="center" wrapText="1"/>
    </xf>
    <xf numFmtId="2" fontId="20" fillId="0" borderId="12" xfId="17" applyNumberFormat="1" applyFont="1" applyFill="1" applyBorder="1" applyAlignment="1">
      <alignment horizontal="center" vertical="center" wrapText="1"/>
    </xf>
    <xf numFmtId="2" fontId="20" fillId="0" borderId="2" xfId="17" applyNumberFormat="1" applyFont="1" applyFill="1" applyBorder="1" applyAlignment="1">
      <alignment horizontal="center" vertical="center" wrapText="1"/>
    </xf>
    <xf numFmtId="2" fontId="20" fillId="0" borderId="8" xfId="17" applyNumberFormat="1" applyFont="1" applyFill="1" applyBorder="1" applyAlignment="1">
      <alignment horizontal="center" vertical="center" wrapText="1"/>
    </xf>
    <xf numFmtId="2" fontId="20" fillId="0" borderId="4" xfId="17" applyNumberFormat="1" applyFont="1" applyFill="1" applyBorder="1" applyAlignment="1">
      <alignment horizontal="center" vertical="center" wrapText="1"/>
    </xf>
    <xf numFmtId="2" fontId="20" fillId="0" borderId="3" xfId="17" applyNumberFormat="1" applyFont="1" applyFill="1" applyBorder="1" applyAlignment="1">
      <alignment horizontal="center" vertical="center" wrapText="1"/>
    </xf>
    <xf numFmtId="2" fontId="20" fillId="0" borderId="10" xfId="17" applyNumberFormat="1" applyFont="1" applyFill="1" applyBorder="1" applyAlignment="1">
      <alignment horizontal="center" vertical="center" wrapText="1"/>
    </xf>
    <xf numFmtId="2" fontId="20" fillId="0" borderId="13" xfId="17" applyNumberFormat="1" applyFont="1" applyFill="1" applyBorder="1" applyAlignment="1">
      <alignment horizontal="center" vertical="center" wrapText="1"/>
    </xf>
    <xf numFmtId="2" fontId="20" fillId="0" borderId="6" xfId="17" applyNumberFormat="1" applyFont="1" applyFill="1" applyBorder="1" applyAlignment="1">
      <alignment horizontal="center" vertical="center" wrapText="1"/>
    </xf>
    <xf numFmtId="2" fontId="20" fillId="0" borderId="7" xfId="17" applyNumberFormat="1" applyFont="1" applyFill="1" applyBorder="1" applyAlignment="1">
      <alignment horizontal="center" vertical="center" wrapText="1"/>
    </xf>
    <xf numFmtId="2" fontId="15" fillId="0" borderId="11" xfId="17" applyNumberFormat="1" applyFont="1" applyFill="1" applyBorder="1" applyAlignment="1">
      <alignment horizontal="center" vertical="center" wrapText="1"/>
    </xf>
    <xf numFmtId="2" fontId="15" fillId="0" borderId="10" xfId="17" applyNumberFormat="1" applyFont="1" applyFill="1" applyBorder="1" applyAlignment="1">
      <alignment horizontal="center" vertical="center" wrapText="1"/>
    </xf>
    <xf numFmtId="4" fontId="26" fillId="2" borderId="11" xfId="17" applyNumberFormat="1" applyFont="1" applyFill="1" applyBorder="1" applyAlignment="1">
      <alignment horizontal="center" vertical="center" wrapText="1"/>
    </xf>
    <xf numFmtId="4" fontId="26" fillId="2" borderId="10" xfId="17" applyNumberFormat="1" applyFont="1" applyFill="1" applyBorder="1" applyAlignment="1">
      <alignment horizontal="center" vertical="center" wrapText="1"/>
    </xf>
    <xf numFmtId="4" fontId="26" fillId="2" borderId="15" xfId="17" applyNumberFormat="1" applyFont="1" applyFill="1" applyBorder="1" applyAlignment="1">
      <alignment horizontal="center" vertical="center" wrapText="1"/>
    </xf>
    <xf numFmtId="4" fontId="26" fillId="2" borderId="9" xfId="17" applyNumberFormat="1" applyFont="1" applyFill="1" applyBorder="1" applyAlignment="1">
      <alignment horizontal="center" vertical="center" wrapText="1"/>
    </xf>
    <xf numFmtId="4" fontId="26" fillId="2" borderId="12" xfId="17" applyNumberFormat="1" applyFont="1" applyFill="1" applyBorder="1" applyAlignment="1">
      <alignment horizontal="center" vertical="center" wrapText="1"/>
    </xf>
    <xf numFmtId="4" fontId="26" fillId="2" borderId="14" xfId="17" applyNumberFormat="1" applyFont="1" applyFill="1" applyBorder="1" applyAlignment="1">
      <alignment horizontal="center" vertical="center" wrapText="1"/>
    </xf>
    <xf numFmtId="4" fontId="14" fillId="0" borderId="2" xfId="17" applyNumberFormat="1" applyFont="1" applyFill="1" applyBorder="1" applyAlignment="1">
      <alignment horizontal="center" vertical="center" wrapText="1"/>
    </xf>
    <xf numFmtId="4" fontId="14" fillId="0" borderId="8" xfId="17" applyNumberFormat="1" applyFont="1" applyFill="1" applyBorder="1" applyAlignment="1">
      <alignment horizontal="center" vertical="center" wrapText="1"/>
    </xf>
    <xf numFmtId="4" fontId="14" fillId="0" borderId="4" xfId="17" applyNumberFormat="1" applyFont="1" applyFill="1" applyBorder="1" applyAlignment="1">
      <alignment horizontal="center" vertical="center" wrapText="1"/>
    </xf>
    <xf numFmtId="4" fontId="14" fillId="0" borderId="2" xfId="17" applyNumberFormat="1" applyFont="1" applyFill="1" applyBorder="1" applyAlignment="1">
      <alignment horizontal="left" vertical="center" wrapText="1"/>
    </xf>
    <xf numFmtId="4" fontId="14" fillId="0" borderId="8" xfId="17" applyNumberFormat="1" applyFont="1" applyFill="1" applyBorder="1" applyAlignment="1">
      <alignment horizontal="left" vertical="center" wrapText="1"/>
    </xf>
    <xf numFmtId="4" fontId="14" fillId="0" borderId="4" xfId="17" applyNumberFormat="1" applyFont="1" applyFill="1" applyBorder="1" applyAlignment="1">
      <alignment horizontal="left" vertical="center" wrapText="1"/>
    </xf>
    <xf numFmtId="4" fontId="14" fillId="0" borderId="2" xfId="17" applyNumberFormat="1" applyFont="1" applyFill="1" applyBorder="1" applyAlignment="1">
      <alignment horizontal="center" vertical="center"/>
    </xf>
    <xf numFmtId="4" fontId="14" fillId="0" borderId="8" xfId="17" applyNumberFormat="1" applyFont="1" applyFill="1" applyBorder="1" applyAlignment="1">
      <alignment horizontal="center" vertical="center"/>
    </xf>
    <xf numFmtId="4" fontId="14" fillId="0" borderId="4" xfId="17" applyNumberFormat="1" applyFont="1" applyFill="1" applyBorder="1" applyAlignment="1">
      <alignment horizontal="center" vertical="center"/>
    </xf>
    <xf numFmtId="4" fontId="20" fillId="2" borderId="11" xfId="17" applyNumberFormat="1" applyFont="1" applyFill="1" applyBorder="1" applyAlignment="1">
      <alignment horizontal="center" vertical="center" wrapText="1"/>
    </xf>
    <xf numFmtId="4" fontId="20" fillId="2" borderId="15" xfId="17" applyNumberFormat="1" applyFont="1" applyFill="1" applyBorder="1" applyAlignment="1">
      <alignment horizontal="center" vertical="center" wrapText="1"/>
    </xf>
    <xf numFmtId="4" fontId="20" fillId="2" borderId="12" xfId="17" applyNumberFormat="1" applyFont="1" applyFill="1" applyBorder="1" applyAlignment="1">
      <alignment horizontal="center" vertical="center" wrapText="1"/>
    </xf>
    <xf numFmtId="4" fontId="26" fillId="2" borderId="10" xfId="17" applyNumberFormat="1" applyFont="1" applyFill="1" applyBorder="1" applyAlignment="1">
      <alignment horizontal="left" vertical="center" wrapText="1"/>
    </xf>
    <xf numFmtId="4" fontId="26" fillId="2" borderId="9" xfId="17" applyNumberFormat="1" applyFont="1" applyFill="1" applyBorder="1" applyAlignment="1">
      <alignment horizontal="left" vertical="center" wrapText="1"/>
    </xf>
    <xf numFmtId="4" fontId="26" fillId="2" borderId="14" xfId="17" applyNumberFormat="1" applyFont="1" applyFill="1" applyBorder="1" applyAlignment="1">
      <alignment horizontal="left" vertical="center" wrapText="1"/>
    </xf>
    <xf numFmtId="4" fontId="14" fillId="0" borderId="1" xfId="17" applyNumberFormat="1" applyFont="1" applyFill="1" applyBorder="1" applyAlignment="1">
      <alignment horizontal="center" vertical="center" wrapText="1"/>
    </xf>
    <xf numFmtId="4" fontId="14" fillId="0" borderId="1" xfId="17" applyNumberFormat="1" applyFont="1" applyFill="1" applyBorder="1" applyAlignment="1">
      <alignment horizontal="left" vertical="center" wrapText="1"/>
    </xf>
    <xf numFmtId="4" fontId="14" fillId="0" borderId="13" xfId="17" applyNumberFormat="1" applyFont="1" applyFill="1" applyBorder="1" applyAlignment="1">
      <alignment horizontal="center" vertical="center" wrapText="1"/>
    </xf>
    <xf numFmtId="4" fontId="14" fillId="0" borderId="6" xfId="17" applyNumberFormat="1" applyFont="1" applyFill="1" applyBorder="1" applyAlignment="1">
      <alignment horizontal="center" vertical="center" wrapText="1"/>
    </xf>
    <xf numFmtId="4" fontId="14" fillId="0" borderId="7" xfId="17" applyNumberFormat="1" applyFont="1" applyFill="1" applyBorder="1" applyAlignment="1">
      <alignment horizontal="center" vertical="center" wrapText="1"/>
    </xf>
    <xf numFmtId="49" fontId="14" fillId="0" borderId="2" xfId="17" applyNumberFormat="1" applyFont="1" applyFill="1" applyBorder="1" applyAlignment="1">
      <alignment horizontal="center" vertical="center"/>
    </xf>
    <xf numFmtId="49" fontId="14" fillId="0" borderId="8" xfId="17" applyNumberFormat="1" applyFont="1" applyFill="1" applyBorder="1" applyAlignment="1">
      <alignment horizontal="center" vertical="center"/>
    </xf>
    <xf numFmtId="49" fontId="14" fillId="0" borderId="4" xfId="17" applyNumberFormat="1" applyFont="1" applyFill="1" applyBorder="1" applyAlignment="1">
      <alignment horizontal="center" vertical="center"/>
    </xf>
    <xf numFmtId="4" fontId="29" fillId="2" borderId="11" xfId="17" applyNumberFormat="1" applyFont="1" applyFill="1" applyBorder="1" applyAlignment="1">
      <alignment horizontal="center" vertical="center"/>
    </xf>
    <xf numFmtId="4" fontId="29" fillId="2" borderId="10" xfId="17" applyNumberFormat="1" applyFont="1" applyFill="1" applyBorder="1" applyAlignment="1">
      <alignment horizontal="center" vertical="center"/>
    </xf>
    <xf numFmtId="4" fontId="29" fillId="2" borderId="15" xfId="17" applyNumberFormat="1" applyFont="1" applyFill="1" applyBorder="1" applyAlignment="1">
      <alignment horizontal="center" vertical="center"/>
    </xf>
    <xf numFmtId="4" fontId="29" fillId="2" borderId="9" xfId="17" applyNumberFormat="1" applyFont="1" applyFill="1" applyBorder="1" applyAlignment="1">
      <alignment horizontal="center" vertical="center"/>
    </xf>
    <xf numFmtId="4" fontId="29" fillId="2" borderId="12" xfId="17" applyNumberFormat="1" applyFont="1" applyFill="1" applyBorder="1" applyAlignment="1">
      <alignment horizontal="center" vertical="center"/>
    </xf>
    <xf numFmtId="4" fontId="29" fillId="2" borderId="14" xfId="17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justify" wrapText="1"/>
    </xf>
    <xf numFmtId="1" fontId="12" fillId="0" borderId="2" xfId="0" applyNumberFormat="1" applyFont="1" applyFill="1" applyBorder="1" applyAlignment="1">
      <alignment horizontal="center" vertical="top"/>
    </xf>
    <xf numFmtId="1" fontId="12" fillId="0" borderId="8" xfId="0" applyNumberFormat="1" applyFont="1" applyFill="1" applyBorder="1" applyAlignment="1">
      <alignment horizontal="center" vertical="top"/>
    </xf>
    <xf numFmtId="1" fontId="12" fillId="0" borderId="4" xfId="0" applyNumberFormat="1" applyFont="1" applyFill="1" applyBorder="1" applyAlignment="1">
      <alignment horizontal="center" vertical="top"/>
    </xf>
    <xf numFmtId="4" fontId="12" fillId="0" borderId="2" xfId="0" applyNumberFormat="1" applyFont="1" applyBorder="1" applyAlignment="1">
      <alignment horizontal="left" vertical="top" wrapText="1"/>
    </xf>
    <xf numFmtId="4" fontId="12" fillId="0" borderId="8" xfId="0" applyNumberFormat="1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left" vertical="top" wrapText="1"/>
    </xf>
    <xf numFmtId="1" fontId="34" fillId="5" borderId="1" xfId="0" applyNumberFormat="1" applyFont="1" applyFill="1" applyBorder="1" applyAlignment="1">
      <alignment horizontal="center"/>
    </xf>
    <xf numFmtId="4" fontId="34" fillId="5" borderId="1" xfId="0" applyNumberFormat="1" applyFont="1" applyFill="1" applyBorder="1" applyAlignment="1">
      <alignment horizontal="center" vertical="center"/>
    </xf>
    <xf numFmtId="1" fontId="35" fillId="0" borderId="2" xfId="0" applyNumberFormat="1" applyFont="1" applyFill="1" applyBorder="1" applyAlignment="1">
      <alignment horizontal="center" vertical="center"/>
    </xf>
    <xf numFmtId="1" fontId="35" fillId="0" borderId="8" xfId="0" applyNumberFormat="1" applyFont="1" applyFill="1" applyBorder="1" applyAlignment="1">
      <alignment horizontal="center" vertical="center"/>
    </xf>
    <xf numFmtId="1" fontId="35" fillId="0" borderId="4" xfId="0" applyNumberFormat="1" applyFont="1" applyFill="1" applyBorder="1" applyAlignment="1">
      <alignment horizontal="center" vertical="center"/>
    </xf>
    <xf numFmtId="4" fontId="35" fillId="0" borderId="2" xfId="0" applyNumberFormat="1" applyFont="1" applyBorder="1" applyAlignment="1">
      <alignment horizontal="left" vertical="center" wrapText="1"/>
    </xf>
    <xf numFmtId="4" fontId="35" fillId="0" borderId="8" xfId="0" applyNumberFormat="1" applyFont="1" applyBorder="1" applyAlignment="1">
      <alignment horizontal="left" vertical="center" wrapText="1"/>
    </xf>
    <xf numFmtId="4" fontId="35" fillId="0" borderId="4" xfId="0" applyNumberFormat="1" applyFont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top"/>
    </xf>
    <xf numFmtId="49" fontId="12" fillId="0" borderId="8" xfId="0" applyNumberFormat="1" applyFont="1" applyFill="1" applyBorder="1" applyAlignment="1">
      <alignment horizontal="center" vertical="top"/>
    </xf>
    <xf numFmtId="49" fontId="12" fillId="0" borderId="4" xfId="0" applyNumberFormat="1" applyFont="1" applyFill="1" applyBorder="1" applyAlignment="1">
      <alignment horizontal="center" vertical="top"/>
    </xf>
    <xf numFmtId="4" fontId="12" fillId="0" borderId="2" xfId="0" applyNumberFormat="1" applyFont="1" applyFill="1" applyBorder="1" applyAlignment="1">
      <alignment horizontal="center" vertical="top"/>
    </xf>
    <xf numFmtId="4" fontId="12" fillId="0" borderId="8" xfId="0" applyNumberFormat="1" applyFont="1" applyFill="1" applyBorder="1" applyAlignment="1">
      <alignment horizontal="center" vertical="top"/>
    </xf>
    <xf numFmtId="4" fontId="12" fillId="0" borderId="4" xfId="0" applyNumberFormat="1" applyFont="1" applyFill="1" applyBorder="1" applyAlignment="1">
      <alignment horizontal="center" vertical="top"/>
    </xf>
    <xf numFmtId="4" fontId="12" fillId="0" borderId="2" xfId="0" applyNumberFormat="1" applyFont="1" applyFill="1" applyBorder="1" applyAlignment="1">
      <alignment horizontal="left" vertical="top" wrapText="1"/>
    </xf>
    <xf numFmtId="4" fontId="12" fillId="0" borderId="8" xfId="0" applyNumberFormat="1" applyFont="1" applyFill="1" applyBorder="1" applyAlignment="1">
      <alignment horizontal="left" vertical="top" wrapText="1"/>
    </xf>
    <xf numFmtId="4" fontId="12" fillId="0" borderId="4" xfId="0" applyNumberFormat="1" applyFont="1" applyFill="1" applyBorder="1" applyAlignment="1">
      <alignment horizontal="left" vertical="top" wrapText="1"/>
    </xf>
    <xf numFmtId="4" fontId="35" fillId="0" borderId="2" xfId="0" applyNumberFormat="1" applyFont="1" applyFill="1" applyBorder="1" applyAlignment="1">
      <alignment horizontal="center" vertical="center"/>
    </xf>
    <xf numFmtId="4" fontId="35" fillId="0" borderId="8" xfId="0" applyNumberFormat="1" applyFont="1" applyFill="1" applyBorder="1" applyAlignment="1">
      <alignment horizontal="center" vertical="center"/>
    </xf>
    <xf numFmtId="4" fontId="35" fillId="0" borderId="4" xfId="0" applyNumberFormat="1" applyFont="1" applyFill="1" applyBorder="1" applyAlignment="1">
      <alignment horizontal="center" vertical="center"/>
    </xf>
    <xf numFmtId="4" fontId="34" fillId="5" borderId="2" xfId="0" applyNumberFormat="1" applyFont="1" applyFill="1" applyBorder="1" applyAlignment="1">
      <alignment horizontal="center" vertical="center"/>
    </xf>
    <xf numFmtId="4" fontId="34" fillId="5" borderId="8" xfId="0" applyNumberFormat="1" applyFont="1" applyFill="1" applyBorder="1" applyAlignment="1">
      <alignment horizontal="center" vertical="center"/>
    </xf>
    <xf numFmtId="4" fontId="34" fillId="5" borderId="4" xfId="0" applyNumberFormat="1" applyFont="1" applyFill="1" applyBorder="1" applyAlignment="1">
      <alignment horizontal="center" vertical="center"/>
    </xf>
    <xf numFmtId="4" fontId="34" fillId="5" borderId="2" xfId="0" applyNumberFormat="1" applyFont="1" applyFill="1" applyBorder="1" applyAlignment="1">
      <alignment horizontal="left" vertical="center" wrapText="1"/>
    </xf>
    <xf numFmtId="4" fontId="34" fillId="5" borderId="8" xfId="0" applyNumberFormat="1" applyFont="1" applyFill="1" applyBorder="1" applyAlignment="1">
      <alignment horizontal="left" vertical="center" wrapText="1"/>
    </xf>
    <xf numFmtId="4" fontId="34" fillId="5" borderId="4" xfId="0" applyNumberFormat="1" applyFont="1" applyFill="1" applyBorder="1" applyAlignment="1">
      <alignment horizontal="left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left" wrapText="1"/>
    </xf>
    <xf numFmtId="0" fontId="14" fillId="0" borderId="0" xfId="0" applyFont="1" applyAlignment="1">
      <alignment horizontal="justify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18" fillId="5" borderId="1" xfId="0" applyNumberFormat="1" applyFont="1" applyFill="1" applyBorder="1" applyAlignment="1">
      <alignment horizontal="center" vertical="center" wrapText="1"/>
    </xf>
    <xf numFmtId="3" fontId="18" fillId="0" borderId="13" xfId="0" applyNumberFormat="1" applyFont="1" applyBorder="1" applyAlignment="1">
      <alignment horizontal="center" wrapText="1"/>
    </xf>
    <xf numFmtId="3" fontId="18" fillId="0" borderId="6" xfId="0" applyNumberFormat="1" applyFont="1" applyBorder="1" applyAlignment="1">
      <alignment horizontal="center" wrapText="1"/>
    </xf>
    <xf numFmtId="3" fontId="18" fillId="0" borderId="7" xfId="0" applyNumberFormat="1" applyFont="1" applyBorder="1" applyAlignment="1">
      <alignment horizont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3" fontId="15" fillId="0" borderId="2" xfId="0" applyNumberFormat="1" applyFont="1" applyBorder="1" applyAlignment="1">
      <alignment horizontal="center" vertical="top" wrapText="1"/>
    </xf>
    <xf numFmtId="3" fontId="15" fillId="0" borderId="4" xfId="0" applyNumberFormat="1" applyFont="1" applyBorder="1" applyAlignment="1">
      <alignment horizontal="center" vertical="top" wrapText="1"/>
    </xf>
    <xf numFmtId="3" fontId="15" fillId="0" borderId="10" xfId="0" applyNumberFormat="1" applyFont="1" applyBorder="1" applyAlignment="1">
      <alignment horizontal="center" vertical="top" wrapText="1"/>
    </xf>
    <xf numFmtId="3" fontId="15" fillId="0" borderId="14" xfId="0" applyNumberFormat="1" applyFont="1" applyBorder="1" applyAlignment="1">
      <alignment horizontal="center" vertical="top" wrapText="1"/>
    </xf>
    <xf numFmtId="0" fontId="36" fillId="0" borderId="8" xfId="30" applyFont="1" applyFill="1" applyBorder="1" applyAlignment="1">
      <alignment horizontal="center" wrapText="1"/>
    </xf>
    <xf numFmtId="0" fontId="39" fillId="0" borderId="4" xfId="30" applyFont="1" applyFill="1" applyBorder="1" applyAlignment="1">
      <alignment horizontal="center" wrapText="1"/>
    </xf>
    <xf numFmtId="0" fontId="39" fillId="0" borderId="8" xfId="30" applyFont="1" applyFill="1" applyBorder="1" applyAlignment="1">
      <alignment horizontal="center" wrapText="1"/>
    </xf>
    <xf numFmtId="0" fontId="38" fillId="0" borderId="0" xfId="32" applyFont="1" applyAlignment="1">
      <alignment horizontal="left" vertical="center" wrapText="1"/>
    </xf>
    <xf numFmtId="0" fontId="38" fillId="0" borderId="0" xfId="31" applyFont="1" applyFill="1" applyAlignment="1">
      <alignment horizontal="left" wrapText="1"/>
    </xf>
    <xf numFmtId="0" fontId="40" fillId="0" borderId="1" xfId="30" applyFont="1" applyFill="1" applyBorder="1" applyAlignment="1">
      <alignment horizontal="center" vertical="center" wrapText="1"/>
    </xf>
    <xf numFmtId="0" fontId="40" fillId="0" borderId="13" xfId="30" applyFont="1" applyFill="1" applyBorder="1" applyAlignment="1">
      <alignment horizontal="center" vertical="center" wrapText="1"/>
    </xf>
    <xf numFmtId="0" fontId="40" fillId="0" borderId="1" xfId="30" applyFont="1" applyBorder="1" applyAlignment="1">
      <alignment horizontal="center" vertical="center" wrapText="1"/>
    </xf>
    <xf numFmtId="0" fontId="40" fillId="0" borderId="7" xfId="30" applyFont="1" applyBorder="1" applyAlignment="1">
      <alignment horizontal="center" vertical="center" wrapText="1"/>
    </xf>
    <xf numFmtId="0" fontId="49" fillId="0" borderId="8" xfId="30" applyFont="1" applyFill="1" applyBorder="1" applyAlignment="1">
      <alignment horizontal="left" wrapText="1"/>
    </xf>
    <xf numFmtId="0" fontId="46" fillId="0" borderId="8" xfId="30" applyFont="1" applyFill="1" applyBorder="1" applyAlignment="1">
      <alignment horizontal="center" wrapText="1"/>
    </xf>
    <xf numFmtId="0" fontId="57" fillId="0" borderId="11" xfId="33" applyFont="1" applyFill="1" applyBorder="1" applyAlignment="1">
      <alignment horizontal="center" vertical="center" wrapText="1"/>
    </xf>
    <xf numFmtId="0" fontId="57" fillId="0" borderId="3" xfId="33" applyFont="1" applyFill="1" applyBorder="1" applyAlignment="1">
      <alignment horizontal="center" vertical="center" wrapText="1"/>
    </xf>
    <xf numFmtId="0" fontId="57" fillId="0" borderId="15" xfId="33" applyFont="1" applyFill="1" applyBorder="1" applyAlignment="1">
      <alignment horizontal="center" vertical="center" wrapText="1"/>
    </xf>
    <xf numFmtId="0" fontId="57" fillId="0" borderId="0" xfId="33" applyFont="1" applyFill="1" applyBorder="1" applyAlignment="1">
      <alignment horizontal="center" vertical="center" wrapText="1"/>
    </xf>
    <xf numFmtId="0" fontId="57" fillId="0" borderId="12" xfId="33" applyFont="1" applyFill="1" applyBorder="1" applyAlignment="1">
      <alignment horizontal="center" vertical="center" wrapText="1"/>
    </xf>
    <xf numFmtId="0" fontId="57" fillId="0" borderId="5" xfId="33" applyFont="1" applyFill="1" applyBorder="1" applyAlignment="1">
      <alignment horizontal="center" vertical="center" wrapText="1"/>
    </xf>
    <xf numFmtId="49" fontId="66" fillId="0" borderId="15" xfId="33" applyNumberFormat="1" applyFont="1" applyFill="1" applyBorder="1" applyAlignment="1">
      <alignment horizontal="center" vertical="top"/>
    </xf>
    <xf numFmtId="49" fontId="66" fillId="0" borderId="0" xfId="33" applyNumberFormat="1" applyFont="1" applyFill="1" applyBorder="1" applyAlignment="1">
      <alignment horizontal="center" vertical="top"/>
    </xf>
    <xf numFmtId="49" fontId="58" fillId="0" borderId="15" xfId="33" applyNumberFormat="1" applyFont="1" applyFill="1" applyBorder="1" applyAlignment="1">
      <alignment horizontal="center" vertical="top"/>
    </xf>
    <xf numFmtId="49" fontId="58" fillId="0" borderId="9" xfId="33" applyNumberFormat="1" applyFont="1" applyFill="1" applyBorder="1" applyAlignment="1">
      <alignment horizontal="center" vertical="top"/>
    </xf>
    <xf numFmtId="0" fontId="58" fillId="0" borderId="11" xfId="33" applyFont="1" applyFill="1" applyBorder="1" applyAlignment="1">
      <alignment horizontal="left" vertical="top" wrapText="1"/>
    </xf>
    <xf numFmtId="0" fontId="58" fillId="0" borderId="3" xfId="33" applyFont="1" applyFill="1" applyBorder="1" applyAlignment="1">
      <alignment horizontal="left" vertical="top" wrapText="1"/>
    </xf>
    <xf numFmtId="0" fontId="58" fillId="0" borderId="15" xfId="33" applyFont="1" applyFill="1" applyBorder="1" applyAlignment="1">
      <alignment horizontal="left" vertical="top" wrapText="1"/>
    </xf>
    <xf numFmtId="0" fontId="58" fillId="0" borderId="0" xfId="33" applyFont="1" applyFill="1" applyBorder="1" applyAlignment="1">
      <alignment horizontal="left" vertical="top" wrapText="1"/>
    </xf>
    <xf numFmtId="0" fontId="58" fillId="0" borderId="12" xfId="33" applyFont="1" applyFill="1" applyBorder="1" applyAlignment="1">
      <alignment horizontal="left" vertical="top" wrapText="1"/>
    </xf>
    <xf numFmtId="0" fontId="58" fillId="0" borderId="5" xfId="33" applyFont="1" applyFill="1" applyBorder="1" applyAlignment="1">
      <alignment horizontal="left" vertical="top" wrapText="1"/>
    </xf>
    <xf numFmtId="49" fontId="66" fillId="0" borderId="9" xfId="33" applyNumberFormat="1" applyFont="1" applyFill="1" applyBorder="1" applyAlignment="1">
      <alignment horizontal="center" vertical="top"/>
    </xf>
    <xf numFmtId="49" fontId="66" fillId="0" borderId="12" xfId="33" applyNumberFormat="1" applyFont="1" applyFill="1" applyBorder="1" applyAlignment="1">
      <alignment horizontal="center" vertical="top"/>
    </xf>
    <xf numFmtId="49" fontId="66" fillId="0" borderId="14" xfId="33" applyNumberFormat="1" applyFont="1" applyFill="1" applyBorder="1" applyAlignment="1">
      <alignment horizontal="center" vertical="top"/>
    </xf>
    <xf numFmtId="49" fontId="58" fillId="0" borderId="12" xfId="33" applyNumberFormat="1" applyFont="1" applyFill="1" applyBorder="1" applyAlignment="1">
      <alignment horizontal="center" vertical="top"/>
    </xf>
    <xf numFmtId="49" fontId="58" fillId="0" borderId="14" xfId="33" applyNumberFormat="1" applyFont="1" applyFill="1" applyBorder="1" applyAlignment="1">
      <alignment horizontal="center" vertical="top"/>
    </xf>
    <xf numFmtId="49" fontId="66" fillId="0" borderId="15" xfId="33" applyNumberFormat="1" applyFont="1" applyFill="1" applyBorder="1" applyAlignment="1">
      <alignment horizontal="center" vertical="center"/>
    </xf>
    <xf numFmtId="49" fontId="66" fillId="0" borderId="9" xfId="33" applyNumberFormat="1" applyFont="1" applyFill="1" applyBorder="1" applyAlignment="1">
      <alignment horizontal="center" vertical="center"/>
    </xf>
    <xf numFmtId="49" fontId="58" fillId="0" borderId="15" xfId="33" applyNumberFormat="1" applyFont="1" applyFill="1" applyBorder="1" applyAlignment="1">
      <alignment horizontal="center" vertical="center"/>
    </xf>
    <xf numFmtId="49" fontId="58" fillId="0" borderId="9" xfId="33" applyNumberFormat="1" applyFont="1" applyFill="1" applyBorder="1" applyAlignment="1">
      <alignment horizontal="center" vertical="center"/>
    </xf>
    <xf numFmtId="49" fontId="66" fillId="0" borderId="11" xfId="33" applyNumberFormat="1" applyFont="1" applyFill="1" applyBorder="1" applyAlignment="1">
      <alignment horizontal="center" vertical="center"/>
    </xf>
    <xf numFmtId="49" fontId="66" fillId="0" borderId="10" xfId="33" applyNumberFormat="1" applyFont="1" applyFill="1" applyBorder="1" applyAlignment="1">
      <alignment horizontal="center" vertical="center"/>
    </xf>
    <xf numFmtId="49" fontId="58" fillId="0" borderId="11" xfId="33" applyNumberFormat="1" applyFont="1" applyFill="1" applyBorder="1" applyAlignment="1">
      <alignment horizontal="center" vertical="center"/>
    </xf>
    <xf numFmtId="49" fontId="58" fillId="0" borderId="10" xfId="33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49" fontId="66" fillId="0" borderId="12" xfId="33" applyNumberFormat="1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/>
    </xf>
    <xf numFmtId="49" fontId="58" fillId="0" borderId="12" xfId="33" applyNumberFormat="1" applyFont="1" applyFill="1" applyBorder="1" applyAlignment="1">
      <alignment horizontal="center" vertical="center"/>
    </xf>
    <xf numFmtId="49" fontId="66" fillId="0" borderId="15" xfId="33" applyNumberFormat="1" applyFont="1" applyFill="1" applyBorder="1" applyAlignment="1" applyProtection="1">
      <alignment horizontal="center" vertical="top"/>
    </xf>
    <xf numFmtId="49" fontId="66" fillId="0" borderId="9" xfId="33" applyNumberFormat="1" applyFont="1" applyFill="1" applyBorder="1" applyAlignment="1" applyProtection="1">
      <alignment horizontal="center" vertical="top"/>
    </xf>
    <xf numFmtId="49" fontId="58" fillId="0" borderId="15" xfId="33" applyNumberFormat="1" applyFont="1" applyFill="1" applyBorder="1" applyAlignment="1" applyProtection="1">
      <alignment horizontal="center" vertical="top"/>
    </xf>
    <xf numFmtId="49" fontId="58" fillId="0" borderId="9" xfId="33" applyNumberFormat="1" applyFont="1" applyFill="1" applyBorder="1" applyAlignment="1" applyProtection="1">
      <alignment horizontal="center" vertical="top"/>
    </xf>
    <xf numFmtId="0" fontId="58" fillId="0" borderId="11" xfId="33" applyFont="1" applyFill="1" applyBorder="1" applyAlignment="1" applyProtection="1">
      <alignment horizontal="left" vertical="top" wrapText="1"/>
    </xf>
    <xf numFmtId="0" fontId="58" fillId="0" borderId="10" xfId="33" applyFont="1" applyFill="1" applyBorder="1" applyAlignment="1" applyProtection="1">
      <alignment horizontal="left" vertical="top" wrapText="1"/>
    </xf>
    <xf numFmtId="0" fontId="58" fillId="0" borderId="15" xfId="33" applyFont="1" applyFill="1" applyBorder="1" applyAlignment="1" applyProtection="1">
      <alignment horizontal="left" vertical="top" wrapText="1"/>
    </xf>
    <xf numFmtId="0" fontId="58" fillId="0" borderId="9" xfId="33" applyFont="1" applyFill="1" applyBorder="1" applyAlignment="1" applyProtection="1">
      <alignment horizontal="left" vertical="top" wrapText="1"/>
    </xf>
    <xf numFmtId="0" fontId="58" fillId="0" borderId="12" xfId="33" applyFont="1" applyFill="1" applyBorder="1" applyAlignment="1" applyProtection="1">
      <alignment horizontal="left" vertical="top" wrapText="1"/>
    </xf>
    <xf numFmtId="0" fontId="58" fillId="0" borderId="14" xfId="33" applyFont="1" applyFill="1" applyBorder="1" applyAlignment="1" applyProtection="1">
      <alignment horizontal="left" vertical="top" wrapText="1"/>
    </xf>
    <xf numFmtId="49" fontId="66" fillId="0" borderId="15" xfId="33" applyNumberFormat="1" applyFont="1" applyFill="1" applyBorder="1" applyAlignment="1" applyProtection="1">
      <alignment horizontal="center" vertical="center"/>
    </xf>
    <xf numFmtId="49" fontId="66" fillId="0" borderId="9" xfId="33" applyNumberFormat="1" applyFont="1" applyFill="1" applyBorder="1" applyAlignment="1" applyProtection="1">
      <alignment horizontal="center" vertical="center"/>
    </xf>
    <xf numFmtId="49" fontId="58" fillId="0" borderId="15" xfId="33" applyNumberFormat="1" applyFont="1" applyFill="1" applyBorder="1" applyAlignment="1" applyProtection="1">
      <alignment horizontal="center" vertical="center"/>
    </xf>
    <xf numFmtId="49" fontId="58" fillId="0" borderId="9" xfId="33" applyNumberFormat="1" applyFont="1" applyFill="1" applyBorder="1" applyAlignment="1" applyProtection="1">
      <alignment horizontal="center" vertical="center"/>
    </xf>
    <xf numFmtId="49" fontId="58" fillId="0" borderId="11" xfId="33" applyNumberFormat="1" applyFont="1" applyFill="1" applyBorder="1" applyAlignment="1">
      <alignment horizontal="center" vertical="top"/>
    </xf>
    <xf numFmtId="49" fontId="58" fillId="0" borderId="10" xfId="33" applyNumberFormat="1" applyFont="1" applyFill="1" applyBorder="1" applyAlignment="1">
      <alignment horizontal="center" vertical="top"/>
    </xf>
    <xf numFmtId="0" fontId="66" fillId="0" borderId="11" xfId="33" applyFont="1" applyFill="1" applyBorder="1" applyAlignment="1">
      <alignment horizontal="left" vertical="top" wrapText="1"/>
    </xf>
    <xf numFmtId="0" fontId="66" fillId="0" borderId="3" xfId="33" applyFont="1" applyFill="1" applyBorder="1" applyAlignment="1">
      <alignment horizontal="left" vertical="top" wrapText="1"/>
    </xf>
    <xf numFmtId="0" fontId="66" fillId="0" borderId="15" xfId="33" applyFont="1" applyFill="1" applyBorder="1" applyAlignment="1">
      <alignment horizontal="left" vertical="top" wrapText="1"/>
    </xf>
    <xf numFmtId="0" fontId="66" fillId="0" borderId="0" xfId="33" applyFont="1" applyFill="1" applyBorder="1" applyAlignment="1">
      <alignment horizontal="left" vertical="top" wrapText="1"/>
    </xf>
    <xf numFmtId="0" fontId="66" fillId="0" borderId="12" xfId="33" applyFont="1" applyFill="1" applyBorder="1" applyAlignment="1">
      <alignment horizontal="left" vertical="top" wrapText="1"/>
    </xf>
    <xf numFmtId="0" fontId="66" fillId="0" borderId="5" xfId="33" applyFont="1" applyFill="1" applyBorder="1" applyAlignment="1">
      <alignment horizontal="left" vertical="top" wrapText="1"/>
    </xf>
    <xf numFmtId="0" fontId="58" fillId="0" borderId="10" xfId="33" applyFont="1" applyFill="1" applyBorder="1" applyAlignment="1">
      <alignment horizontal="left" vertical="top" wrapText="1"/>
    </xf>
    <xf numFmtId="0" fontId="58" fillId="0" borderId="9" xfId="33" applyFont="1" applyFill="1" applyBorder="1" applyAlignment="1">
      <alignment horizontal="left" vertical="top" wrapText="1"/>
    </xf>
    <xf numFmtId="0" fontId="58" fillId="0" borderId="14" xfId="33" applyFont="1" applyFill="1" applyBorder="1" applyAlignment="1">
      <alignment horizontal="left" vertical="top" wrapText="1"/>
    </xf>
    <xf numFmtId="0" fontId="30" fillId="0" borderId="15" xfId="20" applyFill="1" applyBorder="1" applyAlignment="1">
      <alignment horizontal="left" vertical="top" wrapText="1"/>
    </xf>
    <xf numFmtId="0" fontId="30" fillId="0" borderId="9" xfId="20" applyFill="1" applyBorder="1" applyAlignment="1">
      <alignment horizontal="left" vertical="top" wrapText="1"/>
    </xf>
    <xf numFmtId="0" fontId="30" fillId="0" borderId="12" xfId="20" applyFill="1" applyBorder="1" applyAlignment="1">
      <alignment horizontal="left" vertical="top" wrapText="1"/>
    </xf>
    <xf numFmtId="0" fontId="30" fillId="0" borderId="14" xfId="20" applyFill="1" applyBorder="1" applyAlignment="1">
      <alignment horizontal="left" vertical="top" wrapText="1"/>
    </xf>
    <xf numFmtId="0" fontId="30" fillId="0" borderId="9" xfId="20" applyFill="1" applyBorder="1" applyAlignment="1">
      <alignment horizontal="center"/>
    </xf>
    <xf numFmtId="0" fontId="30" fillId="0" borderId="9" xfId="2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top"/>
    </xf>
    <xf numFmtId="0" fontId="0" fillId="0" borderId="14" xfId="0" applyFill="1" applyBorder="1" applyAlignment="1">
      <alignment horizontal="center" vertical="top"/>
    </xf>
    <xf numFmtId="0" fontId="67" fillId="0" borderId="11" xfId="33" applyFont="1" applyFill="1" applyBorder="1" applyAlignment="1">
      <alignment horizontal="left" vertical="top" wrapText="1"/>
    </xf>
    <xf numFmtId="0" fontId="67" fillId="0" borderId="3" xfId="33" applyFont="1" applyFill="1" applyBorder="1" applyAlignment="1">
      <alignment horizontal="left" vertical="top" wrapText="1"/>
    </xf>
    <xf numFmtId="0" fontId="67" fillId="0" borderId="15" xfId="33" applyFont="1" applyFill="1" applyBorder="1" applyAlignment="1">
      <alignment horizontal="left" vertical="top" wrapText="1"/>
    </xf>
    <xf numFmtId="0" fontId="67" fillId="0" borderId="0" xfId="33" applyFont="1" applyFill="1" applyBorder="1" applyAlignment="1">
      <alignment horizontal="left" vertical="top" wrapText="1"/>
    </xf>
    <xf numFmtId="0" fontId="67" fillId="0" borderId="12" xfId="33" applyFont="1" applyFill="1" applyBorder="1" applyAlignment="1">
      <alignment horizontal="left" vertical="top" wrapText="1"/>
    </xf>
    <xf numFmtId="0" fontId="67" fillId="0" borderId="5" xfId="33" applyFont="1" applyFill="1" applyBorder="1" applyAlignment="1">
      <alignment horizontal="left" vertical="top" wrapText="1"/>
    </xf>
    <xf numFmtId="49" fontId="66" fillId="0" borderId="11" xfId="33" applyNumberFormat="1" applyFont="1" applyFill="1" applyBorder="1" applyAlignment="1">
      <alignment horizontal="center" vertical="top"/>
    </xf>
    <xf numFmtId="49" fontId="66" fillId="0" borderId="10" xfId="33" applyNumberFormat="1" applyFont="1" applyFill="1" applyBorder="1" applyAlignment="1">
      <alignment horizontal="center" vertical="top"/>
    </xf>
    <xf numFmtId="0" fontId="66" fillId="0" borderId="10" xfId="33" applyFont="1" applyFill="1" applyBorder="1" applyAlignment="1">
      <alignment horizontal="left" vertical="top" wrapText="1"/>
    </xf>
    <xf numFmtId="0" fontId="30" fillId="0" borderId="14" xfId="20" applyFill="1" applyBorder="1" applyAlignment="1">
      <alignment horizontal="center" vertical="center"/>
    </xf>
    <xf numFmtId="0" fontId="59" fillId="0" borderId="11" xfId="33" applyFont="1" applyFill="1" applyBorder="1" applyAlignment="1">
      <alignment horizontal="left" vertical="top" wrapText="1"/>
    </xf>
    <xf numFmtId="0" fontId="59" fillId="0" borderId="3" xfId="33" applyFont="1" applyFill="1" applyBorder="1" applyAlignment="1">
      <alignment horizontal="left" vertical="top" wrapText="1"/>
    </xf>
    <xf numFmtId="0" fontId="59" fillId="0" borderId="15" xfId="33" applyFont="1" applyFill="1" applyBorder="1" applyAlignment="1">
      <alignment horizontal="left" vertical="top" wrapText="1"/>
    </xf>
    <xf numFmtId="0" fontId="59" fillId="0" borderId="0" xfId="33" applyFont="1" applyFill="1" applyBorder="1" applyAlignment="1">
      <alignment horizontal="left" vertical="top" wrapText="1"/>
    </xf>
    <xf numFmtId="0" fontId="59" fillId="0" borderId="12" xfId="33" applyFont="1" applyFill="1" applyBorder="1" applyAlignment="1">
      <alignment horizontal="left" vertical="top" wrapText="1"/>
    </xf>
    <xf numFmtId="0" fontId="59" fillId="0" borderId="5" xfId="33" applyFont="1" applyFill="1" applyBorder="1" applyAlignment="1">
      <alignment horizontal="left" vertical="top" wrapText="1"/>
    </xf>
    <xf numFmtId="49" fontId="59" fillId="0" borderId="11" xfId="33" applyNumberFormat="1" applyFont="1" applyFill="1" applyBorder="1" applyAlignment="1">
      <alignment horizontal="left" vertical="center"/>
    </xf>
    <xf numFmtId="49" fontId="59" fillId="0" borderId="3" xfId="33" applyNumberFormat="1" applyFont="1" applyFill="1" applyBorder="1" applyAlignment="1">
      <alignment horizontal="left" vertical="center"/>
    </xf>
    <xf numFmtId="49" fontId="59" fillId="0" borderId="15" xfId="33" applyNumberFormat="1" applyFont="1" applyFill="1" applyBorder="1" applyAlignment="1">
      <alignment horizontal="left" vertical="center"/>
    </xf>
    <xf numFmtId="49" fontId="59" fillId="0" borderId="0" xfId="33" applyNumberFormat="1" applyFont="1" applyFill="1" applyBorder="1" applyAlignment="1">
      <alignment horizontal="left" vertical="center"/>
    </xf>
    <xf numFmtId="49" fontId="59" fillId="0" borderId="12" xfId="33" applyNumberFormat="1" applyFont="1" applyFill="1" applyBorder="1" applyAlignment="1">
      <alignment horizontal="left" vertical="center"/>
    </xf>
    <xf numFmtId="49" fontId="59" fillId="0" borderId="5" xfId="33" applyNumberFormat="1" applyFont="1" applyFill="1" applyBorder="1" applyAlignment="1">
      <alignment horizontal="left" vertical="center"/>
    </xf>
    <xf numFmtId="49" fontId="69" fillId="0" borderId="11" xfId="33" applyNumberFormat="1" applyFont="1" applyFill="1" applyBorder="1" applyAlignment="1">
      <alignment horizontal="left" vertical="center"/>
    </xf>
    <xf numFmtId="49" fontId="69" fillId="0" borderId="3" xfId="33" applyNumberFormat="1" applyFont="1" applyFill="1" applyBorder="1" applyAlignment="1">
      <alignment horizontal="left" vertical="center"/>
    </xf>
    <xf numFmtId="49" fontId="69" fillId="0" borderId="15" xfId="33" applyNumberFormat="1" applyFont="1" applyFill="1" applyBorder="1" applyAlignment="1">
      <alignment horizontal="left" vertical="center"/>
    </xf>
    <xf numFmtId="49" fontId="69" fillId="0" borderId="0" xfId="33" applyNumberFormat="1" applyFont="1" applyFill="1" applyBorder="1" applyAlignment="1">
      <alignment horizontal="left" vertical="center"/>
    </xf>
    <xf numFmtId="49" fontId="69" fillId="0" borderId="12" xfId="33" applyNumberFormat="1" applyFont="1" applyFill="1" applyBorder="1" applyAlignment="1">
      <alignment horizontal="left" vertical="center"/>
    </xf>
    <xf numFmtId="49" fontId="69" fillId="0" borderId="5" xfId="33" applyNumberFormat="1" applyFont="1" applyFill="1" applyBorder="1" applyAlignment="1">
      <alignment horizontal="left" vertical="center"/>
    </xf>
    <xf numFmtId="49" fontId="66" fillId="0" borderId="3" xfId="33" applyNumberFormat="1" applyFont="1" applyFill="1" applyBorder="1" applyAlignment="1">
      <alignment horizontal="center" vertical="top"/>
    </xf>
    <xf numFmtId="0" fontId="0" fillId="0" borderId="3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49" fontId="58" fillId="0" borderId="8" xfId="33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/>
    </xf>
    <xf numFmtId="0" fontId="58" fillId="0" borderId="2" xfId="33" applyFont="1" applyFill="1" applyBorder="1" applyAlignment="1">
      <alignment horizontal="left" vertical="top" wrapText="1"/>
    </xf>
    <xf numFmtId="0" fontId="58" fillId="0" borderId="8" xfId="33" applyFont="1" applyFill="1" applyBorder="1" applyAlignment="1">
      <alignment horizontal="left" vertical="top" wrapText="1"/>
    </xf>
    <xf numFmtId="0" fontId="58" fillId="0" borderId="4" xfId="33" applyFont="1" applyFill="1" applyBorder="1" applyAlignment="1">
      <alignment horizontal="left" vertical="top" wrapText="1"/>
    </xf>
    <xf numFmtId="49" fontId="66" fillId="0" borderId="14" xfId="33" applyNumberFormat="1" applyFont="1" applyFill="1" applyBorder="1" applyAlignment="1">
      <alignment horizontal="center" vertical="center"/>
    </xf>
    <xf numFmtId="49" fontId="58" fillId="0" borderId="14" xfId="33" applyNumberFormat="1" applyFont="1" applyFill="1" applyBorder="1" applyAlignment="1">
      <alignment horizontal="center" vertical="center"/>
    </xf>
    <xf numFmtId="0" fontId="57" fillId="0" borderId="11" xfId="33" applyFont="1" applyFill="1" applyBorder="1" applyAlignment="1">
      <alignment horizontal="left" vertical="center"/>
    </xf>
    <xf numFmtId="0" fontId="57" fillId="0" borderId="3" xfId="33" applyFont="1" applyFill="1" applyBorder="1" applyAlignment="1">
      <alignment horizontal="left" vertical="center"/>
    </xf>
    <xf numFmtId="0" fontId="57" fillId="0" borderId="15" xfId="33" applyFont="1" applyFill="1" applyBorder="1" applyAlignment="1">
      <alignment horizontal="left" vertical="center"/>
    </xf>
    <xf numFmtId="0" fontId="57" fillId="0" borderId="0" xfId="33" applyFont="1" applyFill="1" applyBorder="1" applyAlignment="1">
      <alignment horizontal="left" vertical="center"/>
    </xf>
    <xf numFmtId="0" fontId="57" fillId="0" borderId="12" xfId="33" applyFont="1" applyFill="1" applyBorder="1" applyAlignment="1">
      <alignment horizontal="left" vertical="center"/>
    </xf>
    <xf numFmtId="0" fontId="57" fillId="0" borderId="5" xfId="33" applyFont="1" applyFill="1" applyBorder="1" applyAlignment="1">
      <alignment horizontal="left" vertical="center"/>
    </xf>
    <xf numFmtId="0" fontId="63" fillId="0" borderId="11" xfId="33" applyFont="1" applyFill="1" applyBorder="1" applyAlignment="1">
      <alignment horizontal="left" vertical="center" wrapText="1"/>
    </xf>
    <xf numFmtId="0" fontId="63" fillId="0" borderId="3" xfId="33" applyFont="1" applyFill="1" applyBorder="1" applyAlignment="1">
      <alignment horizontal="left" vertical="center" wrapText="1"/>
    </xf>
    <xf numFmtId="0" fontId="63" fillId="0" borderId="15" xfId="33" applyFont="1" applyFill="1" applyBorder="1" applyAlignment="1">
      <alignment horizontal="left" vertical="center" wrapText="1"/>
    </xf>
    <xf numFmtId="0" fontId="63" fillId="0" borderId="0" xfId="33" applyFont="1" applyFill="1" applyBorder="1" applyAlignment="1">
      <alignment horizontal="left" vertical="center" wrapText="1"/>
    </xf>
    <xf numFmtId="0" fontId="63" fillId="0" borderId="12" xfId="33" applyFont="1" applyFill="1" applyBorder="1" applyAlignment="1">
      <alignment horizontal="left" vertical="center" wrapText="1"/>
    </xf>
    <xf numFmtId="0" fontId="63" fillId="0" borderId="5" xfId="33" applyFont="1" applyFill="1" applyBorder="1" applyAlignment="1">
      <alignment horizontal="left" vertical="center" wrapText="1"/>
    </xf>
    <xf numFmtId="49" fontId="66" fillId="0" borderId="3" xfId="33" applyNumberFormat="1" applyFont="1" applyFill="1" applyBorder="1" applyAlignment="1">
      <alignment horizontal="center" vertical="center"/>
    </xf>
    <xf numFmtId="49" fontId="67" fillId="0" borderId="15" xfId="33" applyNumberFormat="1" applyFont="1" applyFill="1" applyBorder="1" applyAlignment="1">
      <alignment horizontal="center" vertical="center"/>
    </xf>
    <xf numFmtId="49" fontId="67" fillId="0" borderId="9" xfId="33" applyNumberFormat="1" applyFont="1" applyFill="1" applyBorder="1" applyAlignment="1">
      <alignment horizontal="center" vertical="center"/>
    </xf>
    <xf numFmtId="49" fontId="68" fillId="0" borderId="15" xfId="33" applyNumberFormat="1" applyFont="1" applyFill="1" applyBorder="1" applyAlignment="1">
      <alignment horizontal="center" vertical="center"/>
    </xf>
    <xf numFmtId="49" fontId="68" fillId="0" borderId="9" xfId="33" applyNumberFormat="1" applyFont="1" applyFill="1" applyBorder="1" applyAlignment="1">
      <alignment horizontal="center" vertical="center"/>
    </xf>
    <xf numFmtId="0" fontId="68" fillId="0" borderId="11" xfId="33" applyFont="1" applyFill="1" applyBorder="1" applyAlignment="1">
      <alignment horizontal="left" vertical="top" wrapText="1"/>
    </xf>
    <xf numFmtId="0" fontId="68" fillId="0" borderId="3" xfId="33" applyFont="1" applyFill="1" applyBorder="1" applyAlignment="1">
      <alignment horizontal="left" vertical="top" wrapText="1"/>
    </xf>
    <xf numFmtId="0" fontId="68" fillId="0" borderId="15" xfId="33" applyFont="1" applyFill="1" applyBorder="1" applyAlignment="1">
      <alignment horizontal="left" vertical="top" wrapText="1"/>
    </xf>
    <xf numFmtId="0" fontId="68" fillId="0" borderId="0" xfId="33" applyFont="1" applyFill="1" applyBorder="1" applyAlignment="1">
      <alignment horizontal="left" vertical="top" wrapText="1"/>
    </xf>
    <xf numFmtId="0" fontId="68" fillId="0" borderId="12" xfId="33" applyFont="1" applyFill="1" applyBorder="1" applyAlignment="1">
      <alignment horizontal="left" vertical="top" wrapText="1"/>
    </xf>
    <xf numFmtId="0" fontId="68" fillId="0" borderId="5" xfId="33" applyFont="1" applyFill="1" applyBorder="1" applyAlignment="1">
      <alignment horizontal="left" vertical="top" wrapText="1"/>
    </xf>
    <xf numFmtId="49" fontId="67" fillId="0" borderId="12" xfId="33" applyNumberFormat="1" applyFont="1" applyFill="1" applyBorder="1" applyAlignment="1">
      <alignment horizontal="center" vertical="center"/>
    </xf>
    <xf numFmtId="49" fontId="67" fillId="0" borderId="14" xfId="33" applyNumberFormat="1" applyFont="1" applyFill="1" applyBorder="1" applyAlignment="1">
      <alignment horizontal="center" vertical="center"/>
    </xf>
    <xf numFmtId="49" fontId="68" fillId="0" borderId="12" xfId="33" applyNumberFormat="1" applyFont="1" applyFill="1" applyBorder="1" applyAlignment="1">
      <alignment horizontal="center" vertical="center"/>
    </xf>
    <xf numFmtId="49" fontId="68" fillId="0" borderId="14" xfId="33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3" fontId="36" fillId="0" borderId="0" xfId="33" applyNumberFormat="1" applyFont="1" applyFill="1" applyAlignment="1">
      <alignment horizontal="left" vertical="center"/>
    </xf>
    <xf numFmtId="0" fontId="51" fillId="0" borderId="0" xfId="33" applyNumberFormat="1" applyFont="1" applyFill="1" applyAlignment="1">
      <alignment horizontal="left" vertical="center" wrapText="1"/>
    </xf>
    <xf numFmtId="0" fontId="53" fillId="0" borderId="0" xfId="33" applyNumberFormat="1" applyFont="1" applyFill="1" applyAlignment="1">
      <alignment horizontal="left" vertical="center" wrapText="1"/>
    </xf>
    <xf numFmtId="0" fontId="42" fillId="0" borderId="11" xfId="33" applyFont="1" applyFill="1" applyBorder="1" applyAlignment="1">
      <alignment horizontal="center" vertical="top" wrapText="1"/>
    </xf>
    <xf numFmtId="0" fontId="42" fillId="0" borderId="10" xfId="33" applyFont="1" applyFill="1" applyBorder="1" applyAlignment="1">
      <alignment horizontal="center" vertical="top" wrapText="1"/>
    </xf>
    <xf numFmtId="0" fontId="42" fillId="0" borderId="15" xfId="33" applyFont="1" applyFill="1" applyBorder="1" applyAlignment="1">
      <alignment horizontal="center" vertical="top" wrapText="1"/>
    </xf>
    <xf numFmtId="0" fontId="42" fillId="0" borderId="9" xfId="33" applyFont="1" applyFill="1" applyBorder="1" applyAlignment="1">
      <alignment horizontal="center" vertical="top" wrapText="1"/>
    </xf>
    <xf numFmtId="0" fontId="42" fillId="0" borderId="12" xfId="33" applyFont="1" applyFill="1" applyBorder="1" applyAlignment="1">
      <alignment horizontal="center" vertical="top" wrapText="1"/>
    </xf>
    <xf numFmtId="0" fontId="42" fillId="0" borderId="14" xfId="33" applyFont="1" applyFill="1" applyBorder="1" applyAlignment="1">
      <alignment horizontal="center" vertical="top" wrapText="1"/>
    </xf>
    <xf numFmtId="0" fontId="10" fillId="0" borderId="10" xfId="34" applyFill="1" applyBorder="1" applyAlignment="1">
      <alignment vertical="top"/>
    </xf>
    <xf numFmtId="0" fontId="10" fillId="0" borderId="15" xfId="34" applyFill="1" applyBorder="1" applyAlignment="1">
      <alignment vertical="top"/>
    </xf>
    <xf numFmtId="0" fontId="10" fillId="0" borderId="9" xfId="34" applyFill="1" applyBorder="1" applyAlignment="1">
      <alignment vertical="top"/>
    </xf>
    <xf numFmtId="0" fontId="10" fillId="0" borderId="2" xfId="34" applyFill="1" applyBorder="1" applyAlignment="1">
      <alignment horizontal="center" vertical="top"/>
    </xf>
    <xf numFmtId="0" fontId="0" fillId="0" borderId="8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17" fillId="0" borderId="2" xfId="34" applyFont="1" applyFill="1" applyBorder="1" applyAlignment="1">
      <alignment horizontal="center" vertical="top"/>
    </xf>
    <xf numFmtId="0" fontId="17" fillId="0" borderId="8" xfId="34" applyFont="1" applyFill="1" applyBorder="1" applyAlignment="1">
      <alignment horizontal="center" vertical="top"/>
    </xf>
    <xf numFmtId="0" fontId="17" fillId="0" borderId="4" xfId="34" applyFont="1" applyFill="1" applyBorder="1" applyAlignment="1">
      <alignment horizontal="center" vertical="top"/>
    </xf>
    <xf numFmtId="3" fontId="42" fillId="0" borderId="13" xfId="33" applyNumberFormat="1" applyFont="1" applyFill="1" applyBorder="1" applyAlignment="1">
      <alignment horizontal="center" vertical="top" wrapText="1"/>
    </xf>
    <xf numFmtId="3" fontId="42" fillId="0" borderId="6" xfId="33" applyNumberFormat="1" applyFont="1" applyFill="1" applyBorder="1" applyAlignment="1">
      <alignment horizontal="center" vertical="top" wrapText="1"/>
    </xf>
    <xf numFmtId="3" fontId="42" fillId="0" borderId="7" xfId="33" applyNumberFormat="1" applyFont="1" applyFill="1" applyBorder="1" applyAlignment="1">
      <alignment horizontal="center" vertical="top" wrapText="1"/>
    </xf>
    <xf numFmtId="3" fontId="42" fillId="0" borderId="2" xfId="33" applyNumberFormat="1" applyFont="1" applyFill="1" applyBorder="1" applyAlignment="1">
      <alignment horizontal="center" vertical="top" wrapText="1"/>
    </xf>
    <xf numFmtId="3" fontId="42" fillId="0" borderId="4" xfId="33" applyNumberFormat="1" applyFont="1" applyFill="1" applyBorder="1" applyAlignment="1">
      <alignment horizontal="center" vertical="top" wrapText="1"/>
    </xf>
    <xf numFmtId="0" fontId="23" fillId="0" borderId="13" xfId="33" applyFont="1" applyFill="1" applyBorder="1" applyAlignment="1">
      <alignment horizontal="center" vertical="center"/>
    </xf>
    <xf numFmtId="0" fontId="23" fillId="0" borderId="7" xfId="34" applyFont="1" applyFill="1" applyBorder="1" applyAlignment="1">
      <alignment horizontal="center" vertical="center"/>
    </xf>
    <xf numFmtId="0" fontId="56" fillId="0" borderId="11" xfId="33" applyFont="1" applyFill="1" applyBorder="1" applyAlignment="1">
      <alignment horizontal="left" vertical="center" wrapText="1"/>
    </xf>
    <xf numFmtId="0" fontId="56" fillId="0" borderId="3" xfId="33" applyFont="1" applyFill="1" applyBorder="1" applyAlignment="1">
      <alignment horizontal="left" vertical="center" wrapText="1"/>
    </xf>
    <xf numFmtId="0" fontId="56" fillId="0" borderId="15" xfId="33" applyFont="1" applyFill="1" applyBorder="1" applyAlignment="1">
      <alignment horizontal="left" vertical="center" wrapText="1"/>
    </xf>
    <xf numFmtId="0" fontId="56" fillId="0" borderId="0" xfId="33" applyFont="1" applyFill="1" applyBorder="1" applyAlignment="1">
      <alignment horizontal="left" vertical="center" wrapText="1"/>
    </xf>
    <xf numFmtId="0" fontId="56" fillId="0" borderId="12" xfId="33" applyFont="1" applyFill="1" applyBorder="1" applyAlignment="1">
      <alignment horizontal="left" vertical="center" wrapText="1"/>
    </xf>
    <xf numFmtId="0" fontId="56" fillId="0" borderId="5" xfId="33" applyFont="1" applyFill="1" applyBorder="1" applyAlignment="1">
      <alignment horizontal="left" vertical="center" wrapText="1"/>
    </xf>
    <xf numFmtId="0" fontId="17" fillId="0" borderId="1" xfId="35" applyFont="1" applyFill="1" applyBorder="1" applyAlignment="1">
      <alignment horizontal="center" vertical="center"/>
    </xf>
    <xf numFmtId="0" fontId="17" fillId="0" borderId="1" xfId="35" applyFont="1" applyFill="1" applyBorder="1" applyAlignment="1">
      <alignment horizontal="left" vertical="center" wrapText="1"/>
    </xf>
    <xf numFmtId="0" fontId="17" fillId="0" borderId="1" xfId="35" applyFont="1" applyFill="1" applyBorder="1" applyAlignment="1">
      <alignment horizontal="center" vertical="center" wrapText="1"/>
    </xf>
    <xf numFmtId="0" fontId="16" fillId="0" borderId="2" xfId="36" applyFont="1" applyFill="1" applyBorder="1" applyAlignment="1">
      <alignment horizontal="center" vertical="center" wrapText="1"/>
    </xf>
    <xf numFmtId="0" fontId="16" fillId="0" borderId="8" xfId="36" applyFont="1" applyFill="1" applyBorder="1" applyAlignment="1">
      <alignment horizontal="center" vertical="center" wrapText="1"/>
    </xf>
    <xf numFmtId="0" fontId="16" fillId="0" borderId="4" xfId="36" applyFont="1" applyFill="1" applyBorder="1" applyAlignment="1">
      <alignment horizontal="center" vertical="center" wrapText="1"/>
    </xf>
    <xf numFmtId="0" fontId="50" fillId="0" borderId="2" xfId="36" applyFont="1" applyFill="1" applyBorder="1" applyAlignment="1">
      <alignment horizontal="center" vertical="top"/>
    </xf>
    <xf numFmtId="0" fontId="50" fillId="0" borderId="8" xfId="36" applyFont="1" applyFill="1" applyBorder="1" applyAlignment="1">
      <alignment horizontal="center" vertical="top"/>
    </xf>
    <xf numFmtId="0" fontId="50" fillId="0" borderId="4" xfId="36" applyFont="1" applyFill="1" applyBorder="1" applyAlignment="1">
      <alignment horizontal="center" vertical="top"/>
    </xf>
    <xf numFmtId="0" fontId="50" fillId="0" borderId="11" xfId="36" applyFont="1" applyFill="1" applyBorder="1" applyAlignment="1">
      <alignment horizontal="left" vertical="top" wrapText="1"/>
    </xf>
    <xf numFmtId="0" fontId="50" fillId="0" borderId="15" xfId="36" applyFont="1" applyFill="1" applyBorder="1" applyAlignment="1">
      <alignment horizontal="left" vertical="top" wrapText="1"/>
    </xf>
    <xf numFmtId="0" fontId="50" fillId="0" borderId="12" xfId="36" applyFont="1" applyFill="1" applyBorder="1" applyAlignment="1">
      <alignment horizontal="left" vertical="top" wrapText="1"/>
    </xf>
    <xf numFmtId="0" fontId="77" fillId="0" borderId="2" xfId="36" applyFont="1" applyFill="1" applyBorder="1" applyAlignment="1">
      <alignment horizontal="center" vertical="center" wrapText="1"/>
    </xf>
    <xf numFmtId="0" fontId="77" fillId="0" borderId="8" xfId="36" applyFont="1" applyFill="1" applyBorder="1" applyAlignment="1">
      <alignment horizontal="center" vertical="center" wrapText="1"/>
    </xf>
    <xf numFmtId="0" fontId="77" fillId="0" borderId="4" xfId="36" applyFont="1" applyFill="1" applyBorder="1" applyAlignment="1">
      <alignment horizontal="center" vertical="center" wrapText="1"/>
    </xf>
    <xf numFmtId="0" fontId="50" fillId="0" borderId="2" xfId="36" applyFont="1" applyFill="1" applyBorder="1" applyAlignment="1">
      <alignment horizontal="left" vertical="top" wrapText="1"/>
    </xf>
    <xf numFmtId="0" fontId="50" fillId="0" borderId="8" xfId="36" applyFont="1" applyFill="1" applyBorder="1" applyAlignment="1">
      <alignment horizontal="left" vertical="top" wrapText="1"/>
    </xf>
    <xf numFmtId="0" fontId="14" fillId="0" borderId="2" xfId="36" applyFont="1" applyFill="1" applyBorder="1" applyAlignment="1">
      <alignment horizontal="center" vertical="center" wrapText="1"/>
    </xf>
    <xf numFmtId="0" fontId="14" fillId="0" borderId="8" xfId="36" applyFont="1" applyFill="1" applyBorder="1" applyAlignment="1">
      <alignment horizontal="center" vertical="center" wrapText="1"/>
    </xf>
    <xf numFmtId="0" fontId="14" fillId="0" borderId="4" xfId="36" applyFont="1" applyFill="1" applyBorder="1" applyAlignment="1">
      <alignment horizontal="center" vertical="center" wrapText="1"/>
    </xf>
    <xf numFmtId="0" fontId="75" fillId="0" borderId="8" xfId="36" applyFont="1" applyFill="1" applyBorder="1" applyAlignment="1">
      <alignment horizontal="center" vertical="top"/>
    </xf>
    <xf numFmtId="0" fontId="75" fillId="0" borderId="8" xfId="36" applyFont="1" applyFill="1" applyBorder="1" applyAlignment="1">
      <alignment horizontal="left" vertical="top" wrapText="1"/>
    </xf>
    <xf numFmtId="0" fontId="75" fillId="0" borderId="4" xfId="36" applyFont="1" applyFill="1" applyBorder="1" applyAlignment="1">
      <alignment horizontal="center" vertical="top"/>
    </xf>
    <xf numFmtId="0" fontId="75" fillId="0" borderId="4" xfId="36" applyFont="1" applyFill="1" applyBorder="1" applyAlignment="1">
      <alignment horizontal="left" vertical="top" wrapText="1"/>
    </xf>
    <xf numFmtId="0" fontId="14" fillId="0" borderId="0" xfId="35" applyFont="1" applyFill="1" applyAlignment="1">
      <alignment horizontal="justify" vertical="center" wrapText="1"/>
    </xf>
  </cellXfs>
  <cellStyles count="39">
    <cellStyle name="Dziesiętny 2" xfId="1" xr:uid="{00000000-0005-0000-0000-000000000000}"/>
    <cellStyle name="Dziesiętny 2 2" xfId="2" xr:uid="{00000000-0005-0000-0000-000001000000}"/>
    <cellStyle name="Dziesiętny 3" xfId="3" xr:uid="{00000000-0005-0000-0000-000002000000}"/>
    <cellStyle name="Dziesiętny 4" xfId="4" xr:uid="{00000000-0005-0000-0000-000003000000}"/>
    <cellStyle name="Normalny" xfId="0" builtinId="0"/>
    <cellStyle name="Normalny 10" xfId="5" xr:uid="{00000000-0005-0000-0000-000005000000}"/>
    <cellStyle name="Normalny 10 2" xfId="29" xr:uid="{00000000-0005-0000-0000-000006000000}"/>
    <cellStyle name="Normalny 11" xfId="23" xr:uid="{00000000-0005-0000-0000-000007000000}"/>
    <cellStyle name="Normalny 11 2" xfId="20" xr:uid="{00000000-0005-0000-0000-000008000000}"/>
    <cellStyle name="Normalny 12" xfId="19" xr:uid="{00000000-0005-0000-0000-000009000000}"/>
    <cellStyle name="Normalny 13" xfId="24" xr:uid="{00000000-0005-0000-0000-00000A000000}"/>
    <cellStyle name="Normalny 14" xfId="25" xr:uid="{00000000-0005-0000-0000-00000B000000}"/>
    <cellStyle name="Normalny 15" xfId="26" xr:uid="{00000000-0005-0000-0000-00000C000000}"/>
    <cellStyle name="Normalny 16" xfId="27" xr:uid="{00000000-0005-0000-0000-00000D000000}"/>
    <cellStyle name="Normalny 17" xfId="28" xr:uid="{00000000-0005-0000-0000-00000E000000}"/>
    <cellStyle name="Normalny 18" xfId="6" xr:uid="{00000000-0005-0000-0000-00000F000000}"/>
    <cellStyle name="Normalny 2" xfId="7" xr:uid="{00000000-0005-0000-0000-000010000000}"/>
    <cellStyle name="Normalny 2 2" xfId="8" xr:uid="{00000000-0005-0000-0000-000011000000}"/>
    <cellStyle name="Normalny 2 2 2" xfId="37" xr:uid="{00000000-0005-0000-0000-000012000000}"/>
    <cellStyle name="Normalny 2 3" xfId="35" xr:uid="{00000000-0005-0000-0000-000013000000}"/>
    <cellStyle name="Normalny 2_RDW" xfId="9" xr:uid="{00000000-0005-0000-0000-000014000000}"/>
    <cellStyle name="Normalny 3" xfId="10" xr:uid="{00000000-0005-0000-0000-000015000000}"/>
    <cellStyle name="Normalny 4" xfId="11" xr:uid="{00000000-0005-0000-0000-000016000000}"/>
    <cellStyle name="Normalny 5" xfId="12" xr:uid="{00000000-0005-0000-0000-000017000000}"/>
    <cellStyle name="Normalny 6" xfId="13" xr:uid="{00000000-0005-0000-0000-000018000000}"/>
    <cellStyle name="Normalny 7" xfId="14" xr:uid="{00000000-0005-0000-0000-000019000000}"/>
    <cellStyle name="Normalny 7 2" xfId="22" xr:uid="{00000000-0005-0000-0000-00001A000000}"/>
    <cellStyle name="Normalny 8" xfId="15" xr:uid="{00000000-0005-0000-0000-00001B000000}"/>
    <cellStyle name="Normalny 9" xfId="16" xr:uid="{00000000-0005-0000-0000-00001C000000}"/>
    <cellStyle name="Normalny_rachunek doch wł 2006" xfId="38" xr:uid="{00000000-0005-0000-0000-00001D000000}"/>
    <cellStyle name="Normalny_RDW 2014" xfId="36" xr:uid="{00000000-0005-0000-0000-00001E000000}"/>
    <cellStyle name="Normalny_załącznik nr 1" xfId="17" xr:uid="{00000000-0005-0000-0000-00001F000000}"/>
    <cellStyle name="Normalny_Załącznik nr 3  do proj. budżetu na 2006r._Zał. Nr 3 i Nr 21 do proj.budż.po Autopoprawce" xfId="31" xr:uid="{00000000-0005-0000-0000-000020000000}"/>
    <cellStyle name="Normalny_Załącznik nr 3  do proj. budżetu na 2006r._Załączniki Nr 3 do US z dnia 22.12.2008 r." xfId="32" xr:uid="{00000000-0005-0000-0000-000021000000}"/>
    <cellStyle name="Normalny_Załączniki do  budżetu na 2005 r" xfId="33" xr:uid="{00000000-0005-0000-0000-000022000000}"/>
    <cellStyle name="Normalny_Załączniki do budżetu na 2006 r._Zał. Nr 3 i Nr 21 do proj.budż.po Autopoprawce" xfId="30" xr:uid="{00000000-0005-0000-0000-000023000000}"/>
    <cellStyle name="Normalny_Załączniki do projektu budżetu na 2009 r." xfId="34" xr:uid="{00000000-0005-0000-0000-000024000000}"/>
    <cellStyle name="Procentowy 2" xfId="21" xr:uid="{00000000-0005-0000-0000-000025000000}"/>
    <cellStyle name="Styl 1" xfId="18" xr:uid="{00000000-0005-0000-0000-000026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6"/>
  <sheetViews>
    <sheetView view="pageBreakPreview" topLeftCell="A67" zoomScaleNormal="100" zoomScaleSheetLayoutView="100" workbookViewId="0">
      <selection activeCell="D164" sqref="D164"/>
    </sheetView>
  </sheetViews>
  <sheetFormatPr defaultColWidth="8" defaultRowHeight="12.75"/>
  <cols>
    <col min="1" max="1" width="5" style="92" customWidth="1"/>
    <col min="2" max="2" width="27.625" style="93" customWidth="1"/>
    <col min="3" max="3" width="3.125" style="93" customWidth="1"/>
    <col min="4" max="4" width="13.5" style="94" customWidth="1"/>
    <col min="5" max="5" width="12.375" style="6" customWidth="1"/>
    <col min="6" max="6" width="11.375" style="6" customWidth="1"/>
    <col min="7" max="7" width="12.625" style="6" customWidth="1"/>
    <col min="8" max="9" width="11.125" style="6" customWidth="1"/>
    <col min="10" max="11" width="10.875" style="6" customWidth="1"/>
    <col min="12" max="14" width="11.375" style="6" customWidth="1"/>
    <col min="15" max="15" width="11.125" style="6" customWidth="1"/>
    <col min="16" max="17" width="11.375" style="6" customWidth="1"/>
    <col min="18" max="16384" width="8" style="6"/>
  </cols>
  <sheetData>
    <row r="1" spans="1:17">
      <c r="A1" s="2"/>
      <c r="B1" s="3"/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 t="s">
        <v>46</v>
      </c>
      <c r="O1" s="5"/>
      <c r="P1" s="5"/>
      <c r="Q1" s="5"/>
    </row>
    <row r="2" spans="1:17">
      <c r="A2" s="2"/>
      <c r="B2" s="3"/>
      <c r="C2" s="3"/>
      <c r="D2" s="4"/>
      <c r="E2" s="5"/>
      <c r="F2" s="5"/>
      <c r="G2" s="5"/>
      <c r="H2" s="5"/>
      <c r="I2" s="5"/>
      <c r="J2" s="5"/>
      <c r="K2" s="5"/>
      <c r="L2" s="5"/>
      <c r="M2" s="5"/>
      <c r="N2" s="5" t="s">
        <v>126</v>
      </c>
      <c r="O2" s="5"/>
      <c r="P2" s="5"/>
      <c r="Q2" s="5"/>
    </row>
    <row r="3" spans="1:17">
      <c r="A3" s="2"/>
      <c r="B3" s="3"/>
      <c r="C3" s="3"/>
      <c r="D3" s="4"/>
      <c r="E3" s="5"/>
      <c r="F3" s="5"/>
      <c r="G3" s="5"/>
      <c r="H3" s="5"/>
      <c r="I3" s="5"/>
      <c r="J3" s="5"/>
      <c r="K3" s="5"/>
      <c r="L3" s="5"/>
      <c r="M3" s="5"/>
      <c r="N3" s="5" t="s">
        <v>127</v>
      </c>
      <c r="O3" s="5"/>
      <c r="P3" s="5"/>
      <c r="Q3" s="5"/>
    </row>
    <row r="4" spans="1:17" ht="5.25" customHeight="1">
      <c r="A4" s="545"/>
      <c r="B4" s="545"/>
      <c r="C4" s="545"/>
      <c r="D4" s="545"/>
      <c r="E4" s="545"/>
      <c r="F4" s="545"/>
      <c r="G4" s="545"/>
      <c r="H4" s="545"/>
      <c r="I4" s="545"/>
      <c r="J4" s="545"/>
      <c r="K4" s="545"/>
      <c r="L4" s="545"/>
      <c r="M4" s="545"/>
      <c r="N4" s="545"/>
      <c r="O4" s="545"/>
      <c r="P4" s="545"/>
    </row>
    <row r="5" spans="1:17" ht="27.75" customHeight="1">
      <c r="A5" s="546" t="s">
        <v>105</v>
      </c>
      <c r="B5" s="546"/>
      <c r="C5" s="546"/>
      <c r="D5" s="546"/>
      <c r="E5" s="546"/>
      <c r="F5" s="546"/>
      <c r="G5" s="546"/>
      <c r="H5" s="546"/>
      <c r="I5" s="546"/>
      <c r="J5" s="546"/>
      <c r="K5" s="546"/>
      <c r="L5" s="546"/>
      <c r="M5" s="546"/>
      <c r="N5" s="546"/>
      <c r="O5" s="546"/>
      <c r="P5" s="546"/>
      <c r="Q5" s="546"/>
    </row>
    <row r="6" spans="1:17" ht="13.5" customHeight="1">
      <c r="A6" s="2"/>
      <c r="B6" s="3"/>
      <c r="C6" s="3"/>
      <c r="D6" s="4"/>
      <c r="E6" s="5"/>
      <c r="F6" s="5"/>
      <c r="G6" s="7"/>
      <c r="H6" s="7"/>
      <c r="I6" s="7"/>
      <c r="J6" s="7"/>
      <c r="K6" s="7"/>
      <c r="L6" s="7"/>
      <c r="M6" s="7"/>
      <c r="N6" s="5"/>
      <c r="O6" s="5"/>
      <c r="P6" s="8"/>
      <c r="Q6" s="8" t="s">
        <v>0</v>
      </c>
    </row>
    <row r="7" spans="1:17" s="9" customFormat="1" ht="19.5" customHeight="1">
      <c r="A7" s="547" t="s">
        <v>1</v>
      </c>
      <c r="B7" s="550" t="s">
        <v>35</v>
      </c>
      <c r="C7" s="547" t="s">
        <v>5</v>
      </c>
      <c r="D7" s="553" t="s">
        <v>36</v>
      </c>
      <c r="E7" s="556" t="s">
        <v>47</v>
      </c>
      <c r="F7" s="559" t="s">
        <v>48</v>
      </c>
      <c r="G7" s="556" t="s">
        <v>49</v>
      </c>
      <c r="H7" s="562"/>
      <c r="I7" s="562"/>
      <c r="J7" s="562"/>
      <c r="K7" s="562"/>
      <c r="L7" s="562"/>
      <c r="M7" s="562"/>
      <c r="N7" s="562"/>
      <c r="O7" s="562"/>
      <c r="P7" s="562"/>
      <c r="Q7" s="563"/>
    </row>
    <row r="8" spans="1:17" s="9" customFormat="1" ht="19.5" customHeight="1">
      <c r="A8" s="548"/>
      <c r="B8" s="551"/>
      <c r="C8" s="548"/>
      <c r="D8" s="554"/>
      <c r="E8" s="557"/>
      <c r="F8" s="560"/>
      <c r="G8" s="564" t="s">
        <v>50</v>
      </c>
      <c r="H8" s="565"/>
      <c r="I8" s="565"/>
      <c r="J8" s="565"/>
      <c r="K8" s="565"/>
      <c r="L8" s="565"/>
      <c r="M8" s="566"/>
      <c r="N8" s="564" t="s">
        <v>51</v>
      </c>
      <c r="O8" s="565"/>
      <c r="P8" s="565"/>
      <c r="Q8" s="566"/>
    </row>
    <row r="9" spans="1:17" s="9" customFormat="1" ht="45.75" customHeight="1">
      <c r="A9" s="548"/>
      <c r="B9" s="551"/>
      <c r="C9" s="548"/>
      <c r="D9" s="554"/>
      <c r="E9" s="557"/>
      <c r="F9" s="560"/>
      <c r="G9" s="553" t="s">
        <v>52</v>
      </c>
      <c r="H9" s="567" t="s">
        <v>53</v>
      </c>
      <c r="I9" s="568"/>
      <c r="J9" s="559" t="s">
        <v>54</v>
      </c>
      <c r="K9" s="559" t="s">
        <v>55</v>
      </c>
      <c r="L9" s="559" t="s">
        <v>56</v>
      </c>
      <c r="M9" s="556" t="s">
        <v>57</v>
      </c>
      <c r="N9" s="559" t="s">
        <v>58</v>
      </c>
      <c r="O9" s="559" t="s">
        <v>54</v>
      </c>
      <c r="P9" s="556" t="s">
        <v>55</v>
      </c>
      <c r="Q9" s="559" t="s">
        <v>57</v>
      </c>
    </row>
    <row r="10" spans="1:17" s="9" customFormat="1" ht="45.75" customHeight="1">
      <c r="A10" s="549"/>
      <c r="B10" s="552"/>
      <c r="C10" s="549"/>
      <c r="D10" s="555"/>
      <c r="E10" s="558"/>
      <c r="F10" s="561"/>
      <c r="G10" s="558"/>
      <c r="H10" s="10" t="s">
        <v>59</v>
      </c>
      <c r="I10" s="11" t="s">
        <v>60</v>
      </c>
      <c r="J10" s="561"/>
      <c r="K10" s="561"/>
      <c r="L10" s="561"/>
      <c r="M10" s="558"/>
      <c r="N10" s="561"/>
      <c r="O10" s="561"/>
      <c r="P10" s="558"/>
      <c r="Q10" s="561"/>
    </row>
    <row r="11" spans="1:17" s="16" customFormat="1" ht="11.25" customHeight="1">
      <c r="A11" s="12" t="s">
        <v>61</v>
      </c>
      <c r="B11" s="13" t="s">
        <v>62</v>
      </c>
      <c r="C11" s="13"/>
      <c r="D11" s="12" t="s">
        <v>63</v>
      </c>
      <c r="E11" s="12" t="s">
        <v>64</v>
      </c>
      <c r="F11" s="12" t="s">
        <v>65</v>
      </c>
      <c r="G11" s="14" t="s">
        <v>66</v>
      </c>
      <c r="H11" s="12" t="s">
        <v>67</v>
      </c>
      <c r="I11" s="15" t="s">
        <v>68</v>
      </c>
      <c r="J11" s="12" t="s">
        <v>69</v>
      </c>
      <c r="K11" s="12" t="s">
        <v>70</v>
      </c>
      <c r="L11" s="12" t="s">
        <v>71</v>
      </c>
      <c r="M11" s="12" t="s">
        <v>72</v>
      </c>
      <c r="N11" s="12" t="s">
        <v>73</v>
      </c>
      <c r="O11" s="12" t="s">
        <v>74</v>
      </c>
      <c r="P11" s="14" t="s">
        <v>75</v>
      </c>
      <c r="Q11" s="12" t="s">
        <v>76</v>
      </c>
    </row>
    <row r="12" spans="1:17" s="22" customFormat="1" ht="5.25" customHeight="1">
      <c r="A12" s="17"/>
      <c r="B12" s="18"/>
      <c r="C12" s="18"/>
      <c r="D12" s="19"/>
      <c r="E12" s="20"/>
      <c r="F12" s="20"/>
      <c r="G12" s="20"/>
      <c r="H12" s="21"/>
      <c r="I12" s="20"/>
      <c r="J12" s="20"/>
      <c r="K12" s="20"/>
      <c r="L12" s="20"/>
      <c r="M12" s="20"/>
      <c r="N12" s="20"/>
      <c r="O12" s="20"/>
      <c r="P12" s="20"/>
      <c r="Q12" s="21"/>
    </row>
    <row r="13" spans="1:17" s="27" customFormat="1" ht="20.25" customHeight="1">
      <c r="A13" s="569" t="s">
        <v>77</v>
      </c>
      <c r="B13" s="570"/>
      <c r="C13" s="23" t="s">
        <v>6</v>
      </c>
      <c r="D13" s="24">
        <f>SUM(E13:Q13)</f>
        <v>984021960.58000004</v>
      </c>
      <c r="E13" s="25">
        <f t="shared" ref="E13:Q13" si="0">E17+E21+E29+E33+E41+E45+E49+E53+E57+E61+E65+E69+E73+E77+E81+E85+E93+E97+E101+E25+E89+E37</f>
        <v>660608020</v>
      </c>
      <c r="F13" s="25">
        <f t="shared" si="0"/>
        <v>22342872</v>
      </c>
      <c r="G13" s="25">
        <f t="shared" si="0"/>
        <v>124023955</v>
      </c>
      <c r="H13" s="25">
        <f t="shared" si="0"/>
        <v>54979537</v>
      </c>
      <c r="I13" s="25">
        <f t="shared" si="0"/>
        <v>33352418</v>
      </c>
      <c r="J13" s="25">
        <f t="shared" si="0"/>
        <v>860329</v>
      </c>
      <c r="K13" s="25">
        <f t="shared" si="0"/>
        <v>58000</v>
      </c>
      <c r="L13" s="25">
        <f t="shared" si="0"/>
        <v>888590</v>
      </c>
      <c r="M13" s="25">
        <f t="shared" si="0"/>
        <v>273</v>
      </c>
      <c r="N13" s="25">
        <f t="shared" si="0"/>
        <v>57166186.579999998</v>
      </c>
      <c r="O13" s="25">
        <f t="shared" si="0"/>
        <v>4900222</v>
      </c>
      <c r="P13" s="26">
        <f t="shared" si="0"/>
        <v>21311617</v>
      </c>
      <c r="Q13" s="25">
        <f t="shared" si="0"/>
        <v>3529941</v>
      </c>
    </row>
    <row r="14" spans="1:17" s="27" customFormat="1" ht="20.25" customHeight="1">
      <c r="A14" s="571"/>
      <c r="B14" s="572"/>
      <c r="C14" s="23" t="s">
        <v>7</v>
      </c>
      <c r="D14" s="25">
        <f>SUM(E14:Q14)</f>
        <v>70299815</v>
      </c>
      <c r="E14" s="25">
        <f t="shared" ref="E14:Q14" si="1">E18+E22+E30+E34+E42+E46+E50+E54+E58+E62+E66+E70+E74+E78+E82+E86+E94+E98+E102+E26+E90+E38</f>
        <v>70134012</v>
      </c>
      <c r="F14" s="25">
        <f t="shared" si="1"/>
        <v>66660</v>
      </c>
      <c r="G14" s="25">
        <f t="shared" si="1"/>
        <v>0</v>
      </c>
      <c r="H14" s="25">
        <f t="shared" si="1"/>
        <v>0</v>
      </c>
      <c r="I14" s="25">
        <f t="shared" si="1"/>
        <v>0</v>
      </c>
      <c r="J14" s="25">
        <f t="shared" si="1"/>
        <v>0</v>
      </c>
      <c r="K14" s="25">
        <f t="shared" si="1"/>
        <v>0</v>
      </c>
      <c r="L14" s="25">
        <f t="shared" si="1"/>
        <v>0</v>
      </c>
      <c r="M14" s="25">
        <f t="shared" si="1"/>
        <v>0</v>
      </c>
      <c r="N14" s="25">
        <f t="shared" si="1"/>
        <v>0</v>
      </c>
      <c r="O14" s="25">
        <f t="shared" si="1"/>
        <v>0</v>
      </c>
      <c r="P14" s="26">
        <f t="shared" si="1"/>
        <v>99143</v>
      </c>
      <c r="Q14" s="25">
        <f t="shared" si="1"/>
        <v>0</v>
      </c>
    </row>
    <row r="15" spans="1:17" s="27" customFormat="1" ht="20.25" customHeight="1">
      <c r="A15" s="573"/>
      <c r="B15" s="574"/>
      <c r="C15" s="23" t="s">
        <v>8</v>
      </c>
      <c r="D15" s="25">
        <f>SUM(E15:Q15)</f>
        <v>1054321775.58</v>
      </c>
      <c r="E15" s="25">
        <f t="shared" ref="E15:Q15" si="2">E19+E23+E31+E35+E43+E47+E51+E55+E59+E63+E67+E71+E75+E79+E83+E87+E95+E99+E103+E27+E91+E39</f>
        <v>730742032</v>
      </c>
      <c r="F15" s="25">
        <f t="shared" si="2"/>
        <v>22409532</v>
      </c>
      <c r="G15" s="25">
        <f t="shared" si="2"/>
        <v>124023955</v>
      </c>
      <c r="H15" s="25">
        <f t="shared" si="2"/>
        <v>54979537</v>
      </c>
      <c r="I15" s="25">
        <f t="shared" si="2"/>
        <v>33352418</v>
      </c>
      <c r="J15" s="25">
        <f t="shared" si="2"/>
        <v>860329</v>
      </c>
      <c r="K15" s="25">
        <f t="shared" si="2"/>
        <v>58000</v>
      </c>
      <c r="L15" s="25">
        <f t="shared" si="2"/>
        <v>888590</v>
      </c>
      <c r="M15" s="25">
        <f t="shared" si="2"/>
        <v>273</v>
      </c>
      <c r="N15" s="25">
        <f t="shared" si="2"/>
        <v>57166186.579999998</v>
      </c>
      <c r="O15" s="25">
        <f t="shared" si="2"/>
        <v>4900222</v>
      </c>
      <c r="P15" s="26">
        <f t="shared" si="2"/>
        <v>21410760</v>
      </c>
      <c r="Q15" s="25">
        <f t="shared" si="2"/>
        <v>3529941</v>
      </c>
    </row>
    <row r="16" spans="1:17" s="35" customFormat="1" ht="5.25" customHeight="1">
      <c r="A16" s="28"/>
      <c r="B16" s="29"/>
      <c r="C16" s="29"/>
      <c r="D16" s="30"/>
      <c r="E16" s="31"/>
      <c r="F16" s="32"/>
      <c r="G16" s="32"/>
      <c r="H16" s="33"/>
      <c r="I16" s="32"/>
      <c r="J16" s="32"/>
      <c r="K16" s="34"/>
      <c r="L16" s="32"/>
      <c r="M16" s="32"/>
      <c r="N16" s="32"/>
      <c r="O16" s="32"/>
      <c r="P16" s="32"/>
      <c r="Q16" s="33"/>
    </row>
    <row r="17" spans="1:17" s="42" customFormat="1" ht="20.25" hidden="1" customHeight="1">
      <c r="A17" s="575" t="s">
        <v>9</v>
      </c>
      <c r="B17" s="578" t="s">
        <v>78</v>
      </c>
      <c r="C17" s="36" t="s">
        <v>6</v>
      </c>
      <c r="D17" s="37">
        <f>SUM(E17:Q17)</f>
        <v>12259422.279999999</v>
      </c>
      <c r="E17" s="38">
        <v>0</v>
      </c>
      <c r="F17" s="38">
        <v>6092000</v>
      </c>
      <c r="G17" s="39">
        <v>0</v>
      </c>
      <c r="H17" s="38">
        <v>3914000</v>
      </c>
      <c r="I17" s="40">
        <v>2236000</v>
      </c>
      <c r="J17" s="38">
        <v>0</v>
      </c>
      <c r="K17" s="41">
        <v>0</v>
      </c>
      <c r="L17" s="39">
        <v>0</v>
      </c>
      <c r="M17" s="39">
        <v>0</v>
      </c>
      <c r="N17" s="38">
        <v>17422.28</v>
      </c>
      <c r="O17" s="38">
        <v>0</v>
      </c>
      <c r="P17" s="40">
        <v>0</v>
      </c>
      <c r="Q17" s="38">
        <v>0</v>
      </c>
    </row>
    <row r="18" spans="1:17" s="42" customFormat="1" ht="20.25" hidden="1" customHeight="1">
      <c r="A18" s="576"/>
      <c r="B18" s="579"/>
      <c r="C18" s="36" t="s">
        <v>7</v>
      </c>
      <c r="D18" s="37">
        <f>SUM(E18:Q18)</f>
        <v>0</v>
      </c>
      <c r="E18" s="43">
        <v>0</v>
      </c>
      <c r="F18" s="43">
        <v>0</v>
      </c>
      <c r="G18" s="44">
        <v>0</v>
      </c>
      <c r="H18" s="43">
        <v>0</v>
      </c>
      <c r="I18" s="44">
        <v>0</v>
      </c>
      <c r="J18" s="43">
        <v>0</v>
      </c>
      <c r="K18" s="45">
        <v>0</v>
      </c>
      <c r="L18" s="46">
        <v>0</v>
      </c>
      <c r="M18" s="46">
        <v>0</v>
      </c>
      <c r="N18" s="43">
        <v>0</v>
      </c>
      <c r="O18" s="43">
        <v>0</v>
      </c>
      <c r="P18" s="44">
        <v>0</v>
      </c>
      <c r="Q18" s="43">
        <v>0</v>
      </c>
    </row>
    <row r="19" spans="1:17" s="42" customFormat="1" ht="20.25" hidden="1" customHeight="1">
      <c r="A19" s="577"/>
      <c r="B19" s="580"/>
      <c r="C19" s="36" t="s">
        <v>8</v>
      </c>
      <c r="D19" s="37">
        <f>SUM(E19:Q19)</f>
        <v>12259422.279999999</v>
      </c>
      <c r="E19" s="43">
        <f>E17+E18</f>
        <v>0</v>
      </c>
      <c r="F19" s="43">
        <f t="shared" ref="F19:P19" si="3">F17+F18</f>
        <v>6092000</v>
      </c>
      <c r="G19" s="43">
        <f t="shared" si="3"/>
        <v>0</v>
      </c>
      <c r="H19" s="43">
        <f t="shared" si="3"/>
        <v>3914000</v>
      </c>
      <c r="I19" s="43">
        <f t="shared" si="3"/>
        <v>2236000</v>
      </c>
      <c r="J19" s="43">
        <f t="shared" si="3"/>
        <v>0</v>
      </c>
      <c r="K19" s="43">
        <f t="shared" si="3"/>
        <v>0</v>
      </c>
      <c r="L19" s="43">
        <f t="shared" si="3"/>
        <v>0</v>
      </c>
      <c r="M19" s="43">
        <f>M17+M18</f>
        <v>0</v>
      </c>
      <c r="N19" s="43">
        <f t="shared" si="3"/>
        <v>17422.28</v>
      </c>
      <c r="O19" s="43">
        <f t="shared" si="3"/>
        <v>0</v>
      </c>
      <c r="P19" s="46">
        <f t="shared" si="3"/>
        <v>0</v>
      </c>
      <c r="Q19" s="43">
        <f>Q17+Q18</f>
        <v>0</v>
      </c>
    </row>
    <row r="20" spans="1:17" s="42" customFormat="1" ht="6.75" hidden="1" customHeight="1">
      <c r="A20" s="47"/>
      <c r="B20" s="48"/>
      <c r="C20" s="49"/>
      <c r="D20" s="5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38"/>
    </row>
    <row r="21" spans="1:17" s="42" customFormat="1" ht="20.25" hidden="1" customHeight="1">
      <c r="A21" s="575" t="s">
        <v>29</v>
      </c>
      <c r="B21" s="578" t="s">
        <v>30</v>
      </c>
      <c r="C21" s="36" t="s">
        <v>6</v>
      </c>
      <c r="D21" s="37">
        <f>SUM(E21:Q21)</f>
        <v>312000</v>
      </c>
      <c r="E21" s="43">
        <v>0</v>
      </c>
      <c r="F21" s="43">
        <v>0</v>
      </c>
      <c r="G21" s="44">
        <v>0</v>
      </c>
      <c r="H21" s="43">
        <v>186000</v>
      </c>
      <c r="I21" s="44">
        <v>62000</v>
      </c>
      <c r="J21" s="43">
        <v>0</v>
      </c>
      <c r="K21" s="45">
        <v>0</v>
      </c>
      <c r="L21" s="46">
        <v>0</v>
      </c>
      <c r="M21" s="46">
        <v>0</v>
      </c>
      <c r="N21" s="43">
        <v>64000</v>
      </c>
      <c r="O21" s="43">
        <v>0</v>
      </c>
      <c r="P21" s="44">
        <v>0</v>
      </c>
      <c r="Q21" s="43">
        <v>0</v>
      </c>
    </row>
    <row r="22" spans="1:17" s="42" customFormat="1" ht="20.25" hidden="1" customHeight="1">
      <c r="A22" s="576"/>
      <c r="B22" s="579"/>
      <c r="C22" s="36" t="s">
        <v>7</v>
      </c>
      <c r="D22" s="37">
        <f>SUM(E22:Q22)</f>
        <v>0</v>
      </c>
      <c r="E22" s="43">
        <v>0</v>
      </c>
      <c r="F22" s="43">
        <v>0</v>
      </c>
      <c r="G22" s="44">
        <v>0</v>
      </c>
      <c r="H22" s="43">
        <v>0</v>
      </c>
      <c r="I22" s="44">
        <v>0</v>
      </c>
      <c r="J22" s="43">
        <v>0</v>
      </c>
      <c r="K22" s="45">
        <v>0</v>
      </c>
      <c r="L22" s="46">
        <v>0</v>
      </c>
      <c r="M22" s="46">
        <v>0</v>
      </c>
      <c r="N22" s="43">
        <v>0</v>
      </c>
      <c r="O22" s="43">
        <v>0</v>
      </c>
      <c r="P22" s="44">
        <v>0</v>
      </c>
      <c r="Q22" s="43">
        <v>0</v>
      </c>
    </row>
    <row r="23" spans="1:17" s="42" customFormat="1" ht="20.25" hidden="1" customHeight="1">
      <c r="A23" s="577"/>
      <c r="B23" s="580"/>
      <c r="C23" s="36" t="s">
        <v>8</v>
      </c>
      <c r="D23" s="37">
        <f>SUM(E23:Q23)</f>
        <v>312000</v>
      </c>
      <c r="E23" s="43">
        <f t="shared" ref="E23:P23" si="4">E21+E22</f>
        <v>0</v>
      </c>
      <c r="F23" s="43">
        <f t="shared" si="4"/>
        <v>0</v>
      </c>
      <c r="G23" s="43">
        <f t="shared" si="4"/>
        <v>0</v>
      </c>
      <c r="H23" s="43">
        <f t="shared" si="4"/>
        <v>186000</v>
      </c>
      <c r="I23" s="43">
        <f t="shared" si="4"/>
        <v>62000</v>
      </c>
      <c r="J23" s="43">
        <f t="shared" si="4"/>
        <v>0</v>
      </c>
      <c r="K23" s="43">
        <f t="shared" si="4"/>
        <v>0</v>
      </c>
      <c r="L23" s="43">
        <f t="shared" si="4"/>
        <v>0</v>
      </c>
      <c r="M23" s="43">
        <f>M21+M22</f>
        <v>0</v>
      </c>
      <c r="N23" s="43">
        <f t="shared" si="4"/>
        <v>64000</v>
      </c>
      <c r="O23" s="43">
        <f t="shared" si="4"/>
        <v>0</v>
      </c>
      <c r="P23" s="46">
        <f t="shared" si="4"/>
        <v>0</v>
      </c>
      <c r="Q23" s="43">
        <f>Q21+Q22</f>
        <v>0</v>
      </c>
    </row>
    <row r="24" spans="1:17" s="42" customFormat="1" ht="5.0999999999999996" hidden="1" customHeight="1">
      <c r="A24" s="47"/>
      <c r="B24" s="48"/>
      <c r="C24" s="48"/>
      <c r="D24" s="5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38"/>
    </row>
    <row r="25" spans="1:17" s="42" customFormat="1" ht="18.75" hidden="1" customHeight="1">
      <c r="A25" s="575" t="s">
        <v>37</v>
      </c>
      <c r="B25" s="578" t="s">
        <v>38</v>
      </c>
      <c r="C25" s="36" t="s">
        <v>6</v>
      </c>
      <c r="D25" s="37">
        <f>SUM(E25:Q25)</f>
        <v>3711712</v>
      </c>
      <c r="E25" s="38">
        <v>0</v>
      </c>
      <c r="F25" s="38">
        <v>10771</v>
      </c>
      <c r="G25" s="40">
        <v>0</v>
      </c>
      <c r="H25" s="38">
        <v>0</v>
      </c>
      <c r="I25" s="40">
        <v>0</v>
      </c>
      <c r="J25" s="38">
        <v>0</v>
      </c>
      <c r="K25" s="41">
        <v>0</v>
      </c>
      <c r="L25" s="39">
        <v>181000</v>
      </c>
      <c r="M25" s="38">
        <v>0</v>
      </c>
      <c r="N25" s="38">
        <v>0</v>
      </c>
      <c r="O25" s="38">
        <v>0</v>
      </c>
      <c r="P25" s="40">
        <v>0</v>
      </c>
      <c r="Q25" s="38">
        <v>3519941</v>
      </c>
    </row>
    <row r="26" spans="1:17" s="42" customFormat="1" ht="18.75" hidden="1" customHeight="1">
      <c r="A26" s="576"/>
      <c r="B26" s="579"/>
      <c r="C26" s="36" t="s">
        <v>7</v>
      </c>
      <c r="D26" s="37">
        <f>SUM(E26:Q26)</f>
        <v>0</v>
      </c>
      <c r="E26" s="43">
        <v>0</v>
      </c>
      <c r="F26" s="43">
        <v>0</v>
      </c>
      <c r="G26" s="44">
        <v>0</v>
      </c>
      <c r="H26" s="43">
        <v>0</v>
      </c>
      <c r="I26" s="44">
        <v>0</v>
      </c>
      <c r="J26" s="43">
        <v>0</v>
      </c>
      <c r="K26" s="45">
        <v>0</v>
      </c>
      <c r="L26" s="46">
        <v>0</v>
      </c>
      <c r="M26" s="43">
        <v>0</v>
      </c>
      <c r="N26" s="43">
        <v>0</v>
      </c>
      <c r="O26" s="43">
        <v>0</v>
      </c>
      <c r="P26" s="44">
        <v>0</v>
      </c>
      <c r="Q26" s="43">
        <v>0</v>
      </c>
    </row>
    <row r="27" spans="1:17" s="42" customFormat="1" ht="18.75" hidden="1" customHeight="1">
      <c r="A27" s="577"/>
      <c r="B27" s="580"/>
      <c r="C27" s="36" t="s">
        <v>8</v>
      </c>
      <c r="D27" s="37">
        <f>SUM(E27:Q27)</f>
        <v>3711712</v>
      </c>
      <c r="E27" s="43">
        <f t="shared" ref="E27:P27" si="5">E25+E26</f>
        <v>0</v>
      </c>
      <c r="F27" s="43">
        <f t="shared" si="5"/>
        <v>10771</v>
      </c>
      <c r="G27" s="43">
        <f t="shared" si="5"/>
        <v>0</v>
      </c>
      <c r="H27" s="43">
        <f t="shared" si="5"/>
        <v>0</v>
      </c>
      <c r="I27" s="43">
        <f t="shared" si="5"/>
        <v>0</v>
      </c>
      <c r="J27" s="43">
        <f t="shared" si="5"/>
        <v>0</v>
      </c>
      <c r="K27" s="43">
        <f t="shared" si="5"/>
        <v>0</v>
      </c>
      <c r="L27" s="43">
        <f t="shared" si="5"/>
        <v>181000</v>
      </c>
      <c r="M27" s="43">
        <f>M25+M26</f>
        <v>0</v>
      </c>
      <c r="N27" s="43">
        <f t="shared" si="5"/>
        <v>0</v>
      </c>
      <c r="O27" s="43">
        <f t="shared" si="5"/>
        <v>0</v>
      </c>
      <c r="P27" s="46">
        <f t="shared" si="5"/>
        <v>0</v>
      </c>
      <c r="Q27" s="43">
        <f>Q25+Q26</f>
        <v>3519941</v>
      </c>
    </row>
    <row r="28" spans="1:17" s="42" customFormat="1" ht="5.25" hidden="1" customHeight="1">
      <c r="A28" s="51"/>
      <c r="B28" s="49"/>
      <c r="C28" s="48"/>
      <c r="D28" s="5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38"/>
    </row>
    <row r="29" spans="1:17" s="55" customFormat="1" ht="20.25" hidden="1" customHeight="1">
      <c r="A29" s="581" t="s">
        <v>39</v>
      </c>
      <c r="B29" s="578" t="s">
        <v>40</v>
      </c>
      <c r="C29" s="36" t="s">
        <v>6</v>
      </c>
      <c r="D29" s="37">
        <f>SUM(E29:Q29)</f>
        <v>0</v>
      </c>
      <c r="E29" s="52">
        <v>0</v>
      </c>
      <c r="F29" s="52">
        <v>0</v>
      </c>
      <c r="G29" s="53">
        <v>0</v>
      </c>
      <c r="H29" s="52">
        <v>0</v>
      </c>
      <c r="I29" s="54">
        <v>0</v>
      </c>
      <c r="J29" s="52">
        <v>0</v>
      </c>
      <c r="K29" s="54">
        <v>0</v>
      </c>
      <c r="L29" s="52">
        <v>0</v>
      </c>
      <c r="M29" s="52">
        <v>0</v>
      </c>
      <c r="N29" s="52">
        <v>0</v>
      </c>
      <c r="O29" s="52">
        <v>0</v>
      </c>
      <c r="P29" s="53">
        <v>0</v>
      </c>
      <c r="Q29" s="52">
        <v>0</v>
      </c>
    </row>
    <row r="30" spans="1:17" s="55" customFormat="1" ht="20.25" hidden="1" customHeight="1">
      <c r="A30" s="582"/>
      <c r="B30" s="579"/>
      <c r="C30" s="36" t="s">
        <v>7</v>
      </c>
      <c r="D30" s="37">
        <f>SUM(E30:Q30)</f>
        <v>0</v>
      </c>
      <c r="E30" s="43">
        <v>0</v>
      </c>
      <c r="F30" s="43">
        <v>0</v>
      </c>
      <c r="G30" s="44">
        <v>0</v>
      </c>
      <c r="H30" s="43">
        <v>0</v>
      </c>
      <c r="I30" s="44">
        <v>0</v>
      </c>
      <c r="J30" s="43">
        <v>0</v>
      </c>
      <c r="K30" s="45">
        <v>0</v>
      </c>
      <c r="L30" s="46">
        <v>0</v>
      </c>
      <c r="M30" s="46">
        <v>0</v>
      </c>
      <c r="N30" s="43">
        <v>0</v>
      </c>
      <c r="O30" s="43">
        <v>0</v>
      </c>
      <c r="P30" s="44">
        <v>0</v>
      </c>
      <c r="Q30" s="43">
        <v>0</v>
      </c>
    </row>
    <row r="31" spans="1:17" s="55" customFormat="1" ht="20.25" hidden="1" customHeight="1">
      <c r="A31" s="583"/>
      <c r="B31" s="580"/>
      <c r="C31" s="36" t="s">
        <v>8</v>
      </c>
      <c r="D31" s="37">
        <f>SUM(E31:Q31)</f>
        <v>0</v>
      </c>
      <c r="E31" s="43">
        <f t="shared" ref="E31:P31" si="6">E29+E30</f>
        <v>0</v>
      </c>
      <c r="F31" s="43">
        <f t="shared" si="6"/>
        <v>0</v>
      </c>
      <c r="G31" s="43">
        <f t="shared" si="6"/>
        <v>0</v>
      </c>
      <c r="H31" s="43">
        <f t="shared" si="6"/>
        <v>0</v>
      </c>
      <c r="I31" s="43">
        <f t="shared" si="6"/>
        <v>0</v>
      </c>
      <c r="J31" s="43">
        <f t="shared" si="6"/>
        <v>0</v>
      </c>
      <c r="K31" s="43">
        <f t="shared" si="6"/>
        <v>0</v>
      </c>
      <c r="L31" s="43">
        <f t="shared" si="6"/>
        <v>0</v>
      </c>
      <c r="M31" s="43">
        <f>M29+M30</f>
        <v>0</v>
      </c>
      <c r="N31" s="43">
        <f t="shared" si="6"/>
        <v>0</v>
      </c>
      <c r="O31" s="43">
        <f t="shared" si="6"/>
        <v>0</v>
      </c>
      <c r="P31" s="46">
        <f t="shared" si="6"/>
        <v>0</v>
      </c>
      <c r="Q31" s="43">
        <f>Q29+Q30</f>
        <v>0</v>
      </c>
    </row>
    <row r="32" spans="1:17" s="55" customFormat="1" ht="20.25" hidden="1" customHeight="1">
      <c r="A32" s="56"/>
      <c r="B32" s="48"/>
      <c r="C32" s="48"/>
      <c r="D32" s="50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2"/>
    </row>
    <row r="33" spans="1:17" s="55" customFormat="1" ht="18.75" customHeight="1">
      <c r="A33" s="581" t="s">
        <v>10</v>
      </c>
      <c r="B33" s="578" t="s">
        <v>11</v>
      </c>
      <c r="C33" s="36" t="s">
        <v>6</v>
      </c>
      <c r="D33" s="37">
        <f>SUM(E33:Q33)</f>
        <v>65243041</v>
      </c>
      <c r="E33" s="52">
        <v>0</v>
      </c>
      <c r="F33" s="52">
        <v>8596497</v>
      </c>
      <c r="G33" s="53">
        <v>0</v>
      </c>
      <c r="H33" s="52">
        <v>0</v>
      </c>
      <c r="I33" s="54">
        <v>0</v>
      </c>
      <c r="J33" s="52">
        <v>0</v>
      </c>
      <c r="K33" s="54">
        <v>0</v>
      </c>
      <c r="L33" s="52">
        <v>292587</v>
      </c>
      <c r="M33" s="52">
        <v>0</v>
      </c>
      <c r="N33" s="52">
        <v>35259000</v>
      </c>
      <c r="O33" s="52">
        <v>0</v>
      </c>
      <c r="P33" s="53">
        <v>21094957</v>
      </c>
      <c r="Q33" s="52">
        <v>0</v>
      </c>
    </row>
    <row r="34" spans="1:17" s="55" customFormat="1" ht="18.75" customHeight="1">
      <c r="A34" s="582"/>
      <c r="B34" s="579"/>
      <c r="C34" s="36" t="s">
        <v>7</v>
      </c>
      <c r="D34" s="37">
        <f t="shared" ref="D34:D51" si="7">SUM(E34:Q34)</f>
        <v>99143</v>
      </c>
      <c r="E34" s="43">
        <v>0</v>
      </c>
      <c r="F34" s="43">
        <v>0</v>
      </c>
      <c r="G34" s="44">
        <v>0</v>
      </c>
      <c r="H34" s="43">
        <v>0</v>
      </c>
      <c r="I34" s="44">
        <v>0</v>
      </c>
      <c r="J34" s="43">
        <v>0</v>
      </c>
      <c r="K34" s="45">
        <v>0</v>
      </c>
      <c r="L34" s="46">
        <v>0</v>
      </c>
      <c r="M34" s="46">
        <v>0</v>
      </c>
      <c r="N34" s="43">
        <v>0</v>
      </c>
      <c r="O34" s="43">
        <v>0</v>
      </c>
      <c r="P34" s="44">
        <v>99143</v>
      </c>
      <c r="Q34" s="43">
        <v>0</v>
      </c>
    </row>
    <row r="35" spans="1:17" s="55" customFormat="1" ht="18.75" customHeight="1">
      <c r="A35" s="583"/>
      <c r="B35" s="580"/>
      <c r="C35" s="36" t="s">
        <v>8</v>
      </c>
      <c r="D35" s="37">
        <f t="shared" si="7"/>
        <v>65342184</v>
      </c>
      <c r="E35" s="43">
        <f t="shared" ref="E35:P35" si="8">E33+E34</f>
        <v>0</v>
      </c>
      <c r="F35" s="43">
        <f t="shared" si="8"/>
        <v>8596497</v>
      </c>
      <c r="G35" s="43">
        <f t="shared" si="8"/>
        <v>0</v>
      </c>
      <c r="H35" s="43">
        <f t="shared" si="8"/>
        <v>0</v>
      </c>
      <c r="I35" s="43">
        <f t="shared" si="8"/>
        <v>0</v>
      </c>
      <c r="J35" s="43">
        <f t="shared" si="8"/>
        <v>0</v>
      </c>
      <c r="K35" s="43">
        <f t="shared" si="8"/>
        <v>0</v>
      </c>
      <c r="L35" s="43">
        <f t="shared" si="8"/>
        <v>292587</v>
      </c>
      <c r="M35" s="43">
        <f t="shared" si="8"/>
        <v>0</v>
      </c>
      <c r="N35" s="43">
        <f t="shared" si="8"/>
        <v>35259000</v>
      </c>
      <c r="O35" s="43">
        <f t="shared" si="8"/>
        <v>0</v>
      </c>
      <c r="P35" s="46">
        <f t="shared" si="8"/>
        <v>21194100</v>
      </c>
      <c r="Q35" s="43">
        <f>Q33+Q34</f>
        <v>0</v>
      </c>
    </row>
    <row r="36" spans="1:17" s="55" customFormat="1" ht="20.25" hidden="1" customHeight="1">
      <c r="A36" s="57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4"/>
      <c r="Q36" s="58"/>
    </row>
    <row r="37" spans="1:17" s="4" customFormat="1" ht="20.25" hidden="1" customHeight="1">
      <c r="A37" s="581" t="s">
        <v>31</v>
      </c>
      <c r="B37" s="578" t="s">
        <v>32</v>
      </c>
      <c r="C37" s="36" t="s">
        <v>6</v>
      </c>
      <c r="D37" s="37">
        <f>SUM(E37:Q37)</f>
        <v>604453</v>
      </c>
      <c r="E37" s="52">
        <v>0</v>
      </c>
      <c r="F37" s="52">
        <v>450</v>
      </c>
      <c r="G37" s="53">
        <v>0</v>
      </c>
      <c r="H37" s="52">
        <v>0</v>
      </c>
      <c r="I37" s="54">
        <v>0</v>
      </c>
      <c r="J37" s="52">
        <v>0</v>
      </c>
      <c r="K37" s="54">
        <v>0</v>
      </c>
      <c r="L37" s="52">
        <v>415003</v>
      </c>
      <c r="M37" s="52">
        <v>0</v>
      </c>
      <c r="N37" s="52">
        <v>189000</v>
      </c>
      <c r="O37" s="52">
        <v>0</v>
      </c>
      <c r="P37" s="53">
        <v>0</v>
      </c>
      <c r="Q37" s="52">
        <v>0</v>
      </c>
    </row>
    <row r="38" spans="1:17" s="4" customFormat="1" ht="20.25" hidden="1" customHeight="1">
      <c r="A38" s="582"/>
      <c r="B38" s="579"/>
      <c r="C38" s="36" t="s">
        <v>7</v>
      </c>
      <c r="D38" s="37">
        <f t="shared" si="7"/>
        <v>0</v>
      </c>
      <c r="E38" s="43">
        <v>0</v>
      </c>
      <c r="F38" s="43">
        <v>0</v>
      </c>
      <c r="G38" s="44">
        <v>0</v>
      </c>
      <c r="H38" s="43">
        <v>0</v>
      </c>
      <c r="I38" s="44">
        <v>0</v>
      </c>
      <c r="J38" s="43">
        <v>0</v>
      </c>
      <c r="K38" s="45">
        <v>0</v>
      </c>
      <c r="L38" s="46">
        <v>0</v>
      </c>
      <c r="M38" s="46">
        <v>0</v>
      </c>
      <c r="N38" s="43">
        <v>0</v>
      </c>
      <c r="O38" s="43">
        <v>0</v>
      </c>
      <c r="P38" s="44">
        <v>0</v>
      </c>
      <c r="Q38" s="43">
        <v>0</v>
      </c>
    </row>
    <row r="39" spans="1:17" s="4" customFormat="1" ht="20.25" hidden="1" customHeight="1">
      <c r="A39" s="583"/>
      <c r="B39" s="580"/>
      <c r="C39" s="36" t="s">
        <v>8</v>
      </c>
      <c r="D39" s="37">
        <f t="shared" si="7"/>
        <v>604453</v>
      </c>
      <c r="E39" s="43">
        <f t="shared" ref="E39:P39" si="9">E37+E38</f>
        <v>0</v>
      </c>
      <c r="F39" s="43">
        <f t="shared" si="9"/>
        <v>450</v>
      </c>
      <c r="G39" s="43">
        <f t="shared" si="9"/>
        <v>0</v>
      </c>
      <c r="H39" s="43">
        <f t="shared" si="9"/>
        <v>0</v>
      </c>
      <c r="I39" s="43">
        <f t="shared" si="9"/>
        <v>0</v>
      </c>
      <c r="J39" s="43">
        <f t="shared" si="9"/>
        <v>0</v>
      </c>
      <c r="K39" s="43">
        <f t="shared" si="9"/>
        <v>0</v>
      </c>
      <c r="L39" s="43">
        <f t="shared" si="9"/>
        <v>415003</v>
      </c>
      <c r="M39" s="43">
        <f t="shared" si="9"/>
        <v>0</v>
      </c>
      <c r="N39" s="43">
        <f t="shared" si="9"/>
        <v>189000</v>
      </c>
      <c r="O39" s="43">
        <f t="shared" si="9"/>
        <v>0</v>
      </c>
      <c r="P39" s="46">
        <f t="shared" si="9"/>
        <v>0</v>
      </c>
      <c r="Q39" s="43">
        <f>Q37+Q38</f>
        <v>0</v>
      </c>
    </row>
    <row r="40" spans="1:17" s="55" customFormat="1" ht="20.25" hidden="1" customHeight="1">
      <c r="A40" s="59"/>
      <c r="B40" s="60"/>
      <c r="C40" s="61"/>
      <c r="D40" s="53"/>
      <c r="E40" s="61"/>
      <c r="F40" s="61"/>
      <c r="G40" s="61"/>
      <c r="H40" s="61"/>
      <c r="I40" s="61"/>
      <c r="J40" s="61"/>
      <c r="K40" s="61"/>
      <c r="L40" s="61"/>
      <c r="M40" s="53"/>
      <c r="N40" s="61"/>
      <c r="O40" s="61"/>
      <c r="P40" s="61"/>
      <c r="Q40" s="62"/>
    </row>
    <row r="41" spans="1:17" s="4" customFormat="1" ht="20.25" hidden="1" customHeight="1">
      <c r="A41" s="581" t="s">
        <v>12</v>
      </c>
      <c r="B41" s="578" t="s">
        <v>13</v>
      </c>
      <c r="C41" s="36" t="s">
        <v>6</v>
      </c>
      <c r="D41" s="37">
        <f>SUM(E41:Q41)</f>
        <v>900000</v>
      </c>
      <c r="E41" s="52">
        <v>0</v>
      </c>
      <c r="F41" s="52">
        <v>900000</v>
      </c>
      <c r="G41" s="53">
        <v>0</v>
      </c>
      <c r="H41" s="52">
        <v>0</v>
      </c>
      <c r="I41" s="54">
        <v>0</v>
      </c>
      <c r="J41" s="52">
        <v>0</v>
      </c>
      <c r="K41" s="54">
        <v>0</v>
      </c>
      <c r="L41" s="52">
        <v>0</v>
      </c>
      <c r="M41" s="52">
        <v>0</v>
      </c>
      <c r="N41" s="52">
        <v>0</v>
      </c>
      <c r="O41" s="52">
        <v>0</v>
      </c>
      <c r="P41" s="53">
        <v>0</v>
      </c>
      <c r="Q41" s="52">
        <v>0</v>
      </c>
    </row>
    <row r="42" spans="1:17" s="4" customFormat="1" ht="20.25" hidden="1" customHeight="1">
      <c r="A42" s="582"/>
      <c r="B42" s="579"/>
      <c r="C42" s="36" t="s">
        <v>7</v>
      </c>
      <c r="D42" s="37">
        <f t="shared" si="7"/>
        <v>0</v>
      </c>
      <c r="E42" s="43">
        <v>0</v>
      </c>
      <c r="F42" s="43">
        <v>0</v>
      </c>
      <c r="G42" s="44">
        <v>0</v>
      </c>
      <c r="H42" s="43">
        <v>0</v>
      </c>
      <c r="I42" s="44">
        <v>0</v>
      </c>
      <c r="J42" s="43">
        <v>0</v>
      </c>
      <c r="K42" s="45">
        <v>0</v>
      </c>
      <c r="L42" s="46">
        <v>0</v>
      </c>
      <c r="M42" s="46">
        <v>0</v>
      </c>
      <c r="N42" s="43">
        <v>0</v>
      </c>
      <c r="O42" s="43">
        <v>0</v>
      </c>
      <c r="P42" s="44">
        <v>0</v>
      </c>
      <c r="Q42" s="43">
        <v>0</v>
      </c>
    </row>
    <row r="43" spans="1:17" s="4" customFormat="1" ht="20.25" hidden="1" customHeight="1">
      <c r="A43" s="583"/>
      <c r="B43" s="580"/>
      <c r="C43" s="36" t="s">
        <v>8</v>
      </c>
      <c r="D43" s="37">
        <f t="shared" si="7"/>
        <v>900000</v>
      </c>
      <c r="E43" s="43">
        <f t="shared" ref="E43:P43" si="10">E41+E42</f>
        <v>0</v>
      </c>
      <c r="F43" s="43">
        <f t="shared" si="10"/>
        <v>900000</v>
      </c>
      <c r="G43" s="43">
        <f t="shared" si="10"/>
        <v>0</v>
      </c>
      <c r="H43" s="43">
        <f t="shared" si="10"/>
        <v>0</v>
      </c>
      <c r="I43" s="43">
        <f t="shared" si="10"/>
        <v>0</v>
      </c>
      <c r="J43" s="43">
        <f t="shared" si="10"/>
        <v>0</v>
      </c>
      <c r="K43" s="43">
        <f t="shared" si="10"/>
        <v>0</v>
      </c>
      <c r="L43" s="43">
        <f t="shared" si="10"/>
        <v>0</v>
      </c>
      <c r="M43" s="43">
        <f t="shared" si="10"/>
        <v>0</v>
      </c>
      <c r="N43" s="43">
        <f t="shared" si="10"/>
        <v>0</v>
      </c>
      <c r="O43" s="43">
        <f t="shared" si="10"/>
        <v>0</v>
      </c>
      <c r="P43" s="46">
        <f t="shared" si="10"/>
        <v>0</v>
      </c>
      <c r="Q43" s="43">
        <f>Q41+Q42</f>
        <v>0</v>
      </c>
    </row>
    <row r="44" spans="1:17" s="4" customFormat="1" ht="20.25" hidden="1" customHeight="1">
      <c r="A44" s="57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2"/>
    </row>
    <row r="45" spans="1:17" s="4" customFormat="1" ht="20.25" hidden="1" customHeight="1">
      <c r="A45" s="581" t="s">
        <v>14</v>
      </c>
      <c r="B45" s="578" t="s">
        <v>15</v>
      </c>
      <c r="C45" s="36" t="s">
        <v>6</v>
      </c>
      <c r="D45" s="37">
        <f>SUM(E45:Q45)</f>
        <v>401070</v>
      </c>
      <c r="E45" s="52">
        <v>0</v>
      </c>
      <c r="F45" s="52">
        <v>15950</v>
      </c>
      <c r="G45" s="53">
        <v>0</v>
      </c>
      <c r="H45" s="52">
        <v>0</v>
      </c>
      <c r="I45" s="54">
        <v>0</v>
      </c>
      <c r="J45" s="52">
        <v>0</v>
      </c>
      <c r="K45" s="54">
        <v>0</v>
      </c>
      <c r="L45" s="52">
        <v>0</v>
      </c>
      <c r="M45" s="52">
        <v>0</v>
      </c>
      <c r="N45" s="52">
        <v>385120</v>
      </c>
      <c r="O45" s="52">
        <v>0</v>
      </c>
      <c r="P45" s="53">
        <v>0</v>
      </c>
      <c r="Q45" s="52">
        <v>0</v>
      </c>
    </row>
    <row r="46" spans="1:17" s="4" customFormat="1" ht="20.25" hidden="1" customHeight="1">
      <c r="A46" s="582"/>
      <c r="B46" s="579"/>
      <c r="C46" s="36" t="s">
        <v>7</v>
      </c>
      <c r="D46" s="37">
        <f t="shared" si="7"/>
        <v>0</v>
      </c>
      <c r="E46" s="43">
        <v>0</v>
      </c>
      <c r="F46" s="43">
        <v>0</v>
      </c>
      <c r="G46" s="44">
        <v>0</v>
      </c>
      <c r="H46" s="43">
        <v>0</v>
      </c>
      <c r="I46" s="44">
        <v>0</v>
      </c>
      <c r="J46" s="43">
        <v>0</v>
      </c>
      <c r="K46" s="45">
        <v>0</v>
      </c>
      <c r="L46" s="46">
        <v>0</v>
      </c>
      <c r="M46" s="46">
        <v>0</v>
      </c>
      <c r="N46" s="43">
        <v>0</v>
      </c>
      <c r="O46" s="43">
        <v>0</v>
      </c>
      <c r="P46" s="44">
        <v>0</v>
      </c>
      <c r="Q46" s="43">
        <v>0</v>
      </c>
    </row>
    <row r="47" spans="1:17" s="4" customFormat="1" ht="20.25" hidden="1" customHeight="1">
      <c r="A47" s="583"/>
      <c r="B47" s="580"/>
      <c r="C47" s="36" t="s">
        <v>8</v>
      </c>
      <c r="D47" s="37">
        <f t="shared" si="7"/>
        <v>401070</v>
      </c>
      <c r="E47" s="43">
        <f t="shared" ref="E47:P47" si="11">E45+E46</f>
        <v>0</v>
      </c>
      <c r="F47" s="43">
        <f t="shared" si="11"/>
        <v>15950</v>
      </c>
      <c r="G47" s="43">
        <f t="shared" si="11"/>
        <v>0</v>
      </c>
      <c r="H47" s="43">
        <f t="shared" si="11"/>
        <v>0</v>
      </c>
      <c r="I47" s="43">
        <f t="shared" si="11"/>
        <v>0</v>
      </c>
      <c r="J47" s="43">
        <f t="shared" si="11"/>
        <v>0</v>
      </c>
      <c r="K47" s="43">
        <f t="shared" si="11"/>
        <v>0</v>
      </c>
      <c r="L47" s="43">
        <f t="shared" si="11"/>
        <v>0</v>
      </c>
      <c r="M47" s="43">
        <f t="shared" si="11"/>
        <v>0</v>
      </c>
      <c r="N47" s="43">
        <f t="shared" si="11"/>
        <v>385120</v>
      </c>
      <c r="O47" s="43">
        <f t="shared" si="11"/>
        <v>0</v>
      </c>
      <c r="P47" s="46">
        <f t="shared" si="11"/>
        <v>0</v>
      </c>
      <c r="Q47" s="43">
        <f>Q45+Q46</f>
        <v>0</v>
      </c>
    </row>
    <row r="48" spans="1:17" s="4" customFormat="1" ht="5.25" hidden="1" customHeight="1">
      <c r="A48" s="57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2"/>
    </row>
    <row r="49" spans="1:17" s="4" customFormat="1" ht="19.5" hidden="1" customHeight="1">
      <c r="A49" s="581" t="s">
        <v>33</v>
      </c>
      <c r="B49" s="578" t="s">
        <v>34</v>
      </c>
      <c r="C49" s="36" t="s">
        <v>6</v>
      </c>
      <c r="D49" s="37">
        <f>SUM(E49:Q49)</f>
        <v>29932</v>
      </c>
      <c r="E49" s="52">
        <v>0</v>
      </c>
      <c r="F49" s="52">
        <v>0</v>
      </c>
      <c r="G49" s="53">
        <v>0</v>
      </c>
      <c r="H49" s="52">
        <v>0</v>
      </c>
      <c r="I49" s="54">
        <v>0</v>
      </c>
      <c r="J49" s="52">
        <v>29659</v>
      </c>
      <c r="K49" s="54">
        <v>0</v>
      </c>
      <c r="L49" s="52">
        <v>0</v>
      </c>
      <c r="M49" s="52">
        <v>273</v>
      </c>
      <c r="N49" s="52">
        <v>0</v>
      </c>
      <c r="O49" s="52">
        <v>0</v>
      </c>
      <c r="P49" s="53">
        <v>0</v>
      </c>
      <c r="Q49" s="52">
        <v>0</v>
      </c>
    </row>
    <row r="50" spans="1:17" s="4" customFormat="1" ht="19.5" hidden="1" customHeight="1">
      <c r="A50" s="582"/>
      <c r="B50" s="579"/>
      <c r="C50" s="36" t="s">
        <v>7</v>
      </c>
      <c r="D50" s="37">
        <f t="shared" si="7"/>
        <v>0</v>
      </c>
      <c r="E50" s="43">
        <v>0</v>
      </c>
      <c r="F50" s="43">
        <v>0</v>
      </c>
      <c r="G50" s="44">
        <v>0</v>
      </c>
      <c r="H50" s="43">
        <v>0</v>
      </c>
      <c r="I50" s="44">
        <v>0</v>
      </c>
      <c r="J50" s="43">
        <v>0</v>
      </c>
      <c r="K50" s="45">
        <v>0</v>
      </c>
      <c r="L50" s="46">
        <v>0</v>
      </c>
      <c r="M50" s="46">
        <v>0</v>
      </c>
      <c r="N50" s="43">
        <v>0</v>
      </c>
      <c r="O50" s="43">
        <v>0</v>
      </c>
      <c r="P50" s="44">
        <v>0</v>
      </c>
      <c r="Q50" s="43">
        <v>0</v>
      </c>
    </row>
    <row r="51" spans="1:17" s="4" customFormat="1" ht="19.5" hidden="1" customHeight="1">
      <c r="A51" s="583"/>
      <c r="B51" s="580"/>
      <c r="C51" s="36" t="s">
        <v>8</v>
      </c>
      <c r="D51" s="37">
        <f t="shared" si="7"/>
        <v>29932</v>
      </c>
      <c r="E51" s="43">
        <f t="shared" ref="E51:P51" si="12">E49+E50</f>
        <v>0</v>
      </c>
      <c r="F51" s="43">
        <f t="shared" si="12"/>
        <v>0</v>
      </c>
      <c r="G51" s="43">
        <f t="shared" si="12"/>
        <v>0</v>
      </c>
      <c r="H51" s="43">
        <f t="shared" si="12"/>
        <v>0</v>
      </c>
      <c r="I51" s="43">
        <f t="shared" si="12"/>
        <v>0</v>
      </c>
      <c r="J51" s="43">
        <f t="shared" si="12"/>
        <v>29659</v>
      </c>
      <c r="K51" s="43">
        <f t="shared" si="12"/>
        <v>0</v>
      </c>
      <c r="L51" s="43">
        <f t="shared" si="12"/>
        <v>0</v>
      </c>
      <c r="M51" s="43">
        <f t="shared" si="12"/>
        <v>273</v>
      </c>
      <c r="N51" s="43">
        <f t="shared" si="12"/>
        <v>0</v>
      </c>
      <c r="O51" s="43">
        <f t="shared" si="12"/>
        <v>0</v>
      </c>
      <c r="P51" s="46">
        <f t="shared" si="12"/>
        <v>0</v>
      </c>
      <c r="Q51" s="43">
        <f>Q49+Q50</f>
        <v>0</v>
      </c>
    </row>
    <row r="52" spans="1:17" s="4" customFormat="1" ht="6" hidden="1" customHeight="1">
      <c r="A52" s="56"/>
      <c r="B52" s="48"/>
      <c r="C52" s="48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2"/>
    </row>
    <row r="53" spans="1:17" s="55" customFormat="1" ht="20.25" hidden="1" customHeight="1">
      <c r="A53" s="581" t="s">
        <v>16</v>
      </c>
      <c r="B53" s="578" t="s">
        <v>17</v>
      </c>
      <c r="C53" s="36" t="s">
        <v>6</v>
      </c>
      <c r="D53" s="37">
        <f t="shared" ref="D53:D103" si="13">SUM(E53:Q53)</f>
        <v>3302144</v>
      </c>
      <c r="E53" s="52">
        <v>0</v>
      </c>
      <c r="F53" s="52">
        <v>141300</v>
      </c>
      <c r="G53" s="57">
        <v>129528</v>
      </c>
      <c r="H53" s="52">
        <v>1619136</v>
      </c>
      <c r="I53" s="54">
        <v>294510</v>
      </c>
      <c r="J53" s="52">
        <v>830670</v>
      </c>
      <c r="K53" s="54">
        <v>0</v>
      </c>
      <c r="L53" s="52">
        <v>0</v>
      </c>
      <c r="M53" s="52">
        <v>0</v>
      </c>
      <c r="N53" s="52">
        <v>287000</v>
      </c>
      <c r="O53" s="52">
        <v>0</v>
      </c>
      <c r="P53" s="53">
        <v>0</v>
      </c>
      <c r="Q53" s="52">
        <v>0</v>
      </c>
    </row>
    <row r="54" spans="1:17" s="55" customFormat="1" ht="20.25" hidden="1" customHeight="1">
      <c r="A54" s="582"/>
      <c r="B54" s="579"/>
      <c r="C54" s="36" t="s">
        <v>7</v>
      </c>
      <c r="D54" s="37">
        <f t="shared" si="13"/>
        <v>0</v>
      </c>
      <c r="E54" s="43">
        <v>0</v>
      </c>
      <c r="F54" s="43">
        <v>0</v>
      </c>
      <c r="G54" s="44">
        <v>0</v>
      </c>
      <c r="H54" s="43">
        <v>0</v>
      </c>
      <c r="I54" s="44">
        <v>0</v>
      </c>
      <c r="J54" s="43">
        <v>0</v>
      </c>
      <c r="K54" s="45">
        <v>0</v>
      </c>
      <c r="L54" s="46">
        <v>0</v>
      </c>
      <c r="M54" s="46">
        <v>0</v>
      </c>
      <c r="N54" s="43">
        <v>0</v>
      </c>
      <c r="O54" s="43">
        <v>0</v>
      </c>
      <c r="P54" s="44">
        <v>0</v>
      </c>
      <c r="Q54" s="43">
        <v>0</v>
      </c>
    </row>
    <row r="55" spans="1:17" s="55" customFormat="1" ht="20.25" hidden="1" customHeight="1">
      <c r="A55" s="583"/>
      <c r="B55" s="580"/>
      <c r="C55" s="36" t="s">
        <v>8</v>
      </c>
      <c r="D55" s="37">
        <f t="shared" si="13"/>
        <v>3302144</v>
      </c>
      <c r="E55" s="43">
        <f t="shared" ref="E55:P55" si="14">E53+E54</f>
        <v>0</v>
      </c>
      <c r="F55" s="43">
        <f t="shared" si="14"/>
        <v>141300</v>
      </c>
      <c r="G55" s="43">
        <f t="shared" si="14"/>
        <v>129528</v>
      </c>
      <c r="H55" s="43">
        <f t="shared" si="14"/>
        <v>1619136</v>
      </c>
      <c r="I55" s="43">
        <f t="shared" si="14"/>
        <v>294510</v>
      </c>
      <c r="J55" s="43">
        <f t="shared" si="14"/>
        <v>830670</v>
      </c>
      <c r="K55" s="43">
        <f t="shared" si="14"/>
        <v>0</v>
      </c>
      <c r="L55" s="43">
        <f t="shared" si="14"/>
        <v>0</v>
      </c>
      <c r="M55" s="43">
        <f t="shared" si="14"/>
        <v>0</v>
      </c>
      <c r="N55" s="43">
        <f t="shared" si="14"/>
        <v>287000</v>
      </c>
      <c r="O55" s="43">
        <f t="shared" si="14"/>
        <v>0</v>
      </c>
      <c r="P55" s="46">
        <f t="shared" si="14"/>
        <v>0</v>
      </c>
      <c r="Q55" s="43">
        <f>Q53+Q54</f>
        <v>0</v>
      </c>
    </row>
    <row r="56" spans="1:17" s="55" customFormat="1" ht="20.25" hidden="1" customHeight="1">
      <c r="A56" s="56"/>
      <c r="B56" s="48"/>
      <c r="C56" s="48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2"/>
    </row>
    <row r="57" spans="1:17" s="55" customFormat="1" ht="20.25" hidden="1" customHeight="1">
      <c r="A57" s="581" t="s">
        <v>26</v>
      </c>
      <c r="B57" s="578" t="s">
        <v>27</v>
      </c>
      <c r="C57" s="36" t="s">
        <v>6</v>
      </c>
      <c r="D57" s="37">
        <f>SUM(E57:Q57)</f>
        <v>5000</v>
      </c>
      <c r="E57" s="52">
        <v>0</v>
      </c>
      <c r="F57" s="52">
        <v>0</v>
      </c>
      <c r="G57" s="57">
        <v>0</v>
      </c>
      <c r="H57" s="52">
        <v>0</v>
      </c>
      <c r="I57" s="54">
        <v>0</v>
      </c>
      <c r="J57" s="52">
        <v>0</v>
      </c>
      <c r="K57" s="54">
        <v>0</v>
      </c>
      <c r="L57" s="52">
        <v>0</v>
      </c>
      <c r="M57" s="52">
        <v>0</v>
      </c>
      <c r="N57" s="52">
        <v>5000</v>
      </c>
      <c r="O57" s="52">
        <v>0</v>
      </c>
      <c r="P57" s="53">
        <v>0</v>
      </c>
      <c r="Q57" s="52">
        <v>0</v>
      </c>
    </row>
    <row r="58" spans="1:17" s="55" customFormat="1" ht="20.25" hidden="1" customHeight="1">
      <c r="A58" s="582"/>
      <c r="B58" s="579"/>
      <c r="C58" s="36" t="s">
        <v>7</v>
      </c>
      <c r="D58" s="37">
        <f t="shared" si="13"/>
        <v>0</v>
      </c>
      <c r="E58" s="43">
        <v>0</v>
      </c>
      <c r="F58" s="43">
        <v>0</v>
      </c>
      <c r="G58" s="44">
        <v>0</v>
      </c>
      <c r="H58" s="43">
        <v>0</v>
      </c>
      <c r="I58" s="44">
        <v>0</v>
      </c>
      <c r="J58" s="43">
        <v>0</v>
      </c>
      <c r="K58" s="45">
        <v>0</v>
      </c>
      <c r="L58" s="46">
        <v>0</v>
      </c>
      <c r="M58" s="46">
        <v>0</v>
      </c>
      <c r="N58" s="43">
        <v>0</v>
      </c>
      <c r="O58" s="43">
        <v>0</v>
      </c>
      <c r="P58" s="44">
        <v>0</v>
      </c>
      <c r="Q58" s="43">
        <v>0</v>
      </c>
    </row>
    <row r="59" spans="1:17" s="55" customFormat="1" ht="20.25" hidden="1" customHeight="1">
      <c r="A59" s="583"/>
      <c r="B59" s="580"/>
      <c r="C59" s="36" t="s">
        <v>8</v>
      </c>
      <c r="D59" s="37">
        <f t="shared" si="13"/>
        <v>5000</v>
      </c>
      <c r="E59" s="43">
        <f t="shared" ref="E59:P59" si="15">E57+E58</f>
        <v>0</v>
      </c>
      <c r="F59" s="43">
        <f t="shared" si="15"/>
        <v>0</v>
      </c>
      <c r="G59" s="43">
        <f t="shared" si="15"/>
        <v>0</v>
      </c>
      <c r="H59" s="43">
        <f t="shared" si="15"/>
        <v>0</v>
      </c>
      <c r="I59" s="43">
        <f t="shared" si="15"/>
        <v>0</v>
      </c>
      <c r="J59" s="43">
        <f t="shared" si="15"/>
        <v>0</v>
      </c>
      <c r="K59" s="43">
        <f t="shared" si="15"/>
        <v>0</v>
      </c>
      <c r="L59" s="43">
        <f t="shared" si="15"/>
        <v>0</v>
      </c>
      <c r="M59" s="43">
        <f t="shared" si="15"/>
        <v>0</v>
      </c>
      <c r="N59" s="43">
        <f t="shared" si="15"/>
        <v>5000</v>
      </c>
      <c r="O59" s="43">
        <f t="shared" si="15"/>
        <v>0</v>
      </c>
      <c r="P59" s="46">
        <f t="shared" si="15"/>
        <v>0</v>
      </c>
      <c r="Q59" s="43">
        <f>Q57+Q58</f>
        <v>0</v>
      </c>
    </row>
    <row r="60" spans="1:17" s="55" customFormat="1" ht="3.75" customHeight="1">
      <c r="A60" s="56"/>
      <c r="B60" s="48"/>
      <c r="C60" s="48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2"/>
    </row>
    <row r="61" spans="1:17" s="55" customFormat="1" ht="31.5" customHeight="1">
      <c r="A61" s="581" t="s">
        <v>79</v>
      </c>
      <c r="B61" s="578" t="s">
        <v>80</v>
      </c>
      <c r="C61" s="36" t="s">
        <v>6</v>
      </c>
      <c r="D61" s="37">
        <f>SUM(E61:Q61)</f>
        <v>361026827</v>
      </c>
      <c r="E61" s="52">
        <v>359726127</v>
      </c>
      <c r="F61" s="52">
        <v>1300700</v>
      </c>
      <c r="G61" s="53">
        <v>0</v>
      </c>
      <c r="H61" s="52">
        <v>0</v>
      </c>
      <c r="I61" s="54">
        <v>0</v>
      </c>
      <c r="J61" s="52">
        <v>0</v>
      </c>
      <c r="K61" s="54">
        <v>0</v>
      </c>
      <c r="L61" s="52">
        <v>0</v>
      </c>
      <c r="M61" s="52">
        <v>0</v>
      </c>
      <c r="N61" s="52">
        <v>0</v>
      </c>
      <c r="O61" s="52">
        <v>0</v>
      </c>
      <c r="P61" s="53">
        <v>0</v>
      </c>
      <c r="Q61" s="52">
        <v>0</v>
      </c>
    </row>
    <row r="62" spans="1:17" s="55" customFormat="1" ht="31.5" customHeight="1">
      <c r="A62" s="582"/>
      <c r="B62" s="579"/>
      <c r="C62" s="36" t="s">
        <v>7</v>
      </c>
      <c r="D62" s="37">
        <f t="shared" si="13"/>
        <v>51000000</v>
      </c>
      <c r="E62" s="43">
        <v>51000000</v>
      </c>
      <c r="F62" s="43">
        <v>0</v>
      </c>
      <c r="G62" s="44">
        <v>0</v>
      </c>
      <c r="H62" s="43">
        <v>0</v>
      </c>
      <c r="I62" s="44">
        <v>0</v>
      </c>
      <c r="J62" s="43">
        <v>0</v>
      </c>
      <c r="K62" s="45">
        <v>0</v>
      </c>
      <c r="L62" s="46">
        <v>0</v>
      </c>
      <c r="M62" s="46">
        <v>0</v>
      </c>
      <c r="N62" s="43">
        <v>0</v>
      </c>
      <c r="O62" s="43">
        <v>0</v>
      </c>
      <c r="P62" s="44">
        <v>0</v>
      </c>
      <c r="Q62" s="43">
        <v>0</v>
      </c>
    </row>
    <row r="63" spans="1:17" s="55" customFormat="1" ht="29.25" customHeight="1">
      <c r="A63" s="583"/>
      <c r="B63" s="580"/>
      <c r="C63" s="36" t="s">
        <v>8</v>
      </c>
      <c r="D63" s="37">
        <f t="shared" si="13"/>
        <v>412026827</v>
      </c>
      <c r="E63" s="43">
        <f t="shared" ref="E63:P63" si="16">E61+E62</f>
        <v>410726127</v>
      </c>
      <c r="F63" s="43">
        <f t="shared" si="16"/>
        <v>1300700</v>
      </c>
      <c r="G63" s="43">
        <f t="shared" si="16"/>
        <v>0</v>
      </c>
      <c r="H63" s="43">
        <f t="shared" si="16"/>
        <v>0</v>
      </c>
      <c r="I63" s="43">
        <f t="shared" si="16"/>
        <v>0</v>
      </c>
      <c r="J63" s="43">
        <f t="shared" si="16"/>
        <v>0</v>
      </c>
      <c r="K63" s="43">
        <f t="shared" si="16"/>
        <v>0</v>
      </c>
      <c r="L63" s="43">
        <f t="shared" si="16"/>
        <v>0</v>
      </c>
      <c r="M63" s="43">
        <f t="shared" si="16"/>
        <v>0</v>
      </c>
      <c r="N63" s="43">
        <f t="shared" si="16"/>
        <v>0</v>
      </c>
      <c r="O63" s="43">
        <f t="shared" si="16"/>
        <v>0</v>
      </c>
      <c r="P63" s="46">
        <f t="shared" si="16"/>
        <v>0</v>
      </c>
      <c r="Q63" s="43">
        <f>Q61+Q62</f>
        <v>0</v>
      </c>
    </row>
    <row r="64" spans="1:17" s="55" customFormat="1" ht="4.5" customHeight="1">
      <c r="A64" s="56"/>
      <c r="B64" s="48"/>
      <c r="C64" s="48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2"/>
    </row>
    <row r="65" spans="1:17" s="55" customFormat="1" ht="18" customHeight="1">
      <c r="A65" s="581" t="s">
        <v>41</v>
      </c>
      <c r="B65" s="578" t="s">
        <v>42</v>
      </c>
      <c r="C65" s="36" t="s">
        <v>6</v>
      </c>
      <c r="D65" s="37">
        <f>SUM(E65:Q65)</f>
        <v>488185375</v>
      </c>
      <c r="E65" s="52">
        <v>300881893</v>
      </c>
      <c r="F65" s="52">
        <v>50670</v>
      </c>
      <c r="G65" s="57">
        <v>115120388</v>
      </c>
      <c r="H65" s="52">
        <v>46609401</v>
      </c>
      <c r="I65" s="54">
        <v>25523023</v>
      </c>
      <c r="J65" s="52">
        <v>0</v>
      </c>
      <c r="K65" s="52">
        <v>0</v>
      </c>
      <c r="L65" s="52">
        <v>0</v>
      </c>
      <c r="M65" s="52">
        <v>0</v>
      </c>
      <c r="N65" s="52">
        <v>0</v>
      </c>
      <c r="O65" s="52">
        <v>0</v>
      </c>
      <c r="P65" s="57">
        <v>0</v>
      </c>
      <c r="Q65" s="52">
        <v>0</v>
      </c>
    </row>
    <row r="66" spans="1:17" s="55" customFormat="1" ht="18" customHeight="1">
      <c r="A66" s="582"/>
      <c r="B66" s="579"/>
      <c r="C66" s="36" t="s">
        <v>7</v>
      </c>
      <c r="D66" s="37">
        <f t="shared" si="13"/>
        <v>19134012</v>
      </c>
      <c r="E66" s="43">
        <v>19134012</v>
      </c>
      <c r="F66" s="43">
        <v>0</v>
      </c>
      <c r="G66" s="44">
        <v>0</v>
      </c>
      <c r="H66" s="43">
        <v>0</v>
      </c>
      <c r="I66" s="44">
        <v>0</v>
      </c>
      <c r="J66" s="43">
        <v>0</v>
      </c>
      <c r="K66" s="45">
        <v>0</v>
      </c>
      <c r="L66" s="46">
        <v>0</v>
      </c>
      <c r="M66" s="46">
        <v>0</v>
      </c>
      <c r="N66" s="43">
        <v>0</v>
      </c>
      <c r="O66" s="43">
        <v>0</v>
      </c>
      <c r="P66" s="44">
        <v>0</v>
      </c>
      <c r="Q66" s="43">
        <v>0</v>
      </c>
    </row>
    <row r="67" spans="1:17" s="55" customFormat="1" ht="18" customHeight="1">
      <c r="A67" s="583"/>
      <c r="B67" s="580"/>
      <c r="C67" s="36" t="s">
        <v>8</v>
      </c>
      <c r="D67" s="37">
        <f t="shared" si="13"/>
        <v>507319387</v>
      </c>
      <c r="E67" s="43">
        <f t="shared" ref="E67:P67" si="17">E65+E66</f>
        <v>320015905</v>
      </c>
      <c r="F67" s="43">
        <f t="shared" si="17"/>
        <v>50670</v>
      </c>
      <c r="G67" s="43">
        <f t="shared" si="17"/>
        <v>115120388</v>
      </c>
      <c r="H67" s="43">
        <f t="shared" si="17"/>
        <v>46609401</v>
      </c>
      <c r="I67" s="43">
        <f t="shared" si="17"/>
        <v>25523023</v>
      </c>
      <c r="J67" s="43">
        <f t="shared" si="17"/>
        <v>0</v>
      </c>
      <c r="K67" s="43">
        <f t="shared" si="17"/>
        <v>0</v>
      </c>
      <c r="L67" s="43">
        <f t="shared" si="17"/>
        <v>0</v>
      </c>
      <c r="M67" s="43">
        <f t="shared" si="17"/>
        <v>0</v>
      </c>
      <c r="N67" s="43">
        <f t="shared" si="17"/>
        <v>0</v>
      </c>
      <c r="O67" s="43">
        <f t="shared" si="17"/>
        <v>0</v>
      </c>
      <c r="P67" s="46">
        <f t="shared" si="17"/>
        <v>0</v>
      </c>
      <c r="Q67" s="43">
        <f>Q65+Q66</f>
        <v>0</v>
      </c>
    </row>
    <row r="68" spans="1:17" s="55" customFormat="1" ht="3.75" customHeight="1">
      <c r="A68" s="56"/>
      <c r="B68" s="48"/>
      <c r="C68" s="48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2"/>
    </row>
    <row r="69" spans="1:17" s="55" customFormat="1" ht="20.25" hidden="1" customHeight="1">
      <c r="A69" s="581" t="s">
        <v>18</v>
      </c>
      <c r="B69" s="578" t="s">
        <v>19</v>
      </c>
      <c r="C69" s="36" t="s">
        <v>6</v>
      </c>
      <c r="D69" s="37">
        <f>SUM(E69:Q69)</f>
        <v>2375371.2999999998</v>
      </c>
      <c r="E69" s="52">
        <v>0</v>
      </c>
      <c r="F69" s="52">
        <v>704828</v>
      </c>
      <c r="G69" s="53">
        <v>103032</v>
      </c>
      <c r="H69" s="52">
        <v>0</v>
      </c>
      <c r="I69" s="54">
        <v>19217</v>
      </c>
      <c r="J69" s="52">
        <v>0</v>
      </c>
      <c r="K69" s="54">
        <v>0</v>
      </c>
      <c r="L69" s="52">
        <v>0</v>
      </c>
      <c r="M69" s="52">
        <v>0</v>
      </c>
      <c r="N69" s="52">
        <v>868294.3</v>
      </c>
      <c r="O69" s="52">
        <v>680000</v>
      </c>
      <c r="P69" s="53">
        <v>0</v>
      </c>
      <c r="Q69" s="52">
        <v>0</v>
      </c>
    </row>
    <row r="70" spans="1:17" s="55" customFormat="1" ht="20.25" hidden="1" customHeight="1">
      <c r="A70" s="582"/>
      <c r="B70" s="579"/>
      <c r="C70" s="36" t="s">
        <v>7</v>
      </c>
      <c r="D70" s="37">
        <f t="shared" si="13"/>
        <v>0</v>
      </c>
      <c r="E70" s="43">
        <v>0</v>
      </c>
      <c r="F70" s="43">
        <v>0</v>
      </c>
      <c r="G70" s="44">
        <v>0</v>
      </c>
      <c r="H70" s="43">
        <v>0</v>
      </c>
      <c r="I70" s="44">
        <v>0</v>
      </c>
      <c r="J70" s="43">
        <v>0</v>
      </c>
      <c r="K70" s="45">
        <v>0</v>
      </c>
      <c r="L70" s="46">
        <v>0</v>
      </c>
      <c r="M70" s="46">
        <v>0</v>
      </c>
      <c r="N70" s="43">
        <v>0</v>
      </c>
      <c r="O70" s="43">
        <v>0</v>
      </c>
      <c r="P70" s="44">
        <v>0</v>
      </c>
      <c r="Q70" s="43">
        <v>0</v>
      </c>
    </row>
    <row r="71" spans="1:17" s="55" customFormat="1" ht="20.25" hidden="1" customHeight="1">
      <c r="A71" s="583"/>
      <c r="B71" s="580"/>
      <c r="C71" s="36" t="s">
        <v>8</v>
      </c>
      <c r="D71" s="37">
        <f>SUM(E71:Q71)</f>
        <v>2375371.2999999998</v>
      </c>
      <c r="E71" s="43">
        <f t="shared" ref="E71:P71" si="18">E69+E70</f>
        <v>0</v>
      </c>
      <c r="F71" s="43">
        <f t="shared" si="18"/>
        <v>704828</v>
      </c>
      <c r="G71" s="43">
        <f t="shared" si="18"/>
        <v>103032</v>
      </c>
      <c r="H71" s="43">
        <f t="shared" si="18"/>
        <v>0</v>
      </c>
      <c r="I71" s="43">
        <f t="shared" si="18"/>
        <v>19217</v>
      </c>
      <c r="J71" s="43">
        <f t="shared" si="18"/>
        <v>0</v>
      </c>
      <c r="K71" s="43">
        <f t="shared" si="18"/>
        <v>0</v>
      </c>
      <c r="L71" s="43">
        <f t="shared" si="18"/>
        <v>0</v>
      </c>
      <c r="M71" s="43">
        <f t="shared" si="18"/>
        <v>0</v>
      </c>
      <c r="N71" s="43">
        <f t="shared" si="18"/>
        <v>868294.3</v>
      </c>
      <c r="O71" s="43">
        <f t="shared" si="18"/>
        <v>680000</v>
      </c>
      <c r="P71" s="46">
        <f t="shared" si="18"/>
        <v>0</v>
      </c>
      <c r="Q71" s="43">
        <f>Q69+Q70</f>
        <v>0</v>
      </c>
    </row>
    <row r="72" spans="1:17" s="55" customFormat="1" ht="4.5" hidden="1" customHeight="1">
      <c r="A72" s="56"/>
      <c r="B72" s="48"/>
      <c r="C72" s="48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2"/>
    </row>
    <row r="73" spans="1:17" s="55" customFormat="1" ht="20.25" hidden="1" customHeight="1">
      <c r="A73" s="581" t="s">
        <v>20</v>
      </c>
      <c r="B73" s="578" t="s">
        <v>21</v>
      </c>
      <c r="C73" s="36" t="s">
        <v>6</v>
      </c>
      <c r="D73" s="37">
        <f>SUM(E73:Q73)</f>
        <v>13706663</v>
      </c>
      <c r="E73" s="52">
        <v>0</v>
      </c>
      <c r="F73" s="52">
        <v>217</v>
      </c>
      <c r="G73" s="53">
        <v>0</v>
      </c>
      <c r="H73" s="52">
        <v>0</v>
      </c>
      <c r="I73" s="54">
        <v>0</v>
      </c>
      <c r="J73" s="52">
        <v>0</v>
      </c>
      <c r="K73" s="54">
        <v>0</v>
      </c>
      <c r="L73" s="52">
        <v>0</v>
      </c>
      <c r="M73" s="52">
        <v>0</v>
      </c>
      <c r="N73" s="52">
        <v>13672946</v>
      </c>
      <c r="O73" s="52">
        <v>33500</v>
      </c>
      <c r="P73" s="53">
        <v>0</v>
      </c>
      <c r="Q73" s="52">
        <v>0</v>
      </c>
    </row>
    <row r="74" spans="1:17" s="55" customFormat="1" ht="20.25" hidden="1" customHeight="1">
      <c r="A74" s="582"/>
      <c r="B74" s="579"/>
      <c r="C74" s="36" t="s">
        <v>7</v>
      </c>
      <c r="D74" s="37">
        <f t="shared" si="13"/>
        <v>0</v>
      </c>
      <c r="E74" s="43">
        <v>0</v>
      </c>
      <c r="F74" s="43">
        <v>0</v>
      </c>
      <c r="G74" s="44">
        <v>0</v>
      </c>
      <c r="H74" s="43">
        <v>0</v>
      </c>
      <c r="I74" s="44">
        <v>0</v>
      </c>
      <c r="J74" s="43">
        <v>0</v>
      </c>
      <c r="K74" s="45">
        <v>0</v>
      </c>
      <c r="L74" s="46">
        <v>0</v>
      </c>
      <c r="M74" s="46">
        <v>0</v>
      </c>
      <c r="N74" s="43">
        <v>0</v>
      </c>
      <c r="O74" s="43">
        <v>0</v>
      </c>
      <c r="P74" s="44">
        <v>0</v>
      </c>
      <c r="Q74" s="43">
        <v>0</v>
      </c>
    </row>
    <row r="75" spans="1:17" s="55" customFormat="1" ht="20.25" hidden="1" customHeight="1">
      <c r="A75" s="583"/>
      <c r="B75" s="580"/>
      <c r="C75" s="36" t="s">
        <v>8</v>
      </c>
      <c r="D75" s="37">
        <f t="shared" si="13"/>
        <v>13706663</v>
      </c>
      <c r="E75" s="43">
        <f t="shared" ref="E75:P75" si="19">E73+E74</f>
        <v>0</v>
      </c>
      <c r="F75" s="43">
        <f t="shared" si="19"/>
        <v>217</v>
      </c>
      <c r="G75" s="43">
        <f t="shared" si="19"/>
        <v>0</v>
      </c>
      <c r="H75" s="43">
        <f t="shared" si="19"/>
        <v>0</v>
      </c>
      <c r="I75" s="43">
        <f t="shared" si="19"/>
        <v>0</v>
      </c>
      <c r="J75" s="43">
        <f t="shared" si="19"/>
        <v>0</v>
      </c>
      <c r="K75" s="43">
        <f t="shared" si="19"/>
        <v>0</v>
      </c>
      <c r="L75" s="43">
        <f t="shared" si="19"/>
        <v>0</v>
      </c>
      <c r="M75" s="43">
        <f t="shared" si="19"/>
        <v>0</v>
      </c>
      <c r="N75" s="43">
        <f t="shared" si="19"/>
        <v>13672946</v>
      </c>
      <c r="O75" s="43">
        <f t="shared" si="19"/>
        <v>33500</v>
      </c>
      <c r="P75" s="46">
        <f t="shared" si="19"/>
        <v>0</v>
      </c>
      <c r="Q75" s="43">
        <f>Q73+Q74</f>
        <v>0</v>
      </c>
    </row>
    <row r="76" spans="1:17" s="55" customFormat="1" ht="5.0999999999999996" hidden="1" customHeight="1">
      <c r="A76" s="56"/>
      <c r="B76" s="48"/>
      <c r="C76" s="48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2"/>
    </row>
    <row r="77" spans="1:17" s="55" customFormat="1" ht="17.25" customHeight="1">
      <c r="A77" s="581" t="s">
        <v>81</v>
      </c>
      <c r="B77" s="578" t="s">
        <v>22</v>
      </c>
      <c r="C77" s="36" t="s">
        <v>6</v>
      </c>
      <c r="D77" s="37">
        <f>SUM(E77:Q77)</f>
        <v>10399924</v>
      </c>
      <c r="E77" s="52">
        <v>0</v>
      </c>
      <c r="F77" s="52">
        <v>82249</v>
      </c>
      <c r="G77" s="53">
        <v>8581007</v>
      </c>
      <c r="H77" s="52">
        <v>0</v>
      </c>
      <c r="I77" s="54">
        <v>1558668</v>
      </c>
      <c r="J77" s="52">
        <v>0</v>
      </c>
      <c r="K77" s="54">
        <v>0</v>
      </c>
      <c r="L77" s="52">
        <v>0</v>
      </c>
      <c r="M77" s="52">
        <v>0</v>
      </c>
      <c r="N77" s="52">
        <v>100000</v>
      </c>
      <c r="O77" s="52">
        <v>78000</v>
      </c>
      <c r="P77" s="53">
        <v>0</v>
      </c>
      <c r="Q77" s="52">
        <v>0</v>
      </c>
    </row>
    <row r="78" spans="1:17" s="55" customFormat="1" ht="17.25" customHeight="1">
      <c r="A78" s="582"/>
      <c r="B78" s="579"/>
      <c r="C78" s="36" t="s">
        <v>7</v>
      </c>
      <c r="D78" s="37">
        <f t="shared" si="13"/>
        <v>20000</v>
      </c>
      <c r="E78" s="43">
        <v>0</v>
      </c>
      <c r="F78" s="43">
        <v>20000</v>
      </c>
      <c r="G78" s="44">
        <v>0</v>
      </c>
      <c r="H78" s="43">
        <v>0</v>
      </c>
      <c r="I78" s="44">
        <v>0</v>
      </c>
      <c r="J78" s="43">
        <v>0</v>
      </c>
      <c r="K78" s="45">
        <v>0</v>
      </c>
      <c r="L78" s="46">
        <v>0</v>
      </c>
      <c r="M78" s="46">
        <v>0</v>
      </c>
      <c r="N78" s="43">
        <v>0</v>
      </c>
      <c r="O78" s="43">
        <v>0</v>
      </c>
      <c r="P78" s="44">
        <v>0</v>
      </c>
      <c r="Q78" s="43">
        <v>0</v>
      </c>
    </row>
    <row r="79" spans="1:17" s="55" customFormat="1" ht="17.25" customHeight="1">
      <c r="A79" s="583"/>
      <c r="B79" s="580"/>
      <c r="C79" s="36" t="s">
        <v>8</v>
      </c>
      <c r="D79" s="37">
        <f t="shared" si="13"/>
        <v>10419924</v>
      </c>
      <c r="E79" s="43">
        <f t="shared" ref="E79:P79" si="20">E77+E78</f>
        <v>0</v>
      </c>
      <c r="F79" s="43">
        <f t="shared" si="20"/>
        <v>102249</v>
      </c>
      <c r="G79" s="43">
        <f t="shared" si="20"/>
        <v>8581007</v>
      </c>
      <c r="H79" s="43">
        <f t="shared" si="20"/>
        <v>0</v>
      </c>
      <c r="I79" s="43">
        <f t="shared" si="20"/>
        <v>1558668</v>
      </c>
      <c r="J79" s="43">
        <f t="shared" si="20"/>
        <v>0</v>
      </c>
      <c r="K79" s="43">
        <f t="shared" si="20"/>
        <v>0</v>
      </c>
      <c r="L79" s="43">
        <f t="shared" si="20"/>
        <v>0</v>
      </c>
      <c r="M79" s="43">
        <f t="shared" si="20"/>
        <v>0</v>
      </c>
      <c r="N79" s="43">
        <f t="shared" si="20"/>
        <v>100000</v>
      </c>
      <c r="O79" s="43">
        <f t="shared" si="20"/>
        <v>78000</v>
      </c>
      <c r="P79" s="46">
        <f t="shared" si="20"/>
        <v>0</v>
      </c>
      <c r="Q79" s="43">
        <f>Q77+Q78</f>
        <v>0</v>
      </c>
    </row>
    <row r="80" spans="1:17" s="55" customFormat="1" ht="5.0999999999999996" customHeight="1">
      <c r="A80" s="56"/>
      <c r="B80" s="48"/>
      <c r="C80" s="48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2"/>
    </row>
    <row r="81" spans="1:17" s="55" customFormat="1" ht="18" customHeight="1">
      <c r="A81" s="581" t="s">
        <v>44</v>
      </c>
      <c r="B81" s="578" t="s">
        <v>82</v>
      </c>
      <c r="C81" s="36" t="s">
        <v>6</v>
      </c>
      <c r="D81" s="37">
        <f>SUM(E81:Q81)</f>
        <v>9179686</v>
      </c>
      <c r="E81" s="52">
        <v>0</v>
      </c>
      <c r="F81" s="52">
        <v>2857686</v>
      </c>
      <c r="G81" s="57">
        <v>0</v>
      </c>
      <c r="H81" s="52">
        <v>2651000</v>
      </c>
      <c r="I81" s="54">
        <v>3659000</v>
      </c>
      <c r="J81" s="52">
        <v>0</v>
      </c>
      <c r="K81" s="54">
        <v>0</v>
      </c>
      <c r="L81" s="52">
        <v>0</v>
      </c>
      <c r="M81" s="52">
        <v>0</v>
      </c>
      <c r="N81" s="52">
        <v>12000</v>
      </c>
      <c r="O81" s="52">
        <v>0</v>
      </c>
      <c r="P81" s="53">
        <v>0</v>
      </c>
      <c r="Q81" s="52">
        <v>0</v>
      </c>
    </row>
    <row r="82" spans="1:17" s="55" customFormat="1" ht="18" customHeight="1">
      <c r="A82" s="582"/>
      <c r="B82" s="579"/>
      <c r="C82" s="36" t="s">
        <v>7</v>
      </c>
      <c r="D82" s="37">
        <f t="shared" si="13"/>
        <v>30400</v>
      </c>
      <c r="E82" s="43">
        <v>0</v>
      </c>
      <c r="F82" s="43">
        <v>30400</v>
      </c>
      <c r="G82" s="44">
        <v>0</v>
      </c>
      <c r="H82" s="43">
        <v>0</v>
      </c>
      <c r="I82" s="44">
        <v>0</v>
      </c>
      <c r="J82" s="43">
        <v>0</v>
      </c>
      <c r="K82" s="45">
        <v>0</v>
      </c>
      <c r="L82" s="46">
        <v>0</v>
      </c>
      <c r="M82" s="46">
        <v>0</v>
      </c>
      <c r="N82" s="43">
        <v>0</v>
      </c>
      <c r="O82" s="43">
        <v>0</v>
      </c>
      <c r="P82" s="44">
        <v>0</v>
      </c>
      <c r="Q82" s="38">
        <v>0</v>
      </c>
    </row>
    <row r="83" spans="1:17" s="55" customFormat="1" ht="18" customHeight="1">
      <c r="A83" s="583"/>
      <c r="B83" s="580"/>
      <c r="C83" s="36" t="s">
        <v>8</v>
      </c>
      <c r="D83" s="37">
        <f t="shared" si="13"/>
        <v>9210086</v>
      </c>
      <c r="E83" s="43">
        <f t="shared" ref="E83:P83" si="21">E81+E82</f>
        <v>0</v>
      </c>
      <c r="F83" s="43">
        <f t="shared" si="21"/>
        <v>2888086</v>
      </c>
      <c r="G83" s="43">
        <f t="shared" si="21"/>
        <v>0</v>
      </c>
      <c r="H83" s="43">
        <f t="shared" si="21"/>
        <v>2651000</v>
      </c>
      <c r="I83" s="43">
        <f t="shared" si="21"/>
        <v>3659000</v>
      </c>
      <c r="J83" s="43">
        <f t="shared" si="21"/>
        <v>0</v>
      </c>
      <c r="K83" s="43">
        <f t="shared" si="21"/>
        <v>0</v>
      </c>
      <c r="L83" s="43">
        <f t="shared" si="21"/>
        <v>0</v>
      </c>
      <c r="M83" s="43">
        <f t="shared" si="21"/>
        <v>0</v>
      </c>
      <c r="N83" s="43">
        <f t="shared" si="21"/>
        <v>12000</v>
      </c>
      <c r="O83" s="43">
        <f t="shared" si="21"/>
        <v>0</v>
      </c>
      <c r="P83" s="46">
        <f t="shared" si="21"/>
        <v>0</v>
      </c>
      <c r="Q83" s="43">
        <f>Q81+Q82</f>
        <v>0</v>
      </c>
    </row>
    <row r="84" spans="1:17" s="55" customFormat="1" ht="4.5" customHeight="1">
      <c r="A84" s="56"/>
      <c r="B84" s="48"/>
      <c r="C84" s="48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2"/>
    </row>
    <row r="85" spans="1:17" s="55" customFormat="1" ht="20.25" hidden="1" customHeight="1">
      <c r="A85" s="581" t="s">
        <v>83</v>
      </c>
      <c r="B85" s="578" t="s">
        <v>84</v>
      </c>
      <c r="C85" s="36" t="s">
        <v>6</v>
      </c>
      <c r="D85" s="37">
        <f>SUM(E85:Q85)</f>
        <v>11050</v>
      </c>
      <c r="E85" s="52">
        <v>0</v>
      </c>
      <c r="F85" s="52">
        <v>11050</v>
      </c>
      <c r="G85" s="57">
        <v>0</v>
      </c>
      <c r="H85" s="52">
        <v>0</v>
      </c>
      <c r="I85" s="53">
        <v>0</v>
      </c>
      <c r="J85" s="52">
        <v>0</v>
      </c>
      <c r="K85" s="54">
        <v>0</v>
      </c>
      <c r="L85" s="57">
        <v>0</v>
      </c>
      <c r="M85" s="52">
        <v>0</v>
      </c>
      <c r="N85" s="52">
        <v>0</v>
      </c>
      <c r="O85" s="52">
        <v>0</v>
      </c>
      <c r="P85" s="53">
        <v>0</v>
      </c>
      <c r="Q85" s="52">
        <v>0</v>
      </c>
    </row>
    <row r="86" spans="1:17" s="55" customFormat="1" ht="20.25" hidden="1" customHeight="1">
      <c r="A86" s="582"/>
      <c r="B86" s="579"/>
      <c r="C86" s="36" t="s">
        <v>7</v>
      </c>
      <c r="D86" s="37">
        <f t="shared" si="13"/>
        <v>0</v>
      </c>
      <c r="E86" s="43">
        <v>0</v>
      </c>
      <c r="F86" s="43">
        <v>0</v>
      </c>
      <c r="G86" s="44">
        <v>0</v>
      </c>
      <c r="H86" s="43">
        <v>0</v>
      </c>
      <c r="I86" s="44">
        <v>0</v>
      </c>
      <c r="J86" s="43">
        <v>0</v>
      </c>
      <c r="K86" s="45">
        <v>0</v>
      </c>
      <c r="L86" s="46">
        <v>0</v>
      </c>
      <c r="M86" s="46">
        <v>0</v>
      </c>
      <c r="N86" s="43">
        <v>0</v>
      </c>
      <c r="O86" s="43">
        <v>0</v>
      </c>
      <c r="P86" s="44">
        <v>0</v>
      </c>
      <c r="Q86" s="43">
        <v>0</v>
      </c>
    </row>
    <row r="87" spans="1:17" s="55" customFormat="1" ht="20.25" hidden="1" customHeight="1">
      <c r="A87" s="583"/>
      <c r="B87" s="580"/>
      <c r="C87" s="36" t="s">
        <v>8</v>
      </c>
      <c r="D87" s="37">
        <f t="shared" si="13"/>
        <v>11050</v>
      </c>
      <c r="E87" s="43">
        <f t="shared" ref="E87:P87" si="22">E85+E86</f>
        <v>0</v>
      </c>
      <c r="F87" s="43">
        <f t="shared" si="22"/>
        <v>11050</v>
      </c>
      <c r="G87" s="43">
        <f t="shared" si="22"/>
        <v>0</v>
      </c>
      <c r="H87" s="43">
        <f t="shared" si="22"/>
        <v>0</v>
      </c>
      <c r="I87" s="43">
        <f t="shared" si="22"/>
        <v>0</v>
      </c>
      <c r="J87" s="43">
        <f t="shared" si="22"/>
        <v>0</v>
      </c>
      <c r="K87" s="43">
        <f t="shared" si="22"/>
        <v>0</v>
      </c>
      <c r="L87" s="43">
        <f t="shared" si="22"/>
        <v>0</v>
      </c>
      <c r="M87" s="43">
        <f t="shared" si="22"/>
        <v>0</v>
      </c>
      <c r="N87" s="43">
        <f t="shared" si="22"/>
        <v>0</v>
      </c>
      <c r="O87" s="43">
        <f t="shared" si="22"/>
        <v>0</v>
      </c>
      <c r="P87" s="46">
        <f t="shared" si="22"/>
        <v>0</v>
      </c>
      <c r="Q87" s="43">
        <f>Q85+Q86</f>
        <v>0</v>
      </c>
    </row>
    <row r="88" spans="1:17" s="55" customFormat="1" ht="5.0999999999999996" hidden="1" customHeight="1">
      <c r="A88" s="56"/>
      <c r="B88" s="48"/>
      <c r="C88" s="48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2"/>
    </row>
    <row r="89" spans="1:17" s="55" customFormat="1" ht="20.25" hidden="1" customHeight="1">
      <c r="A89" s="581" t="s">
        <v>45</v>
      </c>
      <c r="B89" s="578" t="s">
        <v>28</v>
      </c>
      <c r="C89" s="36" t="s">
        <v>6</v>
      </c>
      <c r="D89" s="37">
        <f>SUM(E89:Q89)</f>
        <v>3346404</v>
      </c>
      <c r="E89" s="52">
        <v>0</v>
      </c>
      <c r="F89" s="52">
        <v>0</v>
      </c>
      <c r="G89" s="57">
        <v>0</v>
      </c>
      <c r="H89" s="52">
        <v>0</v>
      </c>
      <c r="I89" s="53">
        <v>0</v>
      </c>
      <c r="J89" s="52">
        <v>0</v>
      </c>
      <c r="K89" s="54">
        <v>0</v>
      </c>
      <c r="L89" s="57">
        <v>0</v>
      </c>
      <c r="M89" s="52">
        <v>0</v>
      </c>
      <c r="N89" s="52">
        <v>3346404</v>
      </c>
      <c r="O89" s="52">
        <v>0</v>
      </c>
      <c r="P89" s="53">
        <v>0</v>
      </c>
      <c r="Q89" s="52">
        <v>0</v>
      </c>
    </row>
    <row r="90" spans="1:17" s="55" customFormat="1" ht="20.25" hidden="1" customHeight="1">
      <c r="A90" s="582"/>
      <c r="B90" s="579"/>
      <c r="C90" s="36" t="s">
        <v>7</v>
      </c>
      <c r="D90" s="37">
        <f t="shared" si="13"/>
        <v>0</v>
      </c>
      <c r="E90" s="43">
        <v>0</v>
      </c>
      <c r="F90" s="43">
        <v>0</v>
      </c>
      <c r="G90" s="44">
        <v>0</v>
      </c>
      <c r="H90" s="43">
        <v>0</v>
      </c>
      <c r="I90" s="44">
        <v>0</v>
      </c>
      <c r="J90" s="43">
        <v>0</v>
      </c>
      <c r="K90" s="45">
        <v>0</v>
      </c>
      <c r="L90" s="46">
        <v>0</v>
      </c>
      <c r="M90" s="46">
        <v>0</v>
      </c>
      <c r="N90" s="43">
        <v>0</v>
      </c>
      <c r="O90" s="43">
        <v>0</v>
      </c>
      <c r="P90" s="44">
        <v>0</v>
      </c>
      <c r="Q90" s="43">
        <v>0</v>
      </c>
    </row>
    <row r="91" spans="1:17" s="55" customFormat="1" ht="20.25" hidden="1" customHeight="1">
      <c r="A91" s="583"/>
      <c r="B91" s="580"/>
      <c r="C91" s="36" t="s">
        <v>8</v>
      </c>
      <c r="D91" s="37">
        <f t="shared" si="13"/>
        <v>3346404</v>
      </c>
      <c r="E91" s="43">
        <f t="shared" ref="E91:P91" si="23">E89+E90</f>
        <v>0</v>
      </c>
      <c r="F91" s="43">
        <f t="shared" si="23"/>
        <v>0</v>
      </c>
      <c r="G91" s="43">
        <f t="shared" si="23"/>
        <v>0</v>
      </c>
      <c r="H91" s="43">
        <f t="shared" si="23"/>
        <v>0</v>
      </c>
      <c r="I91" s="43">
        <f t="shared" si="23"/>
        <v>0</v>
      </c>
      <c r="J91" s="43">
        <f t="shared" si="23"/>
        <v>0</v>
      </c>
      <c r="K91" s="43">
        <f t="shared" si="23"/>
        <v>0</v>
      </c>
      <c r="L91" s="43">
        <f t="shared" si="23"/>
        <v>0</v>
      </c>
      <c r="M91" s="43">
        <f t="shared" si="23"/>
        <v>0</v>
      </c>
      <c r="N91" s="43">
        <f t="shared" si="23"/>
        <v>3346404</v>
      </c>
      <c r="O91" s="43">
        <f t="shared" si="23"/>
        <v>0</v>
      </c>
      <c r="P91" s="46">
        <f t="shared" si="23"/>
        <v>0</v>
      </c>
      <c r="Q91" s="43">
        <f>Q89+Q90</f>
        <v>0</v>
      </c>
    </row>
    <row r="92" spans="1:17" s="55" customFormat="1" ht="4.5" hidden="1" customHeight="1">
      <c r="A92" s="59"/>
      <c r="B92" s="49"/>
      <c r="C92" s="48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2"/>
    </row>
    <row r="93" spans="1:17" s="55" customFormat="1" ht="20.25" hidden="1" customHeight="1">
      <c r="A93" s="581" t="s">
        <v>43</v>
      </c>
      <c r="B93" s="578" t="s">
        <v>23</v>
      </c>
      <c r="C93" s="36" t="s">
        <v>6</v>
      </c>
      <c r="D93" s="37">
        <f>SUM(E93:Q93)</f>
        <v>2416221</v>
      </c>
      <c r="E93" s="52">
        <v>0</v>
      </c>
      <c r="F93" s="52">
        <v>1448221</v>
      </c>
      <c r="G93" s="57">
        <v>90000</v>
      </c>
      <c r="H93" s="52">
        <v>0</v>
      </c>
      <c r="I93" s="53">
        <v>0</v>
      </c>
      <c r="J93" s="52">
        <v>0</v>
      </c>
      <c r="K93" s="54">
        <v>58000</v>
      </c>
      <c r="L93" s="57">
        <v>0</v>
      </c>
      <c r="M93" s="52">
        <v>0</v>
      </c>
      <c r="N93" s="52">
        <v>780000</v>
      </c>
      <c r="O93" s="52">
        <v>0</v>
      </c>
      <c r="P93" s="53">
        <v>40000</v>
      </c>
      <c r="Q93" s="52">
        <v>0</v>
      </c>
    </row>
    <row r="94" spans="1:17" s="55" customFormat="1" ht="20.25" hidden="1" customHeight="1">
      <c r="A94" s="582"/>
      <c r="B94" s="579"/>
      <c r="C94" s="36" t="s">
        <v>7</v>
      </c>
      <c r="D94" s="37">
        <f t="shared" si="13"/>
        <v>0</v>
      </c>
      <c r="E94" s="43">
        <v>0</v>
      </c>
      <c r="F94" s="43">
        <v>0</v>
      </c>
      <c r="G94" s="44">
        <v>0</v>
      </c>
      <c r="H94" s="43">
        <v>0</v>
      </c>
      <c r="I94" s="44">
        <v>0</v>
      </c>
      <c r="J94" s="43">
        <v>0</v>
      </c>
      <c r="K94" s="45">
        <v>0</v>
      </c>
      <c r="L94" s="46">
        <v>0</v>
      </c>
      <c r="M94" s="46">
        <v>0</v>
      </c>
      <c r="N94" s="43">
        <v>0</v>
      </c>
      <c r="O94" s="43">
        <v>0</v>
      </c>
      <c r="P94" s="44">
        <v>0</v>
      </c>
      <c r="Q94" s="43">
        <v>0</v>
      </c>
    </row>
    <row r="95" spans="1:17" s="55" customFormat="1" ht="20.25" hidden="1" customHeight="1">
      <c r="A95" s="583"/>
      <c r="B95" s="580"/>
      <c r="C95" s="36" t="s">
        <v>8</v>
      </c>
      <c r="D95" s="37">
        <f t="shared" si="13"/>
        <v>2416221</v>
      </c>
      <c r="E95" s="43">
        <f t="shared" ref="E95:P95" si="24">E93+E94</f>
        <v>0</v>
      </c>
      <c r="F95" s="43">
        <f t="shared" si="24"/>
        <v>1448221</v>
      </c>
      <c r="G95" s="43">
        <f t="shared" si="24"/>
        <v>90000</v>
      </c>
      <c r="H95" s="43">
        <f t="shared" si="24"/>
        <v>0</v>
      </c>
      <c r="I95" s="43">
        <f t="shared" si="24"/>
        <v>0</v>
      </c>
      <c r="J95" s="43">
        <f t="shared" si="24"/>
        <v>0</v>
      </c>
      <c r="K95" s="43">
        <f t="shared" si="24"/>
        <v>58000</v>
      </c>
      <c r="L95" s="43">
        <f t="shared" si="24"/>
        <v>0</v>
      </c>
      <c r="M95" s="43">
        <f t="shared" si="24"/>
        <v>0</v>
      </c>
      <c r="N95" s="43">
        <f t="shared" si="24"/>
        <v>780000</v>
      </c>
      <c r="O95" s="43">
        <f t="shared" si="24"/>
        <v>0</v>
      </c>
      <c r="P95" s="46">
        <f t="shared" si="24"/>
        <v>40000</v>
      </c>
      <c r="Q95" s="43">
        <f>Q93+Q94</f>
        <v>0</v>
      </c>
    </row>
    <row r="96" spans="1:17" s="55" customFormat="1" ht="5.0999999999999996" hidden="1" customHeight="1">
      <c r="A96" s="56"/>
      <c r="B96" s="48"/>
      <c r="C96" s="48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2"/>
    </row>
    <row r="97" spans="1:17" s="55" customFormat="1" ht="20.25" hidden="1" customHeight="1">
      <c r="A97" s="581" t="s">
        <v>85</v>
      </c>
      <c r="B97" s="578" t="s">
        <v>24</v>
      </c>
      <c r="C97" s="36" t="s">
        <v>6</v>
      </c>
      <c r="D97" s="37">
        <f>SUM(E97:Q97)</f>
        <v>4108722</v>
      </c>
      <c r="E97" s="52">
        <v>0</v>
      </c>
      <c r="F97" s="52">
        <v>0</v>
      </c>
      <c r="G97" s="57">
        <v>0</v>
      </c>
      <c r="H97" s="52">
        <v>0</v>
      </c>
      <c r="I97" s="53">
        <v>0</v>
      </c>
      <c r="J97" s="52">
        <v>0</v>
      </c>
      <c r="K97" s="54">
        <v>0</v>
      </c>
      <c r="L97" s="57">
        <v>0</v>
      </c>
      <c r="M97" s="52">
        <v>0</v>
      </c>
      <c r="N97" s="52">
        <v>0</v>
      </c>
      <c r="O97" s="52">
        <v>4108722</v>
      </c>
      <c r="P97" s="53">
        <v>0</v>
      </c>
      <c r="Q97" s="52">
        <v>0</v>
      </c>
    </row>
    <row r="98" spans="1:17" s="55" customFormat="1" ht="20.25" hidden="1" customHeight="1">
      <c r="A98" s="582"/>
      <c r="B98" s="579"/>
      <c r="C98" s="36" t="s">
        <v>7</v>
      </c>
      <c r="D98" s="37">
        <f t="shared" si="13"/>
        <v>0</v>
      </c>
      <c r="E98" s="43">
        <v>0</v>
      </c>
      <c r="F98" s="43">
        <v>0</v>
      </c>
      <c r="G98" s="44">
        <v>0</v>
      </c>
      <c r="H98" s="43">
        <v>0</v>
      </c>
      <c r="I98" s="44">
        <v>0</v>
      </c>
      <c r="J98" s="43">
        <v>0</v>
      </c>
      <c r="K98" s="45">
        <v>0</v>
      </c>
      <c r="L98" s="46">
        <v>0</v>
      </c>
      <c r="M98" s="46">
        <v>0</v>
      </c>
      <c r="N98" s="43">
        <v>0</v>
      </c>
      <c r="O98" s="43">
        <v>0</v>
      </c>
      <c r="P98" s="44">
        <v>0</v>
      </c>
      <c r="Q98" s="38">
        <v>0</v>
      </c>
    </row>
    <row r="99" spans="1:17" s="55" customFormat="1" ht="20.25" hidden="1" customHeight="1">
      <c r="A99" s="583"/>
      <c r="B99" s="580"/>
      <c r="C99" s="36" t="s">
        <v>8</v>
      </c>
      <c r="D99" s="37">
        <f t="shared" si="13"/>
        <v>4108722</v>
      </c>
      <c r="E99" s="43">
        <f t="shared" ref="E99:P99" si="25">E97+E98</f>
        <v>0</v>
      </c>
      <c r="F99" s="43">
        <f t="shared" si="25"/>
        <v>0</v>
      </c>
      <c r="G99" s="43">
        <f t="shared" si="25"/>
        <v>0</v>
      </c>
      <c r="H99" s="43">
        <f t="shared" si="25"/>
        <v>0</v>
      </c>
      <c r="I99" s="43">
        <f t="shared" si="25"/>
        <v>0</v>
      </c>
      <c r="J99" s="43">
        <f t="shared" si="25"/>
        <v>0</v>
      </c>
      <c r="K99" s="43">
        <f t="shared" si="25"/>
        <v>0</v>
      </c>
      <c r="L99" s="43">
        <f t="shared" si="25"/>
        <v>0</v>
      </c>
      <c r="M99" s="43">
        <f t="shared" si="25"/>
        <v>0</v>
      </c>
      <c r="N99" s="43">
        <f t="shared" si="25"/>
        <v>0</v>
      </c>
      <c r="O99" s="43">
        <f t="shared" si="25"/>
        <v>4108722</v>
      </c>
      <c r="P99" s="46">
        <f t="shared" si="25"/>
        <v>0</v>
      </c>
      <c r="Q99" s="43">
        <f>Q97+Q98</f>
        <v>0</v>
      </c>
    </row>
    <row r="100" spans="1:17" s="55" customFormat="1" ht="5.0999999999999996" hidden="1" customHeight="1">
      <c r="A100" s="56"/>
      <c r="B100" s="48"/>
      <c r="C100" s="48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2"/>
    </row>
    <row r="101" spans="1:17" s="55" customFormat="1" ht="18.75" customHeight="1">
      <c r="A101" s="581" t="s">
        <v>86</v>
      </c>
      <c r="B101" s="578" t="s">
        <v>25</v>
      </c>
      <c r="C101" s="36" t="s">
        <v>6</v>
      </c>
      <c r="D101" s="37">
        <f>SUM(E101:Q101)</f>
        <v>2496943</v>
      </c>
      <c r="E101" s="52">
        <v>0</v>
      </c>
      <c r="F101" s="52">
        <v>130283</v>
      </c>
      <c r="G101" s="57">
        <v>0</v>
      </c>
      <c r="H101" s="52">
        <v>0</v>
      </c>
      <c r="I101" s="54">
        <v>0</v>
      </c>
      <c r="J101" s="52">
        <v>0</v>
      </c>
      <c r="K101" s="52">
        <v>0</v>
      </c>
      <c r="L101" s="52">
        <v>0</v>
      </c>
      <c r="M101" s="52">
        <v>0</v>
      </c>
      <c r="N101" s="52">
        <v>2180000</v>
      </c>
      <c r="O101" s="52">
        <v>0</v>
      </c>
      <c r="P101" s="57">
        <v>176660</v>
      </c>
      <c r="Q101" s="52">
        <v>10000</v>
      </c>
    </row>
    <row r="102" spans="1:17" s="55" customFormat="1" ht="18.75" customHeight="1">
      <c r="A102" s="582"/>
      <c r="B102" s="579"/>
      <c r="C102" s="36" t="s">
        <v>7</v>
      </c>
      <c r="D102" s="37">
        <f t="shared" si="13"/>
        <v>16260</v>
      </c>
      <c r="E102" s="43">
        <v>0</v>
      </c>
      <c r="F102" s="43">
        <v>16260</v>
      </c>
      <c r="G102" s="44">
        <v>0</v>
      </c>
      <c r="H102" s="43">
        <v>0</v>
      </c>
      <c r="I102" s="44">
        <v>0</v>
      </c>
      <c r="J102" s="43">
        <v>0</v>
      </c>
      <c r="K102" s="45">
        <v>0</v>
      </c>
      <c r="L102" s="46">
        <v>0</v>
      </c>
      <c r="M102" s="46">
        <v>0</v>
      </c>
      <c r="N102" s="43">
        <v>0</v>
      </c>
      <c r="O102" s="43">
        <v>0</v>
      </c>
      <c r="P102" s="44">
        <v>0</v>
      </c>
      <c r="Q102" s="43">
        <v>0</v>
      </c>
    </row>
    <row r="103" spans="1:17" s="55" customFormat="1" ht="18.75" customHeight="1">
      <c r="A103" s="582"/>
      <c r="B103" s="579"/>
      <c r="C103" s="102" t="s">
        <v>8</v>
      </c>
      <c r="D103" s="105">
        <f t="shared" si="13"/>
        <v>2513203</v>
      </c>
      <c r="E103" s="106">
        <f t="shared" ref="E103:Q103" si="26">E101+E102</f>
        <v>0</v>
      </c>
      <c r="F103" s="106">
        <f t="shared" si="26"/>
        <v>146543</v>
      </c>
      <c r="G103" s="106">
        <f t="shared" si="26"/>
        <v>0</v>
      </c>
      <c r="H103" s="106">
        <f t="shared" si="26"/>
        <v>0</v>
      </c>
      <c r="I103" s="106">
        <f t="shared" si="26"/>
        <v>0</v>
      </c>
      <c r="J103" s="106">
        <f t="shared" si="26"/>
        <v>0</v>
      </c>
      <c r="K103" s="106">
        <f t="shared" si="26"/>
        <v>0</v>
      </c>
      <c r="L103" s="106">
        <f t="shared" si="26"/>
        <v>0</v>
      </c>
      <c r="M103" s="106">
        <f t="shared" si="26"/>
        <v>0</v>
      </c>
      <c r="N103" s="106">
        <f t="shared" si="26"/>
        <v>2180000</v>
      </c>
      <c r="O103" s="106">
        <f t="shared" si="26"/>
        <v>0</v>
      </c>
      <c r="P103" s="107">
        <f t="shared" si="26"/>
        <v>176660</v>
      </c>
      <c r="Q103" s="106">
        <f t="shared" si="26"/>
        <v>10000</v>
      </c>
    </row>
    <row r="104" spans="1:17" s="104" customFormat="1" ht="5.0999999999999996" hidden="1" customHeight="1">
      <c r="A104" s="108"/>
      <c r="B104" s="109"/>
      <c r="C104" s="48"/>
      <c r="D104" s="110"/>
      <c r="E104" s="111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112"/>
    </row>
    <row r="105" spans="1:17" s="27" customFormat="1" ht="20.25" hidden="1" customHeight="1">
      <c r="A105" s="584"/>
      <c r="B105" s="587" t="s">
        <v>87</v>
      </c>
      <c r="C105" s="63" t="s">
        <v>6</v>
      </c>
      <c r="D105" s="25">
        <f>SUM(E105:P105)</f>
        <v>382310553</v>
      </c>
      <c r="E105" s="64">
        <f>E109+E117+E121+E125+E129+E133+E149+E153+E161+E157+E141+E113+E137+E145</f>
        <v>0</v>
      </c>
      <c r="F105" s="64">
        <f t="shared" ref="F105:Q105" si="27">F109+F117+F121+F125+F129+F133+F149+F153+F161+F157+F141+F113+F137+F145</f>
        <v>21289237</v>
      </c>
      <c r="G105" s="64">
        <f t="shared" si="27"/>
        <v>298204817</v>
      </c>
      <c r="H105" s="64">
        <f t="shared" si="27"/>
        <v>2286302</v>
      </c>
      <c r="I105" s="64">
        <f t="shared" si="27"/>
        <v>45211355</v>
      </c>
      <c r="J105" s="64">
        <f t="shared" si="27"/>
        <v>9397212</v>
      </c>
      <c r="K105" s="64">
        <f t="shared" si="27"/>
        <v>0</v>
      </c>
      <c r="L105" s="64">
        <f t="shared" si="27"/>
        <v>0</v>
      </c>
      <c r="M105" s="64">
        <f t="shared" si="27"/>
        <v>25238</v>
      </c>
      <c r="N105" s="64">
        <f t="shared" si="27"/>
        <v>762360</v>
      </c>
      <c r="O105" s="64">
        <f t="shared" si="27"/>
        <v>4095188</v>
      </c>
      <c r="P105" s="64">
        <f t="shared" si="27"/>
        <v>1038844</v>
      </c>
      <c r="Q105" s="64">
        <f t="shared" si="27"/>
        <v>0</v>
      </c>
    </row>
    <row r="106" spans="1:17" s="27" customFormat="1" ht="20.25" hidden="1" customHeight="1">
      <c r="A106" s="585"/>
      <c r="B106" s="588"/>
      <c r="C106" s="63" t="s">
        <v>7</v>
      </c>
      <c r="D106" s="25">
        <f>SUM(E106:P106)</f>
        <v>0</v>
      </c>
      <c r="E106" s="64">
        <f t="shared" ref="E106:Q107" si="28">E110+E118+E122+E126+E130+E134+E150+E154+E162+E158+E142+E114+E138+E146</f>
        <v>0</v>
      </c>
      <c r="F106" s="64">
        <f t="shared" si="28"/>
        <v>0</v>
      </c>
      <c r="G106" s="64">
        <f t="shared" si="28"/>
        <v>0</v>
      </c>
      <c r="H106" s="64">
        <f t="shared" si="28"/>
        <v>0</v>
      </c>
      <c r="I106" s="64">
        <f t="shared" si="28"/>
        <v>0</v>
      </c>
      <c r="J106" s="64">
        <f t="shared" si="28"/>
        <v>0</v>
      </c>
      <c r="K106" s="64">
        <f t="shared" si="28"/>
        <v>0</v>
      </c>
      <c r="L106" s="64">
        <f t="shared" si="28"/>
        <v>0</v>
      </c>
      <c r="M106" s="64">
        <f t="shared" si="28"/>
        <v>0</v>
      </c>
      <c r="N106" s="64">
        <f t="shared" si="28"/>
        <v>0</v>
      </c>
      <c r="O106" s="64">
        <f t="shared" si="28"/>
        <v>0</v>
      </c>
      <c r="P106" s="64">
        <f t="shared" si="28"/>
        <v>0</v>
      </c>
      <c r="Q106" s="64">
        <f t="shared" si="28"/>
        <v>0</v>
      </c>
    </row>
    <row r="107" spans="1:17" s="27" customFormat="1" ht="20.25" hidden="1" customHeight="1">
      <c r="A107" s="586"/>
      <c r="B107" s="589"/>
      <c r="C107" s="63" t="s">
        <v>8</v>
      </c>
      <c r="D107" s="25">
        <f>SUM(E107:P107)</f>
        <v>382310553</v>
      </c>
      <c r="E107" s="64">
        <f t="shared" si="28"/>
        <v>0</v>
      </c>
      <c r="F107" s="64">
        <f t="shared" si="28"/>
        <v>21289237</v>
      </c>
      <c r="G107" s="64">
        <f t="shared" si="28"/>
        <v>298204817</v>
      </c>
      <c r="H107" s="64">
        <f t="shared" si="28"/>
        <v>2286302</v>
      </c>
      <c r="I107" s="64">
        <f t="shared" si="28"/>
        <v>45211355</v>
      </c>
      <c r="J107" s="64">
        <f t="shared" si="28"/>
        <v>9397212</v>
      </c>
      <c r="K107" s="64">
        <f t="shared" si="28"/>
        <v>0</v>
      </c>
      <c r="L107" s="64">
        <f t="shared" si="28"/>
        <v>0</v>
      </c>
      <c r="M107" s="64">
        <f t="shared" si="28"/>
        <v>25238</v>
      </c>
      <c r="N107" s="64">
        <f t="shared" si="28"/>
        <v>762360</v>
      </c>
      <c r="O107" s="64">
        <f t="shared" si="28"/>
        <v>4095188</v>
      </c>
      <c r="P107" s="64">
        <f t="shared" si="28"/>
        <v>1038844</v>
      </c>
      <c r="Q107" s="64">
        <f t="shared" si="28"/>
        <v>0</v>
      </c>
    </row>
    <row r="108" spans="1:17" s="35" customFormat="1" ht="20.25" hidden="1" customHeight="1">
      <c r="A108" s="65"/>
      <c r="B108" s="66"/>
      <c r="C108" s="66"/>
      <c r="D108" s="67"/>
      <c r="E108" s="68"/>
      <c r="F108" s="69"/>
      <c r="G108" s="69"/>
      <c r="H108" s="70"/>
      <c r="I108" s="69"/>
      <c r="J108" s="69"/>
      <c r="K108" s="71"/>
      <c r="L108" s="69"/>
      <c r="M108" s="69"/>
      <c r="N108" s="69"/>
      <c r="O108" s="69"/>
      <c r="P108" s="69"/>
      <c r="Q108" s="70"/>
    </row>
    <row r="109" spans="1:17" s="42" customFormat="1" ht="20.25" hidden="1" customHeight="1">
      <c r="A109" s="590" t="s">
        <v>9</v>
      </c>
      <c r="B109" s="591" t="s">
        <v>78</v>
      </c>
      <c r="C109" s="36" t="s">
        <v>6</v>
      </c>
      <c r="D109" s="37">
        <f t="shared" ref="D109:D163" si="29">SUM(E109:Q109)</f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52">
        <v>0</v>
      </c>
      <c r="N109" s="38">
        <v>0</v>
      </c>
      <c r="O109" s="38">
        <v>0</v>
      </c>
      <c r="P109" s="39">
        <v>0</v>
      </c>
      <c r="Q109" s="38">
        <v>0</v>
      </c>
    </row>
    <row r="110" spans="1:17" s="42" customFormat="1" ht="20.25" hidden="1" customHeight="1">
      <c r="A110" s="590"/>
      <c r="B110" s="591"/>
      <c r="C110" s="36" t="s">
        <v>7</v>
      </c>
      <c r="D110" s="37">
        <f t="shared" si="29"/>
        <v>0</v>
      </c>
      <c r="E110" s="43">
        <v>0</v>
      </c>
      <c r="F110" s="43">
        <v>0</v>
      </c>
      <c r="G110" s="44">
        <v>0</v>
      </c>
      <c r="H110" s="43">
        <v>0</v>
      </c>
      <c r="I110" s="44"/>
      <c r="J110" s="43">
        <v>0</v>
      </c>
      <c r="K110" s="45">
        <v>0</v>
      </c>
      <c r="L110" s="46">
        <v>0</v>
      </c>
      <c r="M110" s="46">
        <v>0</v>
      </c>
      <c r="N110" s="43">
        <v>0</v>
      </c>
      <c r="O110" s="43">
        <v>0</v>
      </c>
      <c r="P110" s="44">
        <v>0</v>
      </c>
      <c r="Q110" s="43">
        <v>0</v>
      </c>
    </row>
    <row r="111" spans="1:17" s="42" customFormat="1" ht="20.25" hidden="1" customHeight="1">
      <c r="A111" s="590"/>
      <c r="B111" s="591"/>
      <c r="C111" s="36" t="s">
        <v>8</v>
      </c>
      <c r="D111" s="37">
        <f t="shared" si="29"/>
        <v>0</v>
      </c>
      <c r="E111" s="43">
        <f t="shared" ref="E111:P111" si="30">E109+E110</f>
        <v>0</v>
      </c>
      <c r="F111" s="43">
        <f t="shared" si="30"/>
        <v>0</v>
      </c>
      <c r="G111" s="43">
        <f t="shared" si="30"/>
        <v>0</v>
      </c>
      <c r="H111" s="43">
        <f t="shared" si="30"/>
        <v>0</v>
      </c>
      <c r="I111" s="43">
        <f t="shared" si="30"/>
        <v>0</v>
      </c>
      <c r="J111" s="43">
        <f t="shared" si="30"/>
        <v>0</v>
      </c>
      <c r="K111" s="43">
        <f t="shared" si="30"/>
        <v>0</v>
      </c>
      <c r="L111" s="43">
        <f t="shared" si="30"/>
        <v>0</v>
      </c>
      <c r="M111" s="43">
        <f t="shared" si="30"/>
        <v>0</v>
      </c>
      <c r="N111" s="43">
        <f t="shared" si="30"/>
        <v>0</v>
      </c>
      <c r="O111" s="43">
        <f t="shared" si="30"/>
        <v>0</v>
      </c>
      <c r="P111" s="46">
        <f t="shared" si="30"/>
        <v>0</v>
      </c>
      <c r="Q111" s="43">
        <f>Q109+Q110</f>
        <v>0</v>
      </c>
    </row>
    <row r="112" spans="1:17" s="42" customFormat="1" ht="5.0999999999999996" hidden="1" customHeight="1">
      <c r="A112" s="51"/>
      <c r="B112" s="72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4"/>
    </row>
    <row r="113" spans="1:17" s="42" customFormat="1" ht="20.25" hidden="1" customHeight="1">
      <c r="A113" s="590" t="s">
        <v>37</v>
      </c>
      <c r="B113" s="591" t="s">
        <v>38</v>
      </c>
      <c r="C113" s="36" t="s">
        <v>6</v>
      </c>
      <c r="D113" s="37">
        <f>SUM(E113:Q113)</f>
        <v>951855</v>
      </c>
      <c r="E113" s="38">
        <v>0</v>
      </c>
      <c r="F113" s="38">
        <v>951855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52">
        <v>0</v>
      </c>
      <c r="N113" s="38">
        <v>0</v>
      </c>
      <c r="O113" s="38">
        <v>0</v>
      </c>
      <c r="P113" s="39">
        <v>0</v>
      </c>
      <c r="Q113" s="38">
        <v>0</v>
      </c>
    </row>
    <row r="114" spans="1:17" s="42" customFormat="1" ht="20.25" hidden="1" customHeight="1">
      <c r="A114" s="590"/>
      <c r="B114" s="591"/>
      <c r="C114" s="36" t="s">
        <v>7</v>
      </c>
      <c r="D114" s="37">
        <f>SUM(E114:Q114)</f>
        <v>0</v>
      </c>
      <c r="E114" s="43">
        <v>0</v>
      </c>
      <c r="F114" s="43">
        <v>0</v>
      </c>
      <c r="G114" s="44">
        <v>0</v>
      </c>
      <c r="H114" s="43">
        <v>0</v>
      </c>
      <c r="I114" s="44"/>
      <c r="J114" s="43">
        <v>0</v>
      </c>
      <c r="K114" s="45">
        <v>0</v>
      </c>
      <c r="L114" s="46">
        <v>0</v>
      </c>
      <c r="M114" s="46">
        <v>0</v>
      </c>
      <c r="N114" s="43">
        <v>0</v>
      </c>
      <c r="O114" s="43">
        <v>0</v>
      </c>
      <c r="P114" s="44">
        <v>0</v>
      </c>
      <c r="Q114" s="43">
        <v>0</v>
      </c>
    </row>
    <row r="115" spans="1:17" s="42" customFormat="1" ht="20.25" hidden="1" customHeight="1">
      <c r="A115" s="590"/>
      <c r="B115" s="591"/>
      <c r="C115" s="36" t="s">
        <v>8</v>
      </c>
      <c r="D115" s="37">
        <f>SUM(E115:Q115)</f>
        <v>951855</v>
      </c>
      <c r="E115" s="43">
        <f t="shared" ref="E115:P115" si="31">E113+E114</f>
        <v>0</v>
      </c>
      <c r="F115" s="43">
        <f t="shared" si="31"/>
        <v>951855</v>
      </c>
      <c r="G115" s="43">
        <f t="shared" si="31"/>
        <v>0</v>
      </c>
      <c r="H115" s="43">
        <f t="shared" si="31"/>
        <v>0</v>
      </c>
      <c r="I115" s="43">
        <f t="shared" si="31"/>
        <v>0</v>
      </c>
      <c r="J115" s="43">
        <f t="shared" si="31"/>
        <v>0</v>
      </c>
      <c r="K115" s="43">
        <f t="shared" si="31"/>
        <v>0</v>
      </c>
      <c r="L115" s="43">
        <f t="shared" si="31"/>
        <v>0</v>
      </c>
      <c r="M115" s="43">
        <f t="shared" si="31"/>
        <v>0</v>
      </c>
      <c r="N115" s="43">
        <f t="shared" si="31"/>
        <v>0</v>
      </c>
      <c r="O115" s="43">
        <f t="shared" si="31"/>
        <v>0</v>
      </c>
      <c r="P115" s="46">
        <f t="shared" si="31"/>
        <v>0</v>
      </c>
      <c r="Q115" s="43">
        <f>Q113+Q114</f>
        <v>0</v>
      </c>
    </row>
    <row r="116" spans="1:17" s="42" customFormat="1" ht="3.75" hidden="1" customHeight="1">
      <c r="A116" s="592"/>
      <c r="B116" s="593"/>
      <c r="C116" s="593"/>
      <c r="D116" s="593"/>
      <c r="E116" s="593"/>
      <c r="F116" s="593"/>
      <c r="G116" s="593"/>
      <c r="H116" s="593"/>
      <c r="I116" s="593"/>
      <c r="J116" s="593"/>
      <c r="K116" s="593"/>
      <c r="L116" s="593"/>
      <c r="M116" s="593"/>
      <c r="N116" s="593"/>
      <c r="O116" s="593"/>
      <c r="P116" s="593"/>
      <c r="Q116" s="594"/>
    </row>
    <row r="117" spans="1:17" s="42" customFormat="1" ht="20.25" hidden="1" customHeight="1">
      <c r="A117" s="581" t="s">
        <v>10</v>
      </c>
      <c r="B117" s="578" t="s">
        <v>11</v>
      </c>
      <c r="C117" s="36" t="s">
        <v>6</v>
      </c>
      <c r="D117" s="37">
        <f t="shared" si="29"/>
        <v>14255758</v>
      </c>
      <c r="E117" s="52">
        <v>0</v>
      </c>
      <c r="F117" s="52">
        <v>60000</v>
      </c>
      <c r="G117" s="57">
        <v>0</v>
      </c>
      <c r="H117" s="52">
        <v>0</v>
      </c>
      <c r="I117" s="53">
        <v>0</v>
      </c>
      <c r="J117" s="52">
        <v>9397212</v>
      </c>
      <c r="K117" s="53">
        <v>0</v>
      </c>
      <c r="L117" s="57">
        <v>0</v>
      </c>
      <c r="M117" s="52">
        <v>0</v>
      </c>
      <c r="N117" s="52">
        <v>0</v>
      </c>
      <c r="O117" s="52">
        <v>3759702</v>
      </c>
      <c r="P117" s="53">
        <v>1038844</v>
      </c>
      <c r="Q117" s="52">
        <v>0</v>
      </c>
    </row>
    <row r="118" spans="1:17" s="55" customFormat="1" ht="20.25" hidden="1" customHeight="1">
      <c r="A118" s="582"/>
      <c r="B118" s="579"/>
      <c r="C118" s="36" t="s">
        <v>7</v>
      </c>
      <c r="D118" s="37">
        <f t="shared" si="29"/>
        <v>0</v>
      </c>
      <c r="E118" s="43">
        <v>0</v>
      </c>
      <c r="F118" s="43">
        <v>0</v>
      </c>
      <c r="G118" s="44">
        <v>0</v>
      </c>
      <c r="H118" s="43">
        <v>0</v>
      </c>
      <c r="I118" s="44">
        <v>0</v>
      </c>
      <c r="J118" s="43">
        <v>0</v>
      </c>
      <c r="K118" s="45">
        <v>0</v>
      </c>
      <c r="L118" s="46">
        <v>0</v>
      </c>
      <c r="M118" s="46">
        <v>0</v>
      </c>
      <c r="N118" s="43">
        <v>0</v>
      </c>
      <c r="O118" s="43">
        <v>0</v>
      </c>
      <c r="P118" s="44">
        <v>0</v>
      </c>
      <c r="Q118" s="43">
        <v>0</v>
      </c>
    </row>
    <row r="119" spans="1:17" s="55" customFormat="1" ht="20.25" hidden="1" customHeight="1">
      <c r="A119" s="583"/>
      <c r="B119" s="580"/>
      <c r="C119" s="36" t="s">
        <v>8</v>
      </c>
      <c r="D119" s="37">
        <f t="shared" si="29"/>
        <v>14255758</v>
      </c>
      <c r="E119" s="43">
        <f t="shared" ref="E119:P119" si="32">E117+E118</f>
        <v>0</v>
      </c>
      <c r="F119" s="43">
        <f t="shared" si="32"/>
        <v>60000</v>
      </c>
      <c r="G119" s="43">
        <f t="shared" si="32"/>
        <v>0</v>
      </c>
      <c r="H119" s="43">
        <f t="shared" si="32"/>
        <v>0</v>
      </c>
      <c r="I119" s="43">
        <f t="shared" si="32"/>
        <v>0</v>
      </c>
      <c r="J119" s="43">
        <f t="shared" si="32"/>
        <v>9397212</v>
      </c>
      <c r="K119" s="43">
        <f t="shared" si="32"/>
        <v>0</v>
      </c>
      <c r="L119" s="43">
        <f t="shared" si="32"/>
        <v>0</v>
      </c>
      <c r="M119" s="43">
        <f t="shared" si="32"/>
        <v>0</v>
      </c>
      <c r="N119" s="43">
        <f t="shared" si="32"/>
        <v>0</v>
      </c>
      <c r="O119" s="43">
        <f t="shared" si="32"/>
        <v>3759702</v>
      </c>
      <c r="P119" s="46">
        <f t="shared" si="32"/>
        <v>1038844</v>
      </c>
      <c r="Q119" s="43">
        <f>Q117+Q118</f>
        <v>0</v>
      </c>
    </row>
    <row r="120" spans="1:17" s="55" customFormat="1" ht="4.5" hidden="1" customHeight="1">
      <c r="A120" s="56"/>
      <c r="B120" s="48"/>
      <c r="C120" s="48"/>
      <c r="D120" s="30"/>
      <c r="E120" s="53"/>
      <c r="F120" s="53"/>
      <c r="G120" s="53"/>
      <c r="H120" s="53"/>
      <c r="I120" s="53"/>
      <c r="J120" s="53"/>
      <c r="K120" s="53"/>
      <c r="L120" s="53"/>
      <c r="M120" s="103"/>
      <c r="N120" s="53"/>
      <c r="O120" s="53"/>
      <c r="P120" s="53"/>
      <c r="Q120" s="52"/>
    </row>
    <row r="121" spans="1:17" s="4" customFormat="1" ht="20.25" hidden="1" customHeight="1">
      <c r="A121" s="581" t="s">
        <v>12</v>
      </c>
      <c r="B121" s="578" t="s">
        <v>13</v>
      </c>
      <c r="C121" s="36" t="s">
        <v>6</v>
      </c>
      <c r="D121" s="37">
        <f t="shared" si="29"/>
        <v>410000</v>
      </c>
      <c r="E121" s="52">
        <v>0</v>
      </c>
      <c r="F121" s="52">
        <v>410000</v>
      </c>
      <c r="G121" s="57">
        <v>0</v>
      </c>
      <c r="H121" s="52">
        <v>0</v>
      </c>
      <c r="I121" s="54">
        <v>0</v>
      </c>
      <c r="J121" s="52">
        <v>0</v>
      </c>
      <c r="K121" s="54">
        <v>0</v>
      </c>
      <c r="L121" s="52">
        <v>0</v>
      </c>
      <c r="M121" s="52">
        <v>0</v>
      </c>
      <c r="N121" s="52">
        <v>0</v>
      </c>
      <c r="O121" s="52">
        <v>0</v>
      </c>
      <c r="P121" s="53">
        <v>0</v>
      </c>
      <c r="Q121" s="52">
        <v>0</v>
      </c>
    </row>
    <row r="122" spans="1:17" s="4" customFormat="1" ht="20.25" hidden="1" customHeight="1">
      <c r="A122" s="582"/>
      <c r="B122" s="579"/>
      <c r="C122" s="36" t="s">
        <v>7</v>
      </c>
      <c r="D122" s="37">
        <f t="shared" si="29"/>
        <v>0</v>
      </c>
      <c r="E122" s="43">
        <v>0</v>
      </c>
      <c r="F122" s="43">
        <v>0</v>
      </c>
      <c r="G122" s="44">
        <v>0</v>
      </c>
      <c r="H122" s="43">
        <v>0</v>
      </c>
      <c r="I122" s="44">
        <v>0</v>
      </c>
      <c r="J122" s="43">
        <v>0</v>
      </c>
      <c r="K122" s="45">
        <v>0</v>
      </c>
      <c r="L122" s="46">
        <v>0</v>
      </c>
      <c r="M122" s="46">
        <v>0</v>
      </c>
      <c r="N122" s="43">
        <v>0</v>
      </c>
      <c r="O122" s="43">
        <v>0</v>
      </c>
      <c r="P122" s="44">
        <v>0</v>
      </c>
      <c r="Q122" s="43">
        <v>0</v>
      </c>
    </row>
    <row r="123" spans="1:17" s="4" customFormat="1" ht="20.25" hidden="1" customHeight="1">
      <c r="A123" s="583"/>
      <c r="B123" s="580"/>
      <c r="C123" s="36" t="s">
        <v>8</v>
      </c>
      <c r="D123" s="37">
        <f t="shared" si="29"/>
        <v>410000</v>
      </c>
      <c r="E123" s="43">
        <f t="shared" ref="E123:P123" si="33">E121+E122</f>
        <v>0</v>
      </c>
      <c r="F123" s="43">
        <f t="shared" si="33"/>
        <v>410000</v>
      </c>
      <c r="G123" s="43">
        <f t="shared" si="33"/>
        <v>0</v>
      </c>
      <c r="H123" s="43">
        <f t="shared" si="33"/>
        <v>0</v>
      </c>
      <c r="I123" s="43">
        <f t="shared" si="33"/>
        <v>0</v>
      </c>
      <c r="J123" s="43">
        <f t="shared" si="33"/>
        <v>0</v>
      </c>
      <c r="K123" s="43">
        <f t="shared" si="33"/>
        <v>0</v>
      </c>
      <c r="L123" s="43">
        <f t="shared" si="33"/>
        <v>0</v>
      </c>
      <c r="M123" s="43">
        <f t="shared" si="33"/>
        <v>0</v>
      </c>
      <c r="N123" s="43">
        <f t="shared" si="33"/>
        <v>0</v>
      </c>
      <c r="O123" s="43">
        <f t="shared" si="33"/>
        <v>0</v>
      </c>
      <c r="P123" s="46">
        <f t="shared" si="33"/>
        <v>0</v>
      </c>
      <c r="Q123" s="43">
        <f>Q121+Q122</f>
        <v>0</v>
      </c>
    </row>
    <row r="124" spans="1:17" s="4" customFormat="1" ht="20.25" hidden="1" customHeight="1">
      <c r="A124" s="56"/>
      <c r="B124" s="48"/>
      <c r="C124" s="48"/>
      <c r="D124" s="30"/>
      <c r="E124" s="53"/>
      <c r="F124" s="53"/>
      <c r="G124" s="53"/>
      <c r="H124" s="53"/>
      <c r="I124" s="53"/>
      <c r="J124" s="53"/>
      <c r="K124" s="53"/>
      <c r="L124" s="53"/>
      <c r="M124" s="103"/>
      <c r="N124" s="53"/>
      <c r="O124" s="53"/>
      <c r="P124" s="53"/>
      <c r="Q124" s="52"/>
    </row>
    <row r="125" spans="1:17" s="4" customFormat="1" ht="20.25" hidden="1" customHeight="1">
      <c r="A125" s="581" t="s">
        <v>33</v>
      </c>
      <c r="B125" s="578" t="s">
        <v>34</v>
      </c>
      <c r="C125" s="36" t="s">
        <v>6</v>
      </c>
      <c r="D125" s="37">
        <f t="shared" si="29"/>
        <v>25238</v>
      </c>
      <c r="E125" s="52">
        <v>0</v>
      </c>
      <c r="F125" s="52">
        <v>0</v>
      </c>
      <c r="G125" s="57">
        <v>0</v>
      </c>
      <c r="H125" s="52">
        <v>0</v>
      </c>
      <c r="I125" s="53">
        <v>0</v>
      </c>
      <c r="J125" s="52">
        <v>0</v>
      </c>
      <c r="K125" s="54">
        <v>0</v>
      </c>
      <c r="L125" s="57">
        <v>0</v>
      </c>
      <c r="M125" s="52">
        <v>25238</v>
      </c>
      <c r="N125" s="52">
        <v>0</v>
      </c>
      <c r="O125" s="52">
        <v>0</v>
      </c>
      <c r="P125" s="53">
        <v>0</v>
      </c>
      <c r="Q125" s="52">
        <v>0</v>
      </c>
    </row>
    <row r="126" spans="1:17" s="4" customFormat="1" ht="20.25" hidden="1" customHeight="1">
      <c r="A126" s="582"/>
      <c r="B126" s="579"/>
      <c r="C126" s="36" t="s">
        <v>7</v>
      </c>
      <c r="D126" s="37">
        <f t="shared" si="29"/>
        <v>0</v>
      </c>
      <c r="E126" s="43">
        <v>0</v>
      </c>
      <c r="F126" s="43">
        <v>0</v>
      </c>
      <c r="G126" s="44">
        <v>0</v>
      </c>
      <c r="H126" s="43">
        <v>0</v>
      </c>
      <c r="I126" s="44">
        <v>0</v>
      </c>
      <c r="J126" s="43">
        <v>0</v>
      </c>
      <c r="K126" s="45">
        <v>0</v>
      </c>
      <c r="L126" s="46">
        <v>0</v>
      </c>
      <c r="M126" s="46">
        <v>0</v>
      </c>
      <c r="N126" s="43">
        <v>0</v>
      </c>
      <c r="O126" s="43">
        <v>0</v>
      </c>
      <c r="P126" s="44">
        <v>0</v>
      </c>
      <c r="Q126" s="43">
        <v>0</v>
      </c>
    </row>
    <row r="127" spans="1:17" s="4" customFormat="1" ht="20.25" hidden="1" customHeight="1">
      <c r="A127" s="583"/>
      <c r="B127" s="580"/>
      <c r="C127" s="36" t="s">
        <v>8</v>
      </c>
      <c r="D127" s="37">
        <f t="shared" si="29"/>
        <v>25238</v>
      </c>
      <c r="E127" s="43">
        <f t="shared" ref="E127:P127" si="34">E125+E126</f>
        <v>0</v>
      </c>
      <c r="F127" s="43">
        <f t="shared" si="34"/>
        <v>0</v>
      </c>
      <c r="G127" s="43">
        <f t="shared" si="34"/>
        <v>0</v>
      </c>
      <c r="H127" s="43">
        <f t="shared" si="34"/>
        <v>0</v>
      </c>
      <c r="I127" s="43">
        <f t="shared" si="34"/>
        <v>0</v>
      </c>
      <c r="J127" s="43">
        <f t="shared" si="34"/>
        <v>0</v>
      </c>
      <c r="K127" s="43">
        <f t="shared" si="34"/>
        <v>0</v>
      </c>
      <c r="L127" s="43">
        <f t="shared" si="34"/>
        <v>0</v>
      </c>
      <c r="M127" s="43">
        <f t="shared" si="34"/>
        <v>25238</v>
      </c>
      <c r="N127" s="43">
        <f t="shared" si="34"/>
        <v>0</v>
      </c>
      <c r="O127" s="43">
        <f t="shared" si="34"/>
        <v>0</v>
      </c>
      <c r="P127" s="46">
        <f t="shared" si="34"/>
        <v>0</v>
      </c>
      <c r="Q127" s="43">
        <f>Q125+Q126</f>
        <v>0</v>
      </c>
    </row>
    <row r="128" spans="1:17" s="4" customFormat="1" ht="20.25" hidden="1" customHeight="1">
      <c r="A128" s="56"/>
      <c r="B128" s="48"/>
      <c r="C128" s="48"/>
      <c r="D128" s="30"/>
      <c r="E128" s="53"/>
      <c r="F128" s="53"/>
      <c r="G128" s="53"/>
      <c r="H128" s="53"/>
      <c r="I128" s="53"/>
      <c r="J128" s="53"/>
      <c r="K128" s="53"/>
      <c r="L128" s="53"/>
      <c r="M128" s="103"/>
      <c r="N128" s="53"/>
      <c r="O128" s="53"/>
      <c r="P128" s="53"/>
      <c r="Q128" s="52"/>
    </row>
    <row r="129" spans="1:17" s="55" customFormat="1" ht="20.25" hidden="1" customHeight="1">
      <c r="A129" s="581" t="s">
        <v>16</v>
      </c>
      <c r="B129" s="578" t="s">
        <v>17</v>
      </c>
      <c r="C129" s="36" t="s">
        <v>6</v>
      </c>
      <c r="D129" s="37">
        <f t="shared" si="29"/>
        <v>0</v>
      </c>
      <c r="E129" s="52">
        <v>0</v>
      </c>
      <c r="F129" s="52">
        <v>0</v>
      </c>
      <c r="G129" s="57">
        <v>0</v>
      </c>
      <c r="H129" s="52">
        <v>0</v>
      </c>
      <c r="I129" s="54">
        <v>0</v>
      </c>
      <c r="J129" s="52">
        <v>0</v>
      </c>
      <c r="K129" s="54">
        <v>0</v>
      </c>
      <c r="L129" s="52">
        <v>0</v>
      </c>
      <c r="M129" s="52">
        <v>0</v>
      </c>
      <c r="N129" s="52">
        <v>0</v>
      </c>
      <c r="O129" s="52">
        <v>0</v>
      </c>
      <c r="P129" s="53">
        <v>0</v>
      </c>
      <c r="Q129" s="52">
        <v>0</v>
      </c>
    </row>
    <row r="130" spans="1:17" s="55" customFormat="1" ht="20.25" hidden="1" customHeight="1">
      <c r="A130" s="582"/>
      <c r="B130" s="579"/>
      <c r="C130" s="36" t="s">
        <v>7</v>
      </c>
      <c r="D130" s="37">
        <f t="shared" si="29"/>
        <v>0</v>
      </c>
      <c r="E130" s="43">
        <v>0</v>
      </c>
      <c r="F130" s="43">
        <v>0</v>
      </c>
      <c r="G130" s="44">
        <v>0</v>
      </c>
      <c r="H130" s="43">
        <v>0</v>
      </c>
      <c r="I130" s="44">
        <v>0</v>
      </c>
      <c r="J130" s="43">
        <v>0</v>
      </c>
      <c r="K130" s="45">
        <v>0</v>
      </c>
      <c r="L130" s="46">
        <v>0</v>
      </c>
      <c r="M130" s="46">
        <v>0</v>
      </c>
      <c r="N130" s="43">
        <v>0</v>
      </c>
      <c r="O130" s="43">
        <v>0</v>
      </c>
      <c r="P130" s="44">
        <v>0</v>
      </c>
      <c r="Q130" s="43">
        <v>0</v>
      </c>
    </row>
    <row r="131" spans="1:17" s="55" customFormat="1" ht="20.25" hidden="1" customHeight="1">
      <c r="A131" s="583"/>
      <c r="B131" s="580"/>
      <c r="C131" s="36" t="s">
        <v>8</v>
      </c>
      <c r="D131" s="37">
        <f t="shared" si="29"/>
        <v>0</v>
      </c>
      <c r="E131" s="43">
        <f t="shared" ref="E131:P131" si="35">E129+E130</f>
        <v>0</v>
      </c>
      <c r="F131" s="43">
        <f t="shared" si="35"/>
        <v>0</v>
      </c>
      <c r="G131" s="43">
        <f t="shared" si="35"/>
        <v>0</v>
      </c>
      <c r="H131" s="43">
        <f t="shared" si="35"/>
        <v>0</v>
      </c>
      <c r="I131" s="43">
        <f t="shared" si="35"/>
        <v>0</v>
      </c>
      <c r="J131" s="43">
        <f t="shared" si="35"/>
        <v>0</v>
      </c>
      <c r="K131" s="43">
        <f t="shared" si="35"/>
        <v>0</v>
      </c>
      <c r="L131" s="43">
        <f t="shared" si="35"/>
        <v>0</v>
      </c>
      <c r="M131" s="43">
        <f t="shared" si="35"/>
        <v>0</v>
      </c>
      <c r="N131" s="43">
        <f t="shared" si="35"/>
        <v>0</v>
      </c>
      <c r="O131" s="43">
        <f t="shared" si="35"/>
        <v>0</v>
      </c>
      <c r="P131" s="46">
        <f t="shared" si="35"/>
        <v>0</v>
      </c>
      <c r="Q131" s="43">
        <f>Q129+Q130</f>
        <v>0</v>
      </c>
    </row>
    <row r="132" spans="1:17" s="55" customFormat="1" ht="20.25" hidden="1" customHeight="1">
      <c r="A132" s="56"/>
      <c r="B132" s="48"/>
      <c r="C132" s="48"/>
      <c r="D132" s="30"/>
      <c r="E132" s="53"/>
      <c r="F132" s="53"/>
      <c r="G132" s="53"/>
      <c r="H132" s="53"/>
      <c r="I132" s="53"/>
      <c r="J132" s="53"/>
      <c r="K132" s="53"/>
      <c r="L132" s="53"/>
      <c r="M132" s="103"/>
      <c r="N132" s="53"/>
      <c r="O132" s="53"/>
      <c r="P132" s="53"/>
      <c r="Q132" s="52"/>
    </row>
    <row r="133" spans="1:17" s="55" customFormat="1" ht="20.25" hidden="1" customHeight="1">
      <c r="A133" s="581" t="s">
        <v>41</v>
      </c>
      <c r="B133" s="578" t="s">
        <v>42</v>
      </c>
      <c r="C133" s="36" t="s">
        <v>6</v>
      </c>
      <c r="D133" s="37">
        <f t="shared" si="29"/>
        <v>355097963</v>
      </c>
      <c r="E133" s="52">
        <v>0</v>
      </c>
      <c r="F133" s="52">
        <v>18355668</v>
      </c>
      <c r="G133" s="52">
        <v>289244638</v>
      </c>
      <c r="H133" s="57">
        <v>2286302</v>
      </c>
      <c r="I133" s="52">
        <v>45211355</v>
      </c>
      <c r="J133" s="52">
        <v>0</v>
      </c>
      <c r="K133" s="54">
        <v>0</v>
      </c>
      <c r="L133" s="57">
        <v>0</v>
      </c>
      <c r="M133" s="52">
        <v>0</v>
      </c>
      <c r="N133" s="52">
        <v>0</v>
      </c>
      <c r="O133" s="52">
        <v>0</v>
      </c>
      <c r="P133" s="57">
        <v>0</v>
      </c>
      <c r="Q133" s="52">
        <v>0</v>
      </c>
    </row>
    <row r="134" spans="1:17" s="55" customFormat="1" ht="20.25" hidden="1" customHeight="1">
      <c r="A134" s="582"/>
      <c r="B134" s="579"/>
      <c r="C134" s="36" t="s">
        <v>7</v>
      </c>
      <c r="D134" s="37">
        <f t="shared" si="29"/>
        <v>0</v>
      </c>
      <c r="E134" s="43">
        <v>0</v>
      </c>
      <c r="F134" s="43">
        <v>0</v>
      </c>
      <c r="G134" s="44">
        <v>0</v>
      </c>
      <c r="H134" s="43">
        <v>0</v>
      </c>
      <c r="I134" s="44">
        <v>0</v>
      </c>
      <c r="J134" s="43">
        <v>0</v>
      </c>
      <c r="K134" s="45">
        <v>0</v>
      </c>
      <c r="L134" s="46">
        <v>0</v>
      </c>
      <c r="M134" s="46">
        <v>0</v>
      </c>
      <c r="N134" s="43">
        <v>0</v>
      </c>
      <c r="O134" s="43">
        <v>0</v>
      </c>
      <c r="P134" s="44">
        <v>0</v>
      </c>
      <c r="Q134" s="43">
        <v>0</v>
      </c>
    </row>
    <row r="135" spans="1:17" s="55" customFormat="1" ht="20.25" hidden="1" customHeight="1">
      <c r="A135" s="583"/>
      <c r="B135" s="580"/>
      <c r="C135" s="36" t="s">
        <v>8</v>
      </c>
      <c r="D135" s="37">
        <f t="shared" si="29"/>
        <v>355097963</v>
      </c>
      <c r="E135" s="43">
        <f t="shared" ref="E135:P135" si="36">E133+E134</f>
        <v>0</v>
      </c>
      <c r="F135" s="43">
        <f t="shared" si="36"/>
        <v>18355668</v>
      </c>
      <c r="G135" s="43">
        <f t="shared" si="36"/>
        <v>289244638</v>
      </c>
      <c r="H135" s="43">
        <f t="shared" si="36"/>
        <v>2286302</v>
      </c>
      <c r="I135" s="43">
        <f t="shared" si="36"/>
        <v>45211355</v>
      </c>
      <c r="J135" s="43">
        <f t="shared" si="36"/>
        <v>0</v>
      </c>
      <c r="K135" s="43">
        <f t="shared" si="36"/>
        <v>0</v>
      </c>
      <c r="L135" s="43">
        <f t="shared" si="36"/>
        <v>0</v>
      </c>
      <c r="M135" s="43">
        <f t="shared" si="36"/>
        <v>0</v>
      </c>
      <c r="N135" s="43">
        <f t="shared" si="36"/>
        <v>0</v>
      </c>
      <c r="O135" s="43">
        <f t="shared" si="36"/>
        <v>0</v>
      </c>
      <c r="P135" s="46">
        <f t="shared" si="36"/>
        <v>0</v>
      </c>
      <c r="Q135" s="43">
        <f>Q133+Q134</f>
        <v>0</v>
      </c>
    </row>
    <row r="136" spans="1:17" s="55" customFormat="1" ht="5.0999999999999996" hidden="1" customHeight="1">
      <c r="A136" s="56"/>
      <c r="B136" s="48"/>
      <c r="C136" s="48"/>
      <c r="D136" s="30"/>
      <c r="E136" s="53"/>
      <c r="F136" s="53"/>
      <c r="G136" s="53"/>
      <c r="H136" s="53"/>
      <c r="I136" s="53"/>
      <c r="J136" s="53"/>
      <c r="K136" s="53"/>
      <c r="L136" s="53"/>
      <c r="M136" s="103"/>
      <c r="N136" s="53"/>
      <c r="O136" s="53"/>
      <c r="P136" s="53"/>
      <c r="Q136" s="52"/>
    </row>
    <row r="137" spans="1:17" s="55" customFormat="1" ht="20.25" hidden="1" customHeight="1">
      <c r="A137" s="595">
        <v>801</v>
      </c>
      <c r="B137" s="578" t="s">
        <v>19</v>
      </c>
      <c r="C137" s="36" t="s">
        <v>6</v>
      </c>
      <c r="D137" s="37">
        <f>SUM(E137:Q137)</f>
        <v>7</v>
      </c>
      <c r="E137" s="52">
        <v>0</v>
      </c>
      <c r="F137" s="52">
        <v>7</v>
      </c>
      <c r="G137" s="52">
        <v>0</v>
      </c>
      <c r="H137" s="57">
        <v>0</v>
      </c>
      <c r="I137" s="52">
        <v>0</v>
      </c>
      <c r="J137" s="52">
        <v>0</v>
      </c>
      <c r="K137" s="54">
        <v>0</v>
      </c>
      <c r="L137" s="57">
        <v>0</v>
      </c>
      <c r="M137" s="52">
        <v>0</v>
      </c>
      <c r="N137" s="52">
        <v>0</v>
      </c>
      <c r="O137" s="52">
        <v>0</v>
      </c>
      <c r="P137" s="57">
        <v>0</v>
      </c>
      <c r="Q137" s="52">
        <v>0</v>
      </c>
    </row>
    <row r="138" spans="1:17" s="55" customFormat="1" ht="20.25" hidden="1" customHeight="1">
      <c r="A138" s="596"/>
      <c r="B138" s="579"/>
      <c r="C138" s="36" t="s">
        <v>7</v>
      </c>
      <c r="D138" s="37">
        <f>SUM(E138:Q138)</f>
        <v>0</v>
      </c>
      <c r="E138" s="43">
        <v>0</v>
      </c>
      <c r="F138" s="43">
        <v>0</v>
      </c>
      <c r="G138" s="44">
        <v>0</v>
      </c>
      <c r="H138" s="43">
        <v>0</v>
      </c>
      <c r="I138" s="44">
        <v>0</v>
      </c>
      <c r="J138" s="43">
        <v>0</v>
      </c>
      <c r="K138" s="45">
        <v>0</v>
      </c>
      <c r="L138" s="46">
        <v>0</v>
      </c>
      <c r="M138" s="46">
        <v>0</v>
      </c>
      <c r="N138" s="43">
        <v>0</v>
      </c>
      <c r="O138" s="43">
        <v>0</v>
      </c>
      <c r="P138" s="44">
        <v>0</v>
      </c>
      <c r="Q138" s="43">
        <v>0</v>
      </c>
    </row>
    <row r="139" spans="1:17" s="55" customFormat="1" ht="20.25" hidden="1" customHeight="1">
      <c r="A139" s="597"/>
      <c r="B139" s="580"/>
      <c r="C139" s="36" t="s">
        <v>8</v>
      </c>
      <c r="D139" s="37">
        <f>SUM(E139:Q139)</f>
        <v>7</v>
      </c>
      <c r="E139" s="43">
        <f t="shared" ref="E139:P139" si="37">E137+E138</f>
        <v>0</v>
      </c>
      <c r="F139" s="43">
        <f t="shared" si="37"/>
        <v>7</v>
      </c>
      <c r="G139" s="43">
        <f t="shared" si="37"/>
        <v>0</v>
      </c>
      <c r="H139" s="43">
        <f t="shared" si="37"/>
        <v>0</v>
      </c>
      <c r="I139" s="43">
        <f t="shared" si="37"/>
        <v>0</v>
      </c>
      <c r="J139" s="43">
        <f t="shared" si="37"/>
        <v>0</v>
      </c>
      <c r="K139" s="43">
        <f t="shared" si="37"/>
        <v>0</v>
      </c>
      <c r="L139" s="43">
        <f t="shared" si="37"/>
        <v>0</v>
      </c>
      <c r="M139" s="43">
        <f t="shared" si="37"/>
        <v>0</v>
      </c>
      <c r="N139" s="43">
        <f t="shared" si="37"/>
        <v>0</v>
      </c>
      <c r="O139" s="43">
        <f t="shared" si="37"/>
        <v>0</v>
      </c>
      <c r="P139" s="46">
        <f t="shared" si="37"/>
        <v>0</v>
      </c>
      <c r="Q139" s="43">
        <f>Q137+Q138</f>
        <v>0</v>
      </c>
    </row>
    <row r="140" spans="1:17" s="55" customFormat="1" ht="5.0999999999999996" hidden="1" customHeight="1">
      <c r="A140" s="59"/>
      <c r="B140" s="49"/>
      <c r="C140" s="48"/>
      <c r="D140" s="30"/>
      <c r="E140" s="53"/>
      <c r="F140" s="53"/>
      <c r="G140" s="53"/>
      <c r="H140" s="53"/>
      <c r="I140" s="53"/>
      <c r="J140" s="53"/>
      <c r="K140" s="53"/>
      <c r="L140" s="53"/>
      <c r="M140" s="103"/>
      <c r="N140" s="53"/>
      <c r="O140" s="53"/>
      <c r="P140" s="53"/>
      <c r="Q140" s="52"/>
    </row>
    <row r="141" spans="1:17" s="55" customFormat="1" ht="20.25" hidden="1" customHeight="1">
      <c r="A141" s="581" t="s">
        <v>20</v>
      </c>
      <c r="B141" s="578" t="s">
        <v>21</v>
      </c>
      <c r="C141" s="36" t="s">
        <v>6</v>
      </c>
      <c r="D141" s="37">
        <f>SUM(E141:Q141)</f>
        <v>762515</v>
      </c>
      <c r="E141" s="52">
        <v>0</v>
      </c>
      <c r="F141" s="52">
        <v>155</v>
      </c>
      <c r="G141" s="52">
        <v>0</v>
      </c>
      <c r="H141" s="57">
        <v>0</v>
      </c>
      <c r="I141" s="52">
        <v>0</v>
      </c>
      <c r="J141" s="52">
        <v>0</v>
      </c>
      <c r="K141" s="54">
        <v>0</v>
      </c>
      <c r="L141" s="57">
        <v>0</v>
      </c>
      <c r="M141" s="52">
        <v>0</v>
      </c>
      <c r="N141" s="52">
        <v>762360</v>
      </c>
      <c r="O141" s="52">
        <v>0</v>
      </c>
      <c r="P141" s="57">
        <v>0</v>
      </c>
      <c r="Q141" s="52">
        <v>0</v>
      </c>
    </row>
    <row r="142" spans="1:17" s="55" customFormat="1" ht="20.25" hidden="1" customHeight="1">
      <c r="A142" s="582"/>
      <c r="B142" s="579"/>
      <c r="C142" s="36" t="s">
        <v>7</v>
      </c>
      <c r="D142" s="37">
        <f>SUM(E142:Q142)</f>
        <v>0</v>
      </c>
      <c r="E142" s="43">
        <v>0</v>
      </c>
      <c r="F142" s="43">
        <v>0</v>
      </c>
      <c r="G142" s="44">
        <v>0</v>
      </c>
      <c r="H142" s="43">
        <v>0</v>
      </c>
      <c r="I142" s="44">
        <v>0</v>
      </c>
      <c r="J142" s="43">
        <v>0</v>
      </c>
      <c r="K142" s="45">
        <v>0</v>
      </c>
      <c r="L142" s="46">
        <v>0</v>
      </c>
      <c r="M142" s="46">
        <v>0</v>
      </c>
      <c r="N142" s="43">
        <v>0</v>
      </c>
      <c r="O142" s="43">
        <v>0</v>
      </c>
      <c r="P142" s="44">
        <v>0</v>
      </c>
      <c r="Q142" s="43">
        <v>0</v>
      </c>
    </row>
    <row r="143" spans="1:17" s="55" customFormat="1" ht="20.25" hidden="1" customHeight="1">
      <c r="A143" s="583"/>
      <c r="B143" s="580"/>
      <c r="C143" s="36" t="s">
        <v>8</v>
      </c>
      <c r="D143" s="37">
        <f>SUM(E143:Q143)</f>
        <v>762515</v>
      </c>
      <c r="E143" s="43">
        <f t="shared" ref="E143:P143" si="38">E141+E142</f>
        <v>0</v>
      </c>
      <c r="F143" s="43">
        <f t="shared" si="38"/>
        <v>155</v>
      </c>
      <c r="G143" s="43">
        <f t="shared" si="38"/>
        <v>0</v>
      </c>
      <c r="H143" s="43">
        <f t="shared" si="38"/>
        <v>0</v>
      </c>
      <c r="I143" s="43">
        <f t="shared" si="38"/>
        <v>0</v>
      </c>
      <c r="J143" s="43">
        <f t="shared" si="38"/>
        <v>0</v>
      </c>
      <c r="K143" s="43">
        <f t="shared" si="38"/>
        <v>0</v>
      </c>
      <c r="L143" s="43">
        <f t="shared" si="38"/>
        <v>0</v>
      </c>
      <c r="M143" s="43">
        <f t="shared" si="38"/>
        <v>0</v>
      </c>
      <c r="N143" s="43">
        <f t="shared" si="38"/>
        <v>762360</v>
      </c>
      <c r="O143" s="43">
        <f t="shared" si="38"/>
        <v>0</v>
      </c>
      <c r="P143" s="46">
        <f t="shared" si="38"/>
        <v>0</v>
      </c>
      <c r="Q143" s="43">
        <f>Q141+Q142</f>
        <v>0</v>
      </c>
    </row>
    <row r="144" spans="1:17" s="55" customFormat="1" ht="5.0999999999999996" hidden="1" customHeight="1">
      <c r="A144" s="59"/>
      <c r="B144" s="49"/>
      <c r="C144" s="48"/>
      <c r="D144" s="30"/>
      <c r="E144" s="53"/>
      <c r="F144" s="53"/>
      <c r="G144" s="53"/>
      <c r="H144" s="53"/>
      <c r="I144" s="53"/>
      <c r="J144" s="53"/>
      <c r="K144" s="53"/>
      <c r="L144" s="53"/>
      <c r="M144" s="103"/>
      <c r="N144" s="53"/>
      <c r="O144" s="53"/>
      <c r="P144" s="53"/>
      <c r="Q144" s="52"/>
    </row>
    <row r="145" spans="1:17" s="55" customFormat="1" ht="20.25" hidden="1" customHeight="1">
      <c r="A145" s="595">
        <v>852</v>
      </c>
      <c r="B145" s="578" t="s">
        <v>22</v>
      </c>
      <c r="C145" s="36" t="s">
        <v>6</v>
      </c>
      <c r="D145" s="37">
        <f>SUM(E145:Q145)</f>
        <v>21</v>
      </c>
      <c r="E145" s="52">
        <v>0</v>
      </c>
      <c r="F145" s="52">
        <v>21</v>
      </c>
      <c r="G145" s="57">
        <v>0</v>
      </c>
      <c r="H145" s="52">
        <v>0</v>
      </c>
      <c r="I145" s="53">
        <v>0</v>
      </c>
      <c r="J145" s="52">
        <v>0</v>
      </c>
      <c r="K145" s="54">
        <v>0</v>
      </c>
      <c r="L145" s="57">
        <v>0</v>
      </c>
      <c r="M145" s="52">
        <v>0</v>
      </c>
      <c r="N145" s="52">
        <v>0</v>
      </c>
      <c r="O145" s="52">
        <v>0</v>
      </c>
      <c r="P145" s="53">
        <v>0</v>
      </c>
      <c r="Q145" s="52">
        <v>0</v>
      </c>
    </row>
    <row r="146" spans="1:17" s="55" customFormat="1" ht="20.25" hidden="1" customHeight="1">
      <c r="A146" s="596"/>
      <c r="B146" s="579"/>
      <c r="C146" s="36" t="s">
        <v>7</v>
      </c>
      <c r="D146" s="37">
        <f>SUM(E146:Q146)</f>
        <v>0</v>
      </c>
      <c r="E146" s="43">
        <v>0</v>
      </c>
      <c r="F146" s="43">
        <v>0</v>
      </c>
      <c r="G146" s="44">
        <v>0</v>
      </c>
      <c r="H146" s="43">
        <v>0</v>
      </c>
      <c r="I146" s="44">
        <v>0</v>
      </c>
      <c r="J146" s="38">
        <v>0</v>
      </c>
      <c r="K146" s="45">
        <v>0</v>
      </c>
      <c r="L146" s="46">
        <v>0</v>
      </c>
      <c r="M146" s="46">
        <v>0</v>
      </c>
      <c r="N146" s="43">
        <v>0</v>
      </c>
      <c r="O146" s="43">
        <v>0</v>
      </c>
      <c r="P146" s="44">
        <v>0</v>
      </c>
      <c r="Q146" s="43">
        <v>0</v>
      </c>
    </row>
    <row r="147" spans="1:17" s="55" customFormat="1" ht="20.25" hidden="1" customHeight="1">
      <c r="A147" s="597"/>
      <c r="B147" s="580"/>
      <c r="C147" s="36" t="s">
        <v>8</v>
      </c>
      <c r="D147" s="37">
        <f>SUM(E147:Q147)</f>
        <v>21</v>
      </c>
      <c r="E147" s="43">
        <f t="shared" ref="E147:P147" si="39">E145+E146</f>
        <v>0</v>
      </c>
      <c r="F147" s="43">
        <f t="shared" si="39"/>
        <v>21</v>
      </c>
      <c r="G147" s="43">
        <f t="shared" si="39"/>
        <v>0</v>
      </c>
      <c r="H147" s="43">
        <f t="shared" si="39"/>
        <v>0</v>
      </c>
      <c r="I147" s="43">
        <f t="shared" si="39"/>
        <v>0</v>
      </c>
      <c r="J147" s="43">
        <f t="shared" si="39"/>
        <v>0</v>
      </c>
      <c r="K147" s="43">
        <f t="shared" si="39"/>
        <v>0</v>
      </c>
      <c r="L147" s="43">
        <f t="shared" si="39"/>
        <v>0</v>
      </c>
      <c r="M147" s="43">
        <f t="shared" si="39"/>
        <v>0</v>
      </c>
      <c r="N147" s="43">
        <f t="shared" si="39"/>
        <v>0</v>
      </c>
      <c r="O147" s="43">
        <f t="shared" si="39"/>
        <v>0</v>
      </c>
      <c r="P147" s="46">
        <f t="shared" si="39"/>
        <v>0</v>
      </c>
      <c r="Q147" s="43">
        <f>Q145+Q146</f>
        <v>0</v>
      </c>
    </row>
    <row r="148" spans="1:17" s="55" customFormat="1" ht="20.25" hidden="1" customHeight="1">
      <c r="A148" s="59"/>
      <c r="B148" s="49"/>
      <c r="C148" s="48"/>
      <c r="D148" s="30"/>
      <c r="E148" s="53"/>
      <c r="F148" s="53"/>
      <c r="G148" s="53"/>
      <c r="H148" s="53"/>
      <c r="I148" s="53"/>
      <c r="J148" s="53"/>
      <c r="K148" s="53"/>
      <c r="L148" s="53"/>
      <c r="M148" s="103"/>
      <c r="N148" s="53"/>
      <c r="O148" s="53"/>
      <c r="P148" s="53"/>
      <c r="Q148" s="52"/>
    </row>
    <row r="149" spans="1:17" s="55" customFormat="1" ht="20.25" hidden="1" customHeight="1">
      <c r="A149" s="581" t="s">
        <v>44</v>
      </c>
      <c r="B149" s="578" t="s">
        <v>82</v>
      </c>
      <c r="C149" s="36" t="s">
        <v>6</v>
      </c>
      <c r="D149" s="37">
        <f t="shared" si="29"/>
        <v>5000</v>
      </c>
      <c r="E149" s="52">
        <v>0</v>
      </c>
      <c r="F149" s="52">
        <v>5000</v>
      </c>
      <c r="G149" s="57">
        <v>0</v>
      </c>
      <c r="H149" s="52">
        <v>0</v>
      </c>
      <c r="I149" s="53">
        <v>0</v>
      </c>
      <c r="J149" s="52">
        <v>0</v>
      </c>
      <c r="K149" s="54">
        <v>0</v>
      </c>
      <c r="L149" s="57">
        <v>0</v>
      </c>
      <c r="M149" s="52">
        <v>0</v>
      </c>
      <c r="N149" s="52">
        <v>0</v>
      </c>
      <c r="O149" s="52">
        <v>0</v>
      </c>
      <c r="P149" s="53">
        <v>0</v>
      </c>
      <c r="Q149" s="52">
        <v>0</v>
      </c>
    </row>
    <row r="150" spans="1:17" s="55" customFormat="1" ht="20.25" hidden="1" customHeight="1">
      <c r="A150" s="582"/>
      <c r="B150" s="579"/>
      <c r="C150" s="36" t="s">
        <v>7</v>
      </c>
      <c r="D150" s="37">
        <f t="shared" si="29"/>
        <v>0</v>
      </c>
      <c r="E150" s="43">
        <v>0</v>
      </c>
      <c r="F150" s="43">
        <v>0</v>
      </c>
      <c r="G150" s="44">
        <v>0</v>
      </c>
      <c r="H150" s="43">
        <v>0</v>
      </c>
      <c r="I150" s="44">
        <v>0</v>
      </c>
      <c r="J150" s="38">
        <v>0</v>
      </c>
      <c r="K150" s="45">
        <v>0</v>
      </c>
      <c r="L150" s="46">
        <v>0</v>
      </c>
      <c r="M150" s="46">
        <v>0</v>
      </c>
      <c r="N150" s="43">
        <v>0</v>
      </c>
      <c r="O150" s="43">
        <v>0</v>
      </c>
      <c r="P150" s="44">
        <v>0</v>
      </c>
      <c r="Q150" s="43">
        <v>0</v>
      </c>
    </row>
    <row r="151" spans="1:17" s="55" customFormat="1" ht="20.25" hidden="1" customHeight="1">
      <c r="A151" s="583"/>
      <c r="B151" s="580"/>
      <c r="C151" s="36" t="s">
        <v>8</v>
      </c>
      <c r="D151" s="37">
        <f t="shared" si="29"/>
        <v>5000</v>
      </c>
      <c r="E151" s="43">
        <f t="shared" ref="E151:P151" si="40">E149+E150</f>
        <v>0</v>
      </c>
      <c r="F151" s="43">
        <f t="shared" si="40"/>
        <v>5000</v>
      </c>
      <c r="G151" s="43">
        <f t="shared" si="40"/>
        <v>0</v>
      </c>
      <c r="H151" s="43">
        <f t="shared" si="40"/>
        <v>0</v>
      </c>
      <c r="I151" s="43">
        <f t="shared" si="40"/>
        <v>0</v>
      </c>
      <c r="J151" s="43">
        <f t="shared" si="40"/>
        <v>0</v>
      </c>
      <c r="K151" s="43">
        <f t="shared" si="40"/>
        <v>0</v>
      </c>
      <c r="L151" s="43">
        <f t="shared" si="40"/>
        <v>0</v>
      </c>
      <c r="M151" s="43">
        <f t="shared" si="40"/>
        <v>0</v>
      </c>
      <c r="N151" s="43">
        <f t="shared" si="40"/>
        <v>0</v>
      </c>
      <c r="O151" s="43">
        <f t="shared" si="40"/>
        <v>0</v>
      </c>
      <c r="P151" s="46">
        <f t="shared" si="40"/>
        <v>0</v>
      </c>
      <c r="Q151" s="43">
        <f>Q149+Q150</f>
        <v>0</v>
      </c>
    </row>
    <row r="152" spans="1:17" s="55" customFormat="1" ht="20.25" hidden="1" customHeight="1">
      <c r="A152" s="56"/>
      <c r="B152" s="48"/>
      <c r="C152" s="48"/>
      <c r="D152" s="30"/>
      <c r="E152" s="53"/>
      <c r="F152" s="53"/>
      <c r="G152" s="53"/>
      <c r="H152" s="53"/>
      <c r="I152" s="53"/>
      <c r="J152" s="53"/>
      <c r="K152" s="53"/>
      <c r="L152" s="53"/>
      <c r="M152" s="103"/>
      <c r="N152" s="53"/>
      <c r="O152" s="53"/>
      <c r="P152" s="53"/>
      <c r="Q152" s="52"/>
    </row>
    <row r="153" spans="1:17" s="55" customFormat="1" ht="20.25" hidden="1" customHeight="1">
      <c r="A153" s="581" t="s">
        <v>43</v>
      </c>
      <c r="B153" s="578" t="s">
        <v>23</v>
      </c>
      <c r="C153" s="36" t="s">
        <v>6</v>
      </c>
      <c r="D153" s="37">
        <f t="shared" si="29"/>
        <v>0</v>
      </c>
      <c r="E153" s="52">
        <v>0</v>
      </c>
      <c r="F153" s="52">
        <v>0</v>
      </c>
      <c r="G153" s="57">
        <v>0</v>
      </c>
      <c r="H153" s="52">
        <v>0</v>
      </c>
      <c r="I153" s="53">
        <v>0</v>
      </c>
      <c r="J153" s="52">
        <v>0</v>
      </c>
      <c r="K153" s="54">
        <v>0</v>
      </c>
      <c r="L153" s="57">
        <v>0</v>
      </c>
      <c r="M153" s="52">
        <v>0</v>
      </c>
      <c r="N153" s="52">
        <v>0</v>
      </c>
      <c r="O153" s="52">
        <v>0</v>
      </c>
      <c r="P153" s="53">
        <v>0</v>
      </c>
      <c r="Q153" s="52">
        <v>0</v>
      </c>
    </row>
    <row r="154" spans="1:17" s="55" customFormat="1" ht="20.25" hidden="1" customHeight="1">
      <c r="A154" s="582"/>
      <c r="B154" s="579"/>
      <c r="C154" s="36" t="s">
        <v>7</v>
      </c>
      <c r="D154" s="37">
        <f t="shared" si="29"/>
        <v>0</v>
      </c>
      <c r="E154" s="43">
        <v>0</v>
      </c>
      <c r="F154" s="43">
        <v>0</v>
      </c>
      <c r="G154" s="44">
        <v>0</v>
      </c>
      <c r="H154" s="43">
        <v>0</v>
      </c>
      <c r="I154" s="44">
        <v>0</v>
      </c>
      <c r="J154" s="43">
        <v>0</v>
      </c>
      <c r="K154" s="45">
        <v>0</v>
      </c>
      <c r="L154" s="46">
        <v>0</v>
      </c>
      <c r="M154" s="46">
        <v>0</v>
      </c>
      <c r="N154" s="43">
        <v>0</v>
      </c>
      <c r="O154" s="43">
        <v>0</v>
      </c>
      <c r="P154" s="44">
        <v>0</v>
      </c>
      <c r="Q154" s="43">
        <v>0</v>
      </c>
    </row>
    <row r="155" spans="1:17" s="55" customFormat="1" ht="20.25" hidden="1" customHeight="1">
      <c r="A155" s="582"/>
      <c r="B155" s="579"/>
      <c r="C155" s="36" t="s">
        <v>8</v>
      </c>
      <c r="D155" s="37">
        <f t="shared" si="29"/>
        <v>0</v>
      </c>
      <c r="E155" s="43">
        <f t="shared" ref="E155:P155" si="41">E153+E154</f>
        <v>0</v>
      </c>
      <c r="F155" s="43">
        <f t="shared" si="41"/>
        <v>0</v>
      </c>
      <c r="G155" s="43">
        <f t="shared" si="41"/>
        <v>0</v>
      </c>
      <c r="H155" s="43">
        <f t="shared" si="41"/>
        <v>0</v>
      </c>
      <c r="I155" s="43">
        <f t="shared" si="41"/>
        <v>0</v>
      </c>
      <c r="J155" s="43">
        <f t="shared" si="41"/>
        <v>0</v>
      </c>
      <c r="K155" s="43">
        <f t="shared" si="41"/>
        <v>0</v>
      </c>
      <c r="L155" s="43">
        <f t="shared" si="41"/>
        <v>0</v>
      </c>
      <c r="M155" s="43">
        <f t="shared" si="41"/>
        <v>0</v>
      </c>
      <c r="N155" s="43">
        <f t="shared" si="41"/>
        <v>0</v>
      </c>
      <c r="O155" s="43">
        <f t="shared" si="41"/>
        <v>0</v>
      </c>
      <c r="P155" s="46">
        <f t="shared" si="41"/>
        <v>0</v>
      </c>
      <c r="Q155" s="43">
        <f>Q153+Q154</f>
        <v>0</v>
      </c>
    </row>
    <row r="156" spans="1:17" s="55" customFormat="1" ht="20.25" hidden="1" customHeight="1">
      <c r="A156" s="56"/>
      <c r="B156" s="48"/>
      <c r="C156" s="48"/>
      <c r="D156" s="30"/>
      <c r="E156" s="53"/>
      <c r="F156" s="53"/>
      <c r="G156" s="53"/>
      <c r="H156" s="53"/>
      <c r="I156" s="53"/>
      <c r="J156" s="53"/>
      <c r="K156" s="53"/>
      <c r="L156" s="53"/>
      <c r="M156" s="103"/>
      <c r="N156" s="53"/>
      <c r="O156" s="53"/>
      <c r="P156" s="53"/>
      <c r="Q156" s="52"/>
    </row>
    <row r="157" spans="1:17" s="55" customFormat="1" ht="20.25" hidden="1" customHeight="1">
      <c r="A157" s="581" t="s">
        <v>85</v>
      </c>
      <c r="B157" s="578" t="s">
        <v>24</v>
      </c>
      <c r="C157" s="36" t="s">
        <v>6</v>
      </c>
      <c r="D157" s="37">
        <f t="shared" si="29"/>
        <v>10642196</v>
      </c>
      <c r="E157" s="52">
        <v>0</v>
      </c>
      <c r="F157" s="52">
        <v>1506531</v>
      </c>
      <c r="G157" s="57">
        <v>8960179</v>
      </c>
      <c r="H157" s="52">
        <v>0</v>
      </c>
      <c r="I157" s="53">
        <v>0</v>
      </c>
      <c r="J157" s="52">
        <v>0</v>
      </c>
      <c r="K157" s="54">
        <v>0</v>
      </c>
      <c r="L157" s="57">
        <v>0</v>
      </c>
      <c r="M157" s="52">
        <v>0</v>
      </c>
      <c r="N157" s="52">
        <v>0</v>
      </c>
      <c r="O157" s="52">
        <v>175486</v>
      </c>
      <c r="P157" s="53">
        <v>0</v>
      </c>
      <c r="Q157" s="52">
        <v>0</v>
      </c>
    </row>
    <row r="158" spans="1:17" s="55" customFormat="1" ht="20.25" hidden="1" customHeight="1">
      <c r="A158" s="582"/>
      <c r="B158" s="579"/>
      <c r="C158" s="36" t="s">
        <v>7</v>
      </c>
      <c r="D158" s="37">
        <f t="shared" si="29"/>
        <v>0</v>
      </c>
      <c r="E158" s="43">
        <v>0</v>
      </c>
      <c r="F158" s="43">
        <v>0</v>
      </c>
      <c r="G158" s="44">
        <v>0</v>
      </c>
      <c r="H158" s="43">
        <v>0</v>
      </c>
      <c r="I158" s="44">
        <v>0</v>
      </c>
      <c r="J158" s="43">
        <v>0</v>
      </c>
      <c r="K158" s="45">
        <v>0</v>
      </c>
      <c r="L158" s="46">
        <v>0</v>
      </c>
      <c r="M158" s="46">
        <v>0</v>
      </c>
      <c r="N158" s="43">
        <v>0</v>
      </c>
      <c r="O158" s="43">
        <v>0</v>
      </c>
      <c r="P158" s="44">
        <v>0</v>
      </c>
      <c r="Q158" s="43">
        <v>0</v>
      </c>
    </row>
    <row r="159" spans="1:17" s="55" customFormat="1" ht="20.25" hidden="1" customHeight="1">
      <c r="A159" s="583"/>
      <c r="B159" s="580"/>
      <c r="C159" s="36" t="s">
        <v>8</v>
      </c>
      <c r="D159" s="37">
        <f t="shared" si="29"/>
        <v>10642196</v>
      </c>
      <c r="E159" s="43">
        <f t="shared" ref="E159:P159" si="42">E157+E158</f>
        <v>0</v>
      </c>
      <c r="F159" s="43">
        <f t="shared" si="42"/>
        <v>1506531</v>
      </c>
      <c r="G159" s="43">
        <f t="shared" si="42"/>
        <v>8960179</v>
      </c>
      <c r="H159" s="43">
        <f t="shared" si="42"/>
        <v>0</v>
      </c>
      <c r="I159" s="43">
        <f t="shared" si="42"/>
        <v>0</v>
      </c>
      <c r="J159" s="43">
        <f t="shared" si="42"/>
        <v>0</v>
      </c>
      <c r="K159" s="43">
        <f t="shared" si="42"/>
        <v>0</v>
      </c>
      <c r="L159" s="43">
        <f t="shared" si="42"/>
        <v>0</v>
      </c>
      <c r="M159" s="43">
        <f t="shared" si="42"/>
        <v>0</v>
      </c>
      <c r="N159" s="43">
        <f t="shared" si="42"/>
        <v>0</v>
      </c>
      <c r="O159" s="43">
        <f t="shared" si="42"/>
        <v>175486</v>
      </c>
      <c r="P159" s="46">
        <f t="shared" si="42"/>
        <v>0</v>
      </c>
      <c r="Q159" s="43">
        <f>Q157+Q158</f>
        <v>0</v>
      </c>
    </row>
    <row r="160" spans="1:17" s="55" customFormat="1" ht="20.25" hidden="1" customHeight="1">
      <c r="A160" s="59"/>
      <c r="B160" s="49"/>
      <c r="C160" s="49"/>
      <c r="D160" s="30"/>
      <c r="E160" s="75"/>
      <c r="F160" s="75"/>
      <c r="G160" s="75"/>
      <c r="H160" s="75"/>
      <c r="I160" s="75"/>
      <c r="J160" s="75"/>
      <c r="K160" s="75"/>
      <c r="L160" s="75"/>
      <c r="M160" s="103"/>
      <c r="N160" s="75"/>
      <c r="O160" s="75"/>
      <c r="P160" s="75"/>
      <c r="Q160" s="76"/>
    </row>
    <row r="161" spans="1:17" s="55" customFormat="1" ht="20.25" hidden="1" customHeight="1">
      <c r="A161" s="581" t="s">
        <v>86</v>
      </c>
      <c r="B161" s="578" t="s">
        <v>25</v>
      </c>
      <c r="C161" s="36" t="s">
        <v>6</v>
      </c>
      <c r="D161" s="37">
        <f t="shared" si="29"/>
        <v>160000</v>
      </c>
      <c r="E161" s="77">
        <v>0</v>
      </c>
      <c r="F161" s="77">
        <v>0</v>
      </c>
      <c r="G161" s="78">
        <v>0</v>
      </c>
      <c r="H161" s="77">
        <v>0</v>
      </c>
      <c r="I161" s="79">
        <v>0</v>
      </c>
      <c r="J161" s="77">
        <v>0</v>
      </c>
      <c r="K161" s="80">
        <v>0</v>
      </c>
      <c r="L161" s="78">
        <v>0</v>
      </c>
      <c r="M161" s="52">
        <v>0</v>
      </c>
      <c r="N161" s="77">
        <v>0</v>
      </c>
      <c r="O161" s="77">
        <v>160000</v>
      </c>
      <c r="P161" s="79">
        <v>0</v>
      </c>
      <c r="Q161" s="77">
        <v>0</v>
      </c>
    </row>
    <row r="162" spans="1:17" s="55" customFormat="1" ht="20.25" hidden="1" customHeight="1">
      <c r="A162" s="582"/>
      <c r="B162" s="579"/>
      <c r="C162" s="36" t="s">
        <v>7</v>
      </c>
      <c r="D162" s="37">
        <f t="shared" si="29"/>
        <v>0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0</v>
      </c>
      <c r="K162" s="38">
        <v>0</v>
      </c>
      <c r="L162" s="38">
        <v>0</v>
      </c>
      <c r="M162" s="46">
        <v>0</v>
      </c>
      <c r="N162" s="38">
        <v>0</v>
      </c>
      <c r="O162" s="38">
        <v>0</v>
      </c>
      <c r="P162" s="39">
        <v>0</v>
      </c>
      <c r="Q162" s="38">
        <v>0</v>
      </c>
    </row>
    <row r="163" spans="1:17" s="55" customFormat="1" ht="20.25" hidden="1" customHeight="1">
      <c r="A163" s="583"/>
      <c r="B163" s="580"/>
      <c r="C163" s="36" t="s">
        <v>8</v>
      </c>
      <c r="D163" s="37">
        <f t="shared" si="29"/>
        <v>160000</v>
      </c>
      <c r="E163" s="43">
        <f t="shared" ref="E163:P163" si="43">E161+E162</f>
        <v>0</v>
      </c>
      <c r="F163" s="43">
        <f t="shared" si="43"/>
        <v>0</v>
      </c>
      <c r="G163" s="43">
        <f t="shared" si="43"/>
        <v>0</v>
      </c>
      <c r="H163" s="43">
        <f t="shared" si="43"/>
        <v>0</v>
      </c>
      <c r="I163" s="43">
        <f t="shared" si="43"/>
        <v>0</v>
      </c>
      <c r="J163" s="43">
        <f t="shared" si="43"/>
        <v>0</v>
      </c>
      <c r="K163" s="43">
        <f t="shared" si="43"/>
        <v>0</v>
      </c>
      <c r="L163" s="43">
        <f t="shared" si="43"/>
        <v>0</v>
      </c>
      <c r="M163" s="43">
        <f t="shared" si="43"/>
        <v>0</v>
      </c>
      <c r="N163" s="43">
        <f t="shared" si="43"/>
        <v>0</v>
      </c>
      <c r="O163" s="43">
        <f t="shared" si="43"/>
        <v>160000</v>
      </c>
      <c r="P163" s="46">
        <f t="shared" si="43"/>
        <v>0</v>
      </c>
      <c r="Q163" s="43">
        <f>Q161+Q162</f>
        <v>0</v>
      </c>
    </row>
    <row r="164" spans="1:17" s="55" customFormat="1" ht="5.0999999999999996" customHeight="1">
      <c r="A164" s="59"/>
      <c r="B164" s="49"/>
      <c r="C164" s="49"/>
      <c r="D164" s="81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7"/>
    </row>
    <row r="165" spans="1:17" s="113" customFormat="1" ht="20.25" customHeight="1">
      <c r="A165" s="598" t="s">
        <v>88</v>
      </c>
      <c r="B165" s="599"/>
      <c r="C165" s="114" t="s">
        <v>6</v>
      </c>
      <c r="D165" s="115">
        <f t="shared" ref="D165:Q165" si="44">D13+D105</f>
        <v>1366332513.5799999</v>
      </c>
      <c r="E165" s="115">
        <f t="shared" si="44"/>
        <v>660608020</v>
      </c>
      <c r="F165" s="115">
        <f t="shared" si="44"/>
        <v>43632109</v>
      </c>
      <c r="G165" s="115">
        <f t="shared" si="44"/>
        <v>422228772</v>
      </c>
      <c r="H165" s="115">
        <f t="shared" si="44"/>
        <v>57265839</v>
      </c>
      <c r="I165" s="115">
        <f t="shared" si="44"/>
        <v>78563773</v>
      </c>
      <c r="J165" s="115">
        <f t="shared" si="44"/>
        <v>10257541</v>
      </c>
      <c r="K165" s="115">
        <f t="shared" si="44"/>
        <v>58000</v>
      </c>
      <c r="L165" s="115">
        <f t="shared" si="44"/>
        <v>888590</v>
      </c>
      <c r="M165" s="115">
        <f t="shared" si="44"/>
        <v>25511</v>
      </c>
      <c r="N165" s="115">
        <f t="shared" si="44"/>
        <v>57928546.579999998</v>
      </c>
      <c r="O165" s="115">
        <f t="shared" si="44"/>
        <v>8995410</v>
      </c>
      <c r="P165" s="116">
        <f t="shared" si="44"/>
        <v>22350461</v>
      </c>
      <c r="Q165" s="115">
        <f t="shared" si="44"/>
        <v>3529941</v>
      </c>
    </row>
    <row r="166" spans="1:17" ht="20.25" customHeight="1">
      <c r="A166" s="600"/>
      <c r="B166" s="601"/>
      <c r="C166" s="82" t="s">
        <v>7</v>
      </c>
      <c r="D166" s="83">
        <f t="shared" ref="D166:Q166" si="45">D14+D106</f>
        <v>70299815</v>
      </c>
      <c r="E166" s="83">
        <f t="shared" si="45"/>
        <v>70134012</v>
      </c>
      <c r="F166" s="83">
        <f t="shared" si="45"/>
        <v>66660</v>
      </c>
      <c r="G166" s="83">
        <f t="shared" si="45"/>
        <v>0</v>
      </c>
      <c r="H166" s="83">
        <f t="shared" si="45"/>
        <v>0</v>
      </c>
      <c r="I166" s="83">
        <f t="shared" si="45"/>
        <v>0</v>
      </c>
      <c r="J166" s="83">
        <f t="shared" si="45"/>
        <v>0</v>
      </c>
      <c r="K166" s="83">
        <f t="shared" si="45"/>
        <v>0</v>
      </c>
      <c r="L166" s="83">
        <f t="shared" si="45"/>
        <v>0</v>
      </c>
      <c r="M166" s="83">
        <f t="shared" si="45"/>
        <v>0</v>
      </c>
      <c r="N166" s="83">
        <f t="shared" si="45"/>
        <v>0</v>
      </c>
      <c r="O166" s="83">
        <f t="shared" si="45"/>
        <v>0</v>
      </c>
      <c r="P166" s="84">
        <f t="shared" si="45"/>
        <v>99143</v>
      </c>
      <c r="Q166" s="83">
        <f t="shared" si="45"/>
        <v>0</v>
      </c>
    </row>
    <row r="167" spans="1:17" ht="20.25" customHeight="1">
      <c r="A167" s="602"/>
      <c r="B167" s="603"/>
      <c r="C167" s="82" t="s">
        <v>8</v>
      </c>
      <c r="D167" s="83">
        <f>D165+D166</f>
        <v>1436632328.5799999</v>
      </c>
      <c r="E167" s="83">
        <f>E15+E107</f>
        <v>730742032</v>
      </c>
      <c r="F167" s="83">
        <f t="shared" ref="F167:P167" si="46">F165+F166</f>
        <v>43698769</v>
      </c>
      <c r="G167" s="83">
        <f t="shared" si="46"/>
        <v>422228772</v>
      </c>
      <c r="H167" s="83">
        <f t="shared" si="46"/>
        <v>57265839</v>
      </c>
      <c r="I167" s="83">
        <f t="shared" si="46"/>
        <v>78563773</v>
      </c>
      <c r="J167" s="83">
        <f t="shared" si="46"/>
        <v>10257541</v>
      </c>
      <c r="K167" s="83">
        <f t="shared" si="46"/>
        <v>58000</v>
      </c>
      <c r="L167" s="83">
        <f t="shared" si="46"/>
        <v>888590</v>
      </c>
      <c r="M167" s="83">
        <f>M165+M166</f>
        <v>25511</v>
      </c>
      <c r="N167" s="83">
        <f t="shared" si="46"/>
        <v>57928546.579999998</v>
      </c>
      <c r="O167" s="83">
        <f t="shared" si="46"/>
        <v>8995410</v>
      </c>
      <c r="P167" s="84">
        <f t="shared" si="46"/>
        <v>22449604</v>
      </c>
      <c r="Q167" s="83">
        <f>Q165+Q166</f>
        <v>3529941</v>
      </c>
    </row>
    <row r="168" spans="1:17" s="5" customFormat="1" ht="8.25" customHeight="1">
      <c r="A168" s="85" t="s">
        <v>5</v>
      </c>
      <c r="B168" s="85"/>
      <c r="C168" s="85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</row>
    <row r="169" spans="1:17" s="90" customFormat="1">
      <c r="A169" s="87" t="s">
        <v>6</v>
      </c>
      <c r="B169" s="1" t="s">
        <v>89</v>
      </c>
      <c r="C169" s="88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</row>
    <row r="170" spans="1:17" s="90" customFormat="1">
      <c r="A170" s="87" t="s">
        <v>7</v>
      </c>
      <c r="B170" s="91" t="s">
        <v>90</v>
      </c>
      <c r="C170" s="88"/>
      <c r="D170" s="89"/>
      <c r="E170" s="89"/>
      <c r="F170" s="89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</row>
    <row r="171" spans="1:17" s="90" customFormat="1">
      <c r="A171" s="87" t="s">
        <v>8</v>
      </c>
      <c r="B171" s="91" t="s">
        <v>91</v>
      </c>
      <c r="C171" s="88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</row>
    <row r="172" spans="1:17" s="90" customFormat="1" ht="3" customHeight="1">
      <c r="A172" s="87"/>
      <c r="B172" s="91"/>
      <c r="C172" s="88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</row>
    <row r="173" spans="1:17" s="5" customFormat="1" ht="20.25" customHeight="1">
      <c r="A173" s="2"/>
      <c r="B173" s="3"/>
      <c r="C173" s="3"/>
      <c r="D173" s="4"/>
    </row>
    <row r="174" spans="1:17" s="5" customFormat="1" ht="20.25" customHeight="1">
      <c r="A174" s="2"/>
      <c r="B174" s="3"/>
      <c r="C174" s="3"/>
      <c r="D174" s="4"/>
    </row>
    <row r="175" spans="1:17" s="5" customFormat="1" ht="20.25" customHeight="1">
      <c r="A175" s="2"/>
      <c r="B175" s="3"/>
      <c r="C175" s="3"/>
      <c r="D175" s="4"/>
    </row>
    <row r="176" spans="1:17" s="5" customFormat="1" ht="20.25" customHeight="1">
      <c r="A176" s="2"/>
      <c r="B176" s="3"/>
      <c r="C176" s="3"/>
      <c r="D176" s="4"/>
    </row>
    <row r="177" spans="1:4" s="5" customFormat="1" ht="20.25" customHeight="1">
      <c r="A177" s="2"/>
      <c r="B177" s="3"/>
      <c r="C177" s="3"/>
      <c r="D177" s="4"/>
    </row>
    <row r="178" spans="1:4" s="5" customFormat="1" ht="20.25" customHeight="1">
      <c r="A178" s="2"/>
      <c r="B178" s="3"/>
      <c r="C178" s="3"/>
      <c r="D178" s="4"/>
    </row>
    <row r="179" spans="1:4" s="5" customFormat="1" ht="20.25" customHeight="1">
      <c r="A179" s="2"/>
      <c r="B179" s="3"/>
      <c r="C179" s="3"/>
      <c r="D179" s="4"/>
    </row>
    <row r="180" spans="1:4" s="5" customFormat="1" ht="20.25" customHeight="1">
      <c r="A180" s="2"/>
      <c r="B180" s="3"/>
      <c r="C180" s="3"/>
      <c r="D180" s="4"/>
    </row>
    <row r="181" spans="1:4" s="5" customFormat="1" ht="20.25" customHeight="1">
      <c r="A181" s="2"/>
      <c r="B181" s="3"/>
      <c r="C181" s="3"/>
      <c r="D181" s="4"/>
    </row>
    <row r="182" spans="1:4" s="5" customFormat="1" ht="20.25" customHeight="1">
      <c r="A182" s="2"/>
      <c r="B182" s="3"/>
      <c r="C182" s="3"/>
      <c r="D182" s="4"/>
    </row>
    <row r="183" spans="1:4" s="5" customFormat="1" ht="20.25" customHeight="1">
      <c r="A183" s="2"/>
      <c r="B183" s="3"/>
      <c r="C183" s="3"/>
      <c r="D183" s="4"/>
    </row>
    <row r="184" spans="1:4" s="5" customFormat="1" ht="20.25" customHeight="1">
      <c r="A184" s="2"/>
      <c r="B184" s="3"/>
      <c r="C184" s="3"/>
      <c r="D184" s="4"/>
    </row>
    <row r="185" spans="1:4" s="5" customFormat="1" ht="20.25" customHeight="1">
      <c r="A185" s="2"/>
      <c r="B185" s="3"/>
      <c r="C185" s="3"/>
      <c r="D185" s="4"/>
    </row>
    <row r="186" spans="1:4" s="5" customFormat="1" ht="20.25" customHeight="1">
      <c r="A186" s="2"/>
      <c r="B186" s="3"/>
      <c r="C186" s="3"/>
      <c r="D186" s="4"/>
    </row>
    <row r="187" spans="1:4" s="5" customFormat="1" ht="20.25" customHeight="1">
      <c r="A187" s="2"/>
      <c r="B187" s="3"/>
      <c r="C187" s="3"/>
      <c r="D187" s="4"/>
    </row>
    <row r="188" spans="1:4" s="5" customFormat="1" ht="20.25" customHeight="1">
      <c r="A188" s="2"/>
      <c r="B188" s="3"/>
      <c r="C188" s="3"/>
      <c r="D188" s="4"/>
    </row>
    <row r="189" spans="1:4" s="5" customFormat="1" ht="20.25" customHeight="1">
      <c r="A189" s="2"/>
      <c r="B189" s="3"/>
      <c r="C189" s="3"/>
      <c r="D189" s="4"/>
    </row>
    <row r="190" spans="1:4" s="5" customFormat="1" ht="20.25" customHeight="1">
      <c r="A190" s="2"/>
      <c r="B190" s="3"/>
      <c r="C190" s="3"/>
      <c r="D190" s="4"/>
    </row>
    <row r="191" spans="1:4" s="5" customFormat="1" ht="20.25" customHeight="1">
      <c r="A191" s="2"/>
      <c r="B191" s="3"/>
      <c r="C191" s="3"/>
      <c r="D191" s="4"/>
    </row>
    <row r="192" spans="1:4" s="5" customFormat="1" ht="20.25" customHeight="1">
      <c r="A192" s="2"/>
      <c r="B192" s="3"/>
      <c r="C192" s="3"/>
      <c r="D192" s="4"/>
    </row>
    <row r="193" spans="1:4" s="5" customFormat="1" ht="20.25" customHeight="1">
      <c r="A193" s="2"/>
      <c r="B193" s="3"/>
      <c r="C193" s="3"/>
      <c r="D193" s="4"/>
    </row>
    <row r="194" spans="1:4" s="5" customFormat="1" ht="20.25" customHeight="1">
      <c r="A194" s="2"/>
      <c r="B194" s="3"/>
      <c r="C194" s="3"/>
      <c r="D194" s="4"/>
    </row>
    <row r="195" spans="1:4" s="5" customFormat="1" ht="20.25" customHeight="1">
      <c r="A195" s="2"/>
      <c r="B195" s="3"/>
      <c r="C195" s="3"/>
      <c r="D195" s="4"/>
    </row>
    <row r="196" spans="1:4" s="5" customFormat="1" ht="20.25" customHeight="1">
      <c r="A196" s="2"/>
      <c r="B196" s="3"/>
      <c r="C196" s="3"/>
      <c r="D196" s="4"/>
    </row>
    <row r="197" spans="1:4" s="5" customFormat="1" ht="20.25" customHeight="1">
      <c r="A197" s="2"/>
      <c r="B197" s="3"/>
      <c r="C197" s="3"/>
      <c r="D197" s="4"/>
    </row>
    <row r="198" spans="1:4" s="5" customFormat="1" ht="20.25" customHeight="1">
      <c r="A198" s="2"/>
      <c r="B198" s="3"/>
      <c r="C198" s="3"/>
      <c r="D198" s="4"/>
    </row>
    <row r="199" spans="1:4" s="5" customFormat="1" ht="20.25" customHeight="1">
      <c r="A199" s="2"/>
      <c r="B199" s="3"/>
      <c r="C199" s="3"/>
      <c r="D199" s="4"/>
    </row>
    <row r="200" spans="1:4" s="5" customFormat="1" ht="20.25" customHeight="1">
      <c r="A200" s="2"/>
      <c r="B200" s="3"/>
      <c r="C200" s="3"/>
      <c r="D200" s="4"/>
    </row>
    <row r="201" spans="1:4" s="5" customFormat="1" ht="20.25" customHeight="1">
      <c r="A201" s="2"/>
      <c r="B201" s="3"/>
      <c r="C201" s="3"/>
      <c r="D201" s="4"/>
    </row>
    <row r="202" spans="1:4" s="5" customFormat="1" ht="20.25" customHeight="1">
      <c r="A202" s="2"/>
      <c r="B202" s="3"/>
      <c r="C202" s="3"/>
      <c r="D202" s="4"/>
    </row>
    <row r="203" spans="1:4" s="5" customFormat="1" ht="20.25" customHeight="1">
      <c r="A203" s="2"/>
      <c r="B203" s="3"/>
      <c r="C203" s="3"/>
      <c r="D203" s="4"/>
    </row>
    <row r="204" spans="1:4" s="5" customFormat="1" ht="20.25" customHeight="1">
      <c r="A204" s="2"/>
      <c r="B204" s="3"/>
      <c r="C204" s="3"/>
      <c r="D204" s="4"/>
    </row>
    <row r="205" spans="1:4" s="5" customFormat="1" ht="20.25" customHeight="1">
      <c r="A205" s="2"/>
      <c r="B205" s="3"/>
      <c r="C205" s="3"/>
      <c r="D205" s="4"/>
    </row>
    <row r="206" spans="1:4" s="5" customFormat="1" ht="20.25" customHeight="1">
      <c r="A206" s="2"/>
      <c r="B206" s="3"/>
      <c r="C206" s="3"/>
      <c r="D206" s="4"/>
    </row>
    <row r="207" spans="1:4" s="5" customFormat="1" ht="20.25" customHeight="1">
      <c r="A207" s="2"/>
      <c r="B207" s="3"/>
      <c r="C207" s="3"/>
      <c r="D207" s="4"/>
    </row>
    <row r="208" spans="1:4" s="5" customFormat="1" ht="20.25" customHeight="1">
      <c r="A208" s="2"/>
      <c r="B208" s="3"/>
      <c r="C208" s="3"/>
      <c r="D208" s="4"/>
    </row>
    <row r="209" spans="1:4" s="5" customFormat="1" ht="20.25" customHeight="1">
      <c r="A209" s="2"/>
      <c r="B209" s="3"/>
      <c r="C209" s="3"/>
      <c r="D209" s="4"/>
    </row>
    <row r="210" spans="1:4" s="5" customFormat="1" ht="20.25" customHeight="1">
      <c r="A210" s="2"/>
      <c r="B210" s="3"/>
      <c r="C210" s="3"/>
      <c r="D210" s="4"/>
    </row>
    <row r="211" spans="1:4" s="5" customFormat="1" ht="20.25" customHeight="1">
      <c r="A211" s="2"/>
      <c r="B211" s="3"/>
      <c r="C211" s="3"/>
      <c r="D211" s="4"/>
    </row>
    <row r="212" spans="1:4" s="5" customFormat="1" ht="20.25" customHeight="1">
      <c r="A212" s="2"/>
      <c r="B212" s="3"/>
      <c r="C212" s="3"/>
      <c r="D212" s="4"/>
    </row>
    <row r="213" spans="1:4" s="5" customFormat="1" ht="20.25" customHeight="1">
      <c r="A213" s="2"/>
      <c r="B213" s="3"/>
      <c r="C213" s="3"/>
      <c r="D213" s="4"/>
    </row>
    <row r="214" spans="1:4" s="5" customFormat="1" ht="20.25" customHeight="1">
      <c r="A214" s="2"/>
      <c r="B214" s="3"/>
      <c r="C214" s="3"/>
      <c r="D214" s="4"/>
    </row>
    <row r="215" spans="1:4" s="5" customFormat="1" ht="20.25" customHeight="1">
      <c r="A215" s="2"/>
      <c r="B215" s="3"/>
      <c r="C215" s="3"/>
      <c r="D215" s="4"/>
    </row>
    <row r="216" spans="1:4" s="5" customFormat="1" ht="20.25" customHeight="1">
      <c r="A216" s="2"/>
      <c r="B216" s="3"/>
      <c r="C216" s="3"/>
      <c r="D216" s="4"/>
    </row>
    <row r="217" spans="1:4" s="5" customFormat="1" ht="20.25" customHeight="1">
      <c r="A217" s="2"/>
      <c r="B217" s="3"/>
      <c r="C217" s="3"/>
      <c r="D217" s="4"/>
    </row>
    <row r="218" spans="1:4" s="5" customFormat="1" ht="20.25" customHeight="1">
      <c r="A218" s="2"/>
      <c r="B218" s="3"/>
      <c r="C218" s="3"/>
      <c r="D218" s="4"/>
    </row>
    <row r="219" spans="1:4" s="5" customFormat="1" ht="20.25" customHeight="1">
      <c r="A219" s="2"/>
      <c r="B219" s="3"/>
      <c r="C219" s="3"/>
      <c r="D219" s="4"/>
    </row>
    <row r="220" spans="1:4" s="5" customFormat="1" ht="20.25" customHeight="1">
      <c r="A220" s="2"/>
      <c r="B220" s="3"/>
      <c r="C220" s="3"/>
      <c r="D220" s="4"/>
    </row>
    <row r="221" spans="1:4" s="5" customFormat="1" ht="20.25" customHeight="1">
      <c r="A221" s="2"/>
      <c r="B221" s="3"/>
      <c r="C221" s="3"/>
      <c r="D221" s="4"/>
    </row>
    <row r="222" spans="1:4" s="5" customFormat="1" ht="20.25" customHeight="1">
      <c r="A222" s="2"/>
      <c r="B222" s="3"/>
      <c r="C222" s="3"/>
      <c r="D222" s="4"/>
    </row>
    <row r="223" spans="1:4" s="5" customFormat="1" ht="20.25" customHeight="1">
      <c r="A223" s="2"/>
      <c r="B223" s="3"/>
      <c r="C223" s="3"/>
      <c r="D223" s="4"/>
    </row>
    <row r="224" spans="1:4" s="5" customFormat="1" ht="20.25" customHeight="1">
      <c r="A224" s="2"/>
      <c r="B224" s="3"/>
      <c r="C224" s="3"/>
      <c r="D224" s="4"/>
    </row>
    <row r="225" spans="1:4" s="5" customFormat="1" ht="20.25" customHeight="1">
      <c r="A225" s="2"/>
      <c r="B225" s="3"/>
      <c r="C225" s="3"/>
      <c r="D225" s="4"/>
    </row>
    <row r="226" spans="1:4" s="5" customFormat="1" ht="20.25" customHeight="1">
      <c r="A226" s="2"/>
      <c r="B226" s="3"/>
      <c r="C226" s="3"/>
      <c r="D226" s="4"/>
    </row>
    <row r="227" spans="1:4" s="5" customFormat="1" ht="20.25" customHeight="1">
      <c r="A227" s="2"/>
      <c r="B227" s="3"/>
      <c r="C227" s="3"/>
      <c r="D227" s="4"/>
    </row>
    <row r="228" spans="1:4" s="5" customFormat="1" ht="20.25" customHeight="1">
      <c r="A228" s="2"/>
      <c r="B228" s="3"/>
      <c r="C228" s="3"/>
      <c r="D228" s="4"/>
    </row>
    <row r="229" spans="1:4" s="5" customFormat="1" ht="20.25" customHeight="1">
      <c r="A229" s="2"/>
      <c r="B229" s="3"/>
      <c r="C229" s="3"/>
      <c r="D229" s="4"/>
    </row>
    <row r="230" spans="1:4" s="5" customFormat="1" ht="20.25" customHeight="1">
      <c r="A230" s="2"/>
      <c r="B230" s="3"/>
      <c r="C230" s="3"/>
      <c r="D230" s="4"/>
    </row>
    <row r="231" spans="1:4" s="5" customFormat="1" ht="20.25" customHeight="1">
      <c r="A231" s="2"/>
      <c r="B231" s="3"/>
      <c r="C231" s="3"/>
      <c r="D231" s="4"/>
    </row>
    <row r="232" spans="1:4" s="5" customFormat="1" ht="20.25" customHeight="1">
      <c r="A232" s="2"/>
      <c r="B232" s="3"/>
      <c r="C232" s="3"/>
      <c r="D232" s="4"/>
    </row>
    <row r="233" spans="1:4" s="5" customFormat="1" ht="20.25" customHeight="1">
      <c r="A233" s="2"/>
      <c r="B233" s="3"/>
      <c r="C233" s="3"/>
      <c r="D233" s="4"/>
    </row>
    <row r="234" spans="1:4" s="5" customFormat="1" ht="20.25" customHeight="1">
      <c r="A234" s="2"/>
      <c r="B234" s="3"/>
      <c r="C234" s="3"/>
      <c r="D234" s="4"/>
    </row>
    <row r="235" spans="1:4" s="5" customFormat="1" ht="20.25" customHeight="1">
      <c r="A235" s="2"/>
      <c r="B235" s="3"/>
      <c r="C235" s="3"/>
      <c r="D235" s="4"/>
    </row>
    <row r="236" spans="1:4" s="5" customFormat="1" ht="20.25" customHeight="1">
      <c r="A236" s="2"/>
      <c r="B236" s="3"/>
      <c r="C236" s="3"/>
      <c r="D236" s="4"/>
    </row>
    <row r="237" spans="1:4" s="5" customFormat="1" ht="20.25" customHeight="1">
      <c r="A237" s="2"/>
      <c r="B237" s="3"/>
      <c r="C237" s="3"/>
      <c r="D237" s="4"/>
    </row>
    <row r="238" spans="1:4" s="5" customFormat="1" ht="20.25" customHeight="1">
      <c r="A238" s="2"/>
      <c r="B238" s="3"/>
      <c r="C238" s="3"/>
      <c r="D238" s="4"/>
    </row>
    <row r="239" spans="1:4" s="5" customFormat="1" ht="20.25" customHeight="1">
      <c r="A239" s="2"/>
      <c r="B239" s="3"/>
      <c r="C239" s="3"/>
      <c r="D239" s="4"/>
    </row>
    <row r="240" spans="1:4" s="5" customFormat="1" ht="20.25" customHeight="1">
      <c r="A240" s="2"/>
      <c r="B240" s="3"/>
      <c r="C240" s="3"/>
      <c r="D240" s="4"/>
    </row>
    <row r="241" spans="1:4" s="5" customFormat="1" ht="20.25" customHeight="1">
      <c r="A241" s="2"/>
      <c r="B241" s="3"/>
      <c r="C241" s="3"/>
      <c r="D241" s="4"/>
    </row>
    <row r="242" spans="1:4" s="5" customFormat="1" ht="20.25" customHeight="1">
      <c r="A242" s="2"/>
      <c r="B242" s="3"/>
      <c r="C242" s="3"/>
      <c r="D242" s="4"/>
    </row>
    <row r="243" spans="1:4" s="5" customFormat="1" ht="20.25" customHeight="1">
      <c r="A243" s="2"/>
      <c r="B243" s="3"/>
      <c r="C243" s="3"/>
      <c r="D243" s="4"/>
    </row>
    <row r="244" spans="1:4" s="5" customFormat="1" ht="20.25" customHeight="1">
      <c r="A244" s="2"/>
      <c r="B244" s="3"/>
      <c r="C244" s="3"/>
      <c r="D244" s="4"/>
    </row>
    <row r="245" spans="1:4" s="5" customFormat="1" ht="20.25" customHeight="1">
      <c r="A245" s="2"/>
      <c r="B245" s="3"/>
      <c r="C245" s="3"/>
      <c r="D245" s="4"/>
    </row>
    <row r="246" spans="1:4" s="5" customFormat="1" ht="20.25" customHeight="1">
      <c r="A246" s="2"/>
      <c r="B246" s="3"/>
      <c r="C246" s="3"/>
      <c r="D246" s="4"/>
    </row>
    <row r="247" spans="1:4" s="5" customFormat="1" ht="20.25" customHeight="1">
      <c r="A247" s="2"/>
      <c r="B247" s="3"/>
      <c r="C247" s="3"/>
      <c r="D247" s="4"/>
    </row>
    <row r="248" spans="1:4" s="5" customFormat="1" ht="20.25" customHeight="1">
      <c r="A248" s="2"/>
      <c r="B248" s="3"/>
      <c r="C248" s="3"/>
      <c r="D248" s="4"/>
    </row>
    <row r="249" spans="1:4" s="5" customFormat="1" ht="20.25" customHeight="1">
      <c r="A249" s="2"/>
      <c r="B249" s="3"/>
      <c r="C249" s="3"/>
      <c r="D249" s="4"/>
    </row>
    <row r="250" spans="1:4" s="5" customFormat="1" ht="20.25" customHeight="1">
      <c r="A250" s="2"/>
      <c r="B250" s="3"/>
      <c r="C250" s="3"/>
      <c r="D250" s="4"/>
    </row>
    <row r="251" spans="1:4" s="5" customFormat="1" ht="20.25" customHeight="1">
      <c r="A251" s="2"/>
      <c r="B251" s="3"/>
      <c r="C251" s="3"/>
      <c r="D251" s="4"/>
    </row>
    <row r="252" spans="1:4" s="5" customFormat="1" ht="20.25" customHeight="1">
      <c r="A252" s="2"/>
      <c r="B252" s="3"/>
      <c r="C252" s="3"/>
      <c r="D252" s="4"/>
    </row>
    <row r="253" spans="1:4" s="5" customFormat="1" ht="20.25" customHeight="1">
      <c r="A253" s="2"/>
      <c r="B253" s="3"/>
      <c r="C253" s="3"/>
      <c r="D253" s="4"/>
    </row>
    <row r="254" spans="1:4" s="5" customFormat="1" ht="20.25" customHeight="1">
      <c r="A254" s="2"/>
      <c r="B254" s="3"/>
      <c r="C254" s="3"/>
      <c r="D254" s="4"/>
    </row>
    <row r="255" spans="1:4" s="5" customFormat="1" ht="20.25" customHeight="1">
      <c r="A255" s="2"/>
      <c r="B255" s="3"/>
      <c r="C255" s="3"/>
      <c r="D255" s="4"/>
    </row>
    <row r="256" spans="1:4" s="5" customFormat="1" ht="20.25" customHeight="1">
      <c r="A256" s="2"/>
      <c r="B256" s="3"/>
      <c r="C256" s="3"/>
      <c r="D256" s="4"/>
    </row>
    <row r="257" spans="1:4" s="5" customFormat="1" ht="20.25" customHeight="1">
      <c r="A257" s="2"/>
      <c r="B257" s="3"/>
      <c r="C257" s="3"/>
      <c r="D257" s="4"/>
    </row>
    <row r="258" spans="1:4" s="5" customFormat="1" ht="20.25" customHeight="1">
      <c r="A258" s="2"/>
      <c r="B258" s="3"/>
      <c r="C258" s="3"/>
      <c r="D258" s="4"/>
    </row>
    <row r="259" spans="1:4" s="5" customFormat="1" ht="20.25" customHeight="1">
      <c r="A259" s="2"/>
      <c r="B259" s="3"/>
      <c r="C259" s="3"/>
      <c r="D259" s="4"/>
    </row>
    <row r="260" spans="1:4" s="5" customFormat="1" ht="20.25" customHeight="1">
      <c r="A260" s="2"/>
      <c r="B260" s="3"/>
      <c r="C260" s="3"/>
      <c r="D260" s="4"/>
    </row>
    <row r="261" spans="1:4" s="5" customFormat="1" ht="20.25" customHeight="1">
      <c r="A261" s="2"/>
      <c r="B261" s="3"/>
      <c r="C261" s="3"/>
      <c r="D261" s="4"/>
    </row>
    <row r="262" spans="1:4" s="5" customFormat="1" ht="20.25" customHeight="1">
      <c r="A262" s="2"/>
      <c r="B262" s="3"/>
      <c r="C262" s="3"/>
      <c r="D262" s="4"/>
    </row>
    <row r="263" spans="1:4" s="5" customFormat="1" ht="20.25" customHeight="1">
      <c r="A263" s="2"/>
      <c r="B263" s="3"/>
      <c r="C263" s="3"/>
      <c r="D263" s="4"/>
    </row>
    <row r="264" spans="1:4" s="5" customFormat="1" ht="20.25" customHeight="1">
      <c r="A264" s="2"/>
      <c r="B264" s="3"/>
      <c r="C264" s="3"/>
      <c r="D264" s="4"/>
    </row>
    <row r="265" spans="1:4" s="5" customFormat="1" ht="20.25" customHeight="1">
      <c r="A265" s="2"/>
      <c r="B265" s="3"/>
      <c r="C265" s="3"/>
      <c r="D265" s="4"/>
    </row>
    <row r="266" spans="1:4" s="5" customFormat="1" ht="20.25" customHeight="1">
      <c r="A266" s="2"/>
      <c r="B266" s="3"/>
      <c r="C266" s="3"/>
      <c r="D266" s="4"/>
    </row>
    <row r="267" spans="1:4" s="5" customFormat="1" ht="20.25" customHeight="1">
      <c r="A267" s="2"/>
      <c r="B267" s="3"/>
      <c r="C267" s="3"/>
      <c r="D267" s="4"/>
    </row>
    <row r="268" spans="1:4" s="5" customFormat="1" ht="20.25" customHeight="1">
      <c r="A268" s="2"/>
      <c r="B268" s="3"/>
      <c r="C268" s="3"/>
      <c r="D268" s="4"/>
    </row>
    <row r="269" spans="1:4" s="5" customFormat="1" ht="20.25" customHeight="1">
      <c r="A269" s="2"/>
      <c r="B269" s="3"/>
      <c r="C269" s="3"/>
      <c r="D269" s="4"/>
    </row>
    <row r="270" spans="1:4" s="5" customFormat="1" ht="20.25" customHeight="1">
      <c r="A270" s="2"/>
      <c r="B270" s="3"/>
      <c r="C270" s="3"/>
      <c r="D270" s="4"/>
    </row>
    <row r="271" spans="1:4" s="5" customFormat="1" ht="20.25" customHeight="1">
      <c r="A271" s="2"/>
      <c r="B271" s="3"/>
      <c r="C271" s="3"/>
      <c r="D271" s="4"/>
    </row>
    <row r="272" spans="1:4" s="5" customFormat="1" ht="20.25" customHeight="1">
      <c r="A272" s="2"/>
      <c r="B272" s="3"/>
      <c r="C272" s="3"/>
      <c r="D272" s="4"/>
    </row>
    <row r="273" spans="1:4" s="5" customFormat="1" ht="20.25" customHeight="1">
      <c r="A273" s="2"/>
      <c r="B273" s="3"/>
      <c r="C273" s="3"/>
      <c r="D273" s="4"/>
    </row>
    <row r="274" spans="1:4" s="5" customFormat="1" ht="20.25" customHeight="1">
      <c r="A274" s="2"/>
      <c r="B274" s="3"/>
      <c r="C274" s="3"/>
      <c r="D274" s="4"/>
    </row>
    <row r="275" spans="1:4" s="5" customFormat="1" ht="20.25" customHeight="1">
      <c r="A275" s="2"/>
      <c r="B275" s="3"/>
      <c r="C275" s="3"/>
      <c r="D275" s="4"/>
    </row>
    <row r="276" spans="1:4" s="5" customFormat="1" ht="20.25" customHeight="1">
      <c r="A276" s="2"/>
      <c r="B276" s="3"/>
      <c r="C276" s="3"/>
      <c r="D276" s="4"/>
    </row>
    <row r="277" spans="1:4" s="5" customFormat="1" ht="20.25" customHeight="1">
      <c r="A277" s="2"/>
      <c r="B277" s="3"/>
      <c r="C277" s="3"/>
      <c r="D277" s="4"/>
    </row>
    <row r="278" spans="1:4" s="5" customFormat="1" ht="20.25" customHeight="1">
      <c r="A278" s="2"/>
      <c r="B278" s="3"/>
      <c r="C278" s="3"/>
      <c r="D278" s="4"/>
    </row>
    <row r="279" spans="1:4" s="5" customFormat="1" ht="20.25" customHeight="1">
      <c r="A279" s="2"/>
      <c r="B279" s="3"/>
      <c r="C279" s="3"/>
      <c r="D279" s="4"/>
    </row>
    <row r="280" spans="1:4" s="5" customFormat="1" ht="20.25" customHeight="1">
      <c r="A280" s="2"/>
      <c r="B280" s="3"/>
      <c r="C280" s="3"/>
      <c r="D280" s="4"/>
    </row>
    <row r="281" spans="1:4" s="5" customFormat="1" ht="20.25" customHeight="1">
      <c r="A281" s="2"/>
      <c r="B281" s="3"/>
      <c r="C281" s="3"/>
      <c r="D281" s="4"/>
    </row>
    <row r="282" spans="1:4" s="5" customFormat="1" ht="20.25" customHeight="1">
      <c r="A282" s="2"/>
      <c r="B282" s="3"/>
      <c r="C282" s="3"/>
      <c r="D282" s="4"/>
    </row>
    <row r="283" spans="1:4" s="5" customFormat="1" ht="20.25" customHeight="1">
      <c r="A283" s="2"/>
      <c r="B283" s="3"/>
      <c r="C283" s="3"/>
      <c r="D283" s="4"/>
    </row>
    <row r="284" spans="1:4" s="5" customFormat="1" ht="20.25" customHeight="1">
      <c r="A284" s="2"/>
      <c r="B284" s="3"/>
      <c r="C284" s="3"/>
      <c r="D284" s="4"/>
    </row>
    <row r="285" spans="1:4" s="5" customFormat="1" ht="20.25" customHeight="1">
      <c r="A285" s="2"/>
      <c r="B285" s="3"/>
      <c r="C285" s="3"/>
      <c r="D285" s="4"/>
    </row>
    <row r="286" spans="1:4" s="5" customFormat="1" ht="20.25" customHeight="1">
      <c r="A286" s="2"/>
      <c r="B286" s="3"/>
      <c r="C286" s="3"/>
      <c r="D286" s="4"/>
    </row>
    <row r="287" spans="1:4" s="5" customFormat="1" ht="20.25" customHeight="1">
      <c r="A287" s="2"/>
      <c r="B287" s="3"/>
      <c r="C287" s="3"/>
      <c r="D287" s="4"/>
    </row>
    <row r="288" spans="1:4" s="5" customFormat="1" ht="20.25" customHeight="1">
      <c r="A288" s="2"/>
      <c r="B288" s="3"/>
      <c r="C288" s="3"/>
      <c r="D288" s="4"/>
    </row>
    <row r="289" spans="1:4" s="5" customFormat="1" ht="20.25" customHeight="1">
      <c r="A289" s="2"/>
      <c r="B289" s="3"/>
      <c r="C289" s="3"/>
      <c r="D289" s="4"/>
    </row>
    <row r="290" spans="1:4" s="5" customFormat="1" ht="20.25" customHeight="1">
      <c r="A290" s="2"/>
      <c r="B290" s="3"/>
      <c r="C290" s="3"/>
      <c r="D290" s="4"/>
    </row>
    <row r="291" spans="1:4" s="5" customFormat="1" ht="20.25" customHeight="1">
      <c r="A291" s="2"/>
      <c r="B291" s="3"/>
      <c r="C291" s="3"/>
      <c r="D291" s="4"/>
    </row>
    <row r="292" spans="1:4" s="5" customFormat="1" ht="20.25" customHeight="1">
      <c r="A292" s="2"/>
      <c r="B292" s="3"/>
      <c r="C292" s="3"/>
      <c r="D292" s="4"/>
    </row>
    <row r="293" spans="1:4" s="5" customFormat="1" ht="20.25" customHeight="1">
      <c r="A293" s="2"/>
      <c r="B293" s="3"/>
      <c r="C293" s="3"/>
      <c r="D293" s="4"/>
    </row>
    <row r="294" spans="1:4" s="5" customFormat="1" ht="20.25" customHeight="1">
      <c r="A294" s="2"/>
      <c r="B294" s="3"/>
      <c r="C294" s="3"/>
      <c r="D294" s="4"/>
    </row>
    <row r="295" spans="1:4" s="5" customFormat="1" ht="20.25" customHeight="1">
      <c r="A295" s="2"/>
      <c r="B295" s="3"/>
      <c r="C295" s="3"/>
      <c r="D295" s="4"/>
    </row>
    <row r="296" spans="1:4" s="5" customFormat="1" ht="20.25" customHeight="1">
      <c r="A296" s="2"/>
      <c r="B296" s="3"/>
      <c r="C296" s="3"/>
      <c r="D296" s="4"/>
    </row>
    <row r="297" spans="1:4" s="5" customFormat="1" ht="20.25" customHeight="1">
      <c r="A297" s="2"/>
      <c r="B297" s="3"/>
      <c r="C297" s="3"/>
      <c r="D297" s="4"/>
    </row>
    <row r="298" spans="1:4" s="5" customFormat="1" ht="20.25" customHeight="1">
      <c r="A298" s="2"/>
      <c r="B298" s="3"/>
      <c r="C298" s="3"/>
      <c r="D298" s="4"/>
    </row>
    <row r="299" spans="1:4" s="5" customFormat="1" ht="20.25" customHeight="1">
      <c r="A299" s="2"/>
      <c r="B299" s="3"/>
      <c r="C299" s="3"/>
      <c r="D299" s="4"/>
    </row>
    <row r="300" spans="1:4" s="5" customFormat="1" ht="20.25" customHeight="1">
      <c r="A300" s="2"/>
      <c r="B300" s="3"/>
      <c r="C300" s="3"/>
      <c r="D300" s="4"/>
    </row>
    <row r="301" spans="1:4" s="5" customFormat="1" ht="20.25" customHeight="1">
      <c r="A301" s="2"/>
      <c r="B301" s="3"/>
      <c r="C301" s="3"/>
      <c r="D301" s="4"/>
    </row>
    <row r="302" spans="1:4" s="5" customFormat="1" ht="20.25" customHeight="1">
      <c r="A302" s="2"/>
      <c r="B302" s="3"/>
      <c r="C302" s="3"/>
      <c r="D302" s="4"/>
    </row>
    <row r="303" spans="1:4" s="5" customFormat="1" ht="20.25" customHeight="1">
      <c r="A303" s="2"/>
      <c r="B303" s="3"/>
      <c r="C303" s="3"/>
      <c r="D303" s="4"/>
    </row>
    <row r="304" spans="1:4" s="5" customFormat="1" ht="20.25" customHeight="1">
      <c r="A304" s="2"/>
      <c r="B304" s="3"/>
      <c r="C304" s="3"/>
      <c r="D304" s="4"/>
    </row>
    <row r="305" spans="1:4" s="5" customFormat="1" ht="20.25" customHeight="1">
      <c r="A305" s="2"/>
      <c r="B305" s="3"/>
      <c r="C305" s="3"/>
      <c r="D305" s="4"/>
    </row>
    <row r="306" spans="1:4" s="5" customFormat="1" ht="20.25" customHeight="1">
      <c r="A306" s="2"/>
      <c r="B306" s="3"/>
      <c r="C306" s="3"/>
      <c r="D306" s="4"/>
    </row>
    <row r="307" spans="1:4" s="5" customFormat="1" ht="20.25" customHeight="1">
      <c r="A307" s="2"/>
      <c r="B307" s="3"/>
      <c r="C307" s="3"/>
      <c r="D307" s="4"/>
    </row>
    <row r="308" spans="1:4" s="5" customFormat="1" ht="20.25" customHeight="1">
      <c r="A308" s="2"/>
      <c r="B308" s="3"/>
      <c r="C308" s="3"/>
      <c r="D308" s="4"/>
    </row>
    <row r="309" spans="1:4" s="5" customFormat="1" ht="20.25" customHeight="1">
      <c r="A309" s="2"/>
      <c r="B309" s="3"/>
      <c r="C309" s="3"/>
      <c r="D309" s="4"/>
    </row>
    <row r="310" spans="1:4" s="5" customFormat="1" ht="20.25" customHeight="1">
      <c r="A310" s="2"/>
      <c r="B310" s="3"/>
      <c r="C310" s="3"/>
      <c r="D310" s="4"/>
    </row>
    <row r="311" spans="1:4" s="5" customFormat="1" ht="20.25" customHeight="1">
      <c r="A311" s="2"/>
      <c r="B311" s="3"/>
      <c r="C311" s="3"/>
      <c r="D311" s="4"/>
    </row>
    <row r="312" spans="1:4" s="5" customFormat="1" ht="20.25" customHeight="1">
      <c r="A312" s="2"/>
      <c r="B312" s="3"/>
      <c r="C312" s="3"/>
      <c r="D312" s="4"/>
    </row>
    <row r="313" spans="1:4" s="5" customFormat="1" ht="20.25" customHeight="1">
      <c r="A313" s="2"/>
      <c r="B313" s="3"/>
      <c r="C313" s="3"/>
      <c r="D313" s="4"/>
    </row>
    <row r="314" spans="1:4" s="5" customFormat="1" ht="20.25" customHeight="1">
      <c r="A314" s="2"/>
      <c r="B314" s="3"/>
      <c r="C314" s="3"/>
      <c r="D314" s="4"/>
    </row>
    <row r="315" spans="1:4" s="5" customFormat="1" ht="20.25" customHeight="1">
      <c r="A315" s="2"/>
      <c r="B315" s="3"/>
      <c r="C315" s="3"/>
      <c r="D315" s="4"/>
    </row>
    <row r="316" spans="1:4" s="5" customFormat="1" ht="20.25" customHeight="1">
      <c r="A316" s="2"/>
      <c r="B316" s="3"/>
      <c r="C316" s="3"/>
      <c r="D316" s="4"/>
    </row>
    <row r="317" spans="1:4" s="5" customFormat="1" ht="20.25" customHeight="1">
      <c r="A317" s="2"/>
      <c r="B317" s="3"/>
      <c r="C317" s="3"/>
      <c r="D317" s="4"/>
    </row>
    <row r="318" spans="1:4" s="5" customFormat="1" ht="20.25" customHeight="1">
      <c r="A318" s="2"/>
      <c r="B318" s="3"/>
      <c r="C318" s="3"/>
      <c r="D318" s="4"/>
    </row>
    <row r="319" spans="1:4" s="5" customFormat="1" ht="20.25" customHeight="1">
      <c r="A319" s="2"/>
      <c r="B319" s="3"/>
      <c r="C319" s="3"/>
      <c r="D319" s="4"/>
    </row>
    <row r="320" spans="1:4" s="5" customFormat="1" ht="20.25" customHeight="1">
      <c r="A320" s="2"/>
      <c r="B320" s="3"/>
      <c r="C320" s="3"/>
      <c r="D320" s="4"/>
    </row>
    <row r="321" spans="1:4" s="5" customFormat="1" ht="20.25" customHeight="1">
      <c r="A321" s="2"/>
      <c r="B321" s="3"/>
      <c r="C321" s="3"/>
      <c r="D321" s="4"/>
    </row>
    <row r="322" spans="1:4" s="5" customFormat="1" ht="20.25" customHeight="1">
      <c r="A322" s="2"/>
      <c r="B322" s="3"/>
      <c r="C322" s="3"/>
      <c r="D322" s="4"/>
    </row>
    <row r="323" spans="1:4" s="5" customFormat="1" ht="20.25" customHeight="1">
      <c r="A323" s="2"/>
      <c r="B323" s="3"/>
      <c r="C323" s="3"/>
      <c r="D323" s="4"/>
    </row>
    <row r="324" spans="1:4" s="5" customFormat="1" ht="20.25" customHeight="1">
      <c r="A324" s="2"/>
      <c r="B324" s="3"/>
      <c r="C324" s="3"/>
      <c r="D324" s="4"/>
    </row>
    <row r="325" spans="1:4" s="5" customFormat="1" ht="20.25" customHeight="1">
      <c r="A325" s="2"/>
      <c r="B325" s="3"/>
      <c r="C325" s="3"/>
      <c r="D325" s="4"/>
    </row>
    <row r="326" spans="1:4" s="5" customFormat="1" ht="20.25" customHeight="1">
      <c r="A326" s="2"/>
      <c r="B326" s="3"/>
      <c r="C326" s="3"/>
      <c r="D326" s="4"/>
    </row>
  </sheetData>
  <sheetProtection password="C25B" sheet="1" objects="1" scenarios="1"/>
  <mergeCells count="98">
    <mergeCell ref="A165:B167"/>
    <mergeCell ref="A153:A155"/>
    <mergeCell ref="B153:B155"/>
    <mergeCell ref="A157:A159"/>
    <mergeCell ref="B157:B159"/>
    <mergeCell ref="A161:A163"/>
    <mergeCell ref="B161:B163"/>
    <mergeCell ref="A149:A151"/>
    <mergeCell ref="B149:B151"/>
    <mergeCell ref="A137:A139"/>
    <mergeCell ref="B137:B139"/>
    <mergeCell ref="A145:A147"/>
    <mergeCell ref="B145:B147"/>
    <mergeCell ref="A129:A131"/>
    <mergeCell ref="B129:B131"/>
    <mergeCell ref="A133:A135"/>
    <mergeCell ref="B133:B135"/>
    <mergeCell ref="A141:A143"/>
    <mergeCell ref="B141:B143"/>
    <mergeCell ref="A117:A119"/>
    <mergeCell ref="B117:B119"/>
    <mergeCell ref="A121:A123"/>
    <mergeCell ref="B121:B123"/>
    <mergeCell ref="A125:A127"/>
    <mergeCell ref="B125:B127"/>
    <mergeCell ref="A109:A111"/>
    <mergeCell ref="B109:B111"/>
    <mergeCell ref="A113:A115"/>
    <mergeCell ref="B113:B115"/>
    <mergeCell ref="A116:Q116"/>
    <mergeCell ref="A97:A99"/>
    <mergeCell ref="B97:B99"/>
    <mergeCell ref="A101:A103"/>
    <mergeCell ref="B101:B103"/>
    <mergeCell ref="A105:A107"/>
    <mergeCell ref="B105:B107"/>
    <mergeCell ref="A85:A87"/>
    <mergeCell ref="B85:B87"/>
    <mergeCell ref="A89:A91"/>
    <mergeCell ref="B89:B91"/>
    <mergeCell ref="A93:A95"/>
    <mergeCell ref="B93:B95"/>
    <mergeCell ref="A73:A75"/>
    <mergeCell ref="B73:B75"/>
    <mergeCell ref="A77:A79"/>
    <mergeCell ref="B77:B79"/>
    <mergeCell ref="A81:A83"/>
    <mergeCell ref="B81:B83"/>
    <mergeCell ref="A61:A63"/>
    <mergeCell ref="B61:B63"/>
    <mergeCell ref="A65:A67"/>
    <mergeCell ref="B65:B67"/>
    <mergeCell ref="A69:A71"/>
    <mergeCell ref="B69:B71"/>
    <mergeCell ref="A49:A51"/>
    <mergeCell ref="B49:B51"/>
    <mergeCell ref="A53:A55"/>
    <mergeCell ref="B53:B55"/>
    <mergeCell ref="A57:A59"/>
    <mergeCell ref="B57:B59"/>
    <mergeCell ref="A37:A39"/>
    <mergeCell ref="B37:B39"/>
    <mergeCell ref="A41:A43"/>
    <mergeCell ref="B41:B43"/>
    <mergeCell ref="A45:A47"/>
    <mergeCell ref="B45:B47"/>
    <mergeCell ref="A25:A27"/>
    <mergeCell ref="B25:B27"/>
    <mergeCell ref="A29:A31"/>
    <mergeCell ref="B29:B31"/>
    <mergeCell ref="A33:A35"/>
    <mergeCell ref="B33:B35"/>
    <mergeCell ref="A13:B15"/>
    <mergeCell ref="A17:A19"/>
    <mergeCell ref="B17:B19"/>
    <mergeCell ref="A21:A23"/>
    <mergeCell ref="B21:B23"/>
    <mergeCell ref="M9:M10"/>
    <mergeCell ref="N9:N10"/>
    <mergeCell ref="O9:O10"/>
    <mergeCell ref="P9:P10"/>
    <mergeCell ref="Q9:Q10"/>
    <mergeCell ref="A4:P4"/>
    <mergeCell ref="A5:Q5"/>
    <mergeCell ref="A7:A10"/>
    <mergeCell ref="B7:B10"/>
    <mergeCell ref="C7:C10"/>
    <mergeCell ref="D7:D10"/>
    <mergeCell ref="E7:E10"/>
    <mergeCell ref="F7:F10"/>
    <mergeCell ref="G7:Q7"/>
    <mergeCell ref="G8:M8"/>
    <mergeCell ref="N8:Q8"/>
    <mergeCell ref="G9:G10"/>
    <mergeCell ref="H9:I9"/>
    <mergeCell ref="J9:J10"/>
    <mergeCell ref="K9:K10"/>
    <mergeCell ref="L9:L10"/>
  </mergeCells>
  <printOptions horizontalCentered="1"/>
  <pageMargins left="0.70866141732283472" right="0.70866141732283472" top="0.98425196850393704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view="pageBreakPreview" topLeftCell="A14" zoomScaleNormal="100" zoomScaleSheetLayoutView="100" workbookViewId="0">
      <selection activeCell="D17" sqref="D17"/>
    </sheetView>
  </sheetViews>
  <sheetFormatPr defaultRowHeight="12.75"/>
  <cols>
    <col min="1" max="1" width="7.625" style="120" customWidth="1"/>
    <col min="2" max="2" width="5.25" style="118" customWidth="1"/>
    <col min="3" max="3" width="36.125" style="95" customWidth="1"/>
    <col min="4" max="4" width="15.625" style="95" customWidth="1"/>
    <col min="5" max="5" width="12.875" style="95" customWidth="1"/>
    <col min="6" max="6" width="11.375" style="95" customWidth="1"/>
    <col min="7" max="7" width="14.625" style="95" customWidth="1"/>
    <col min="8" max="8" width="11.625" style="98" bestFit="1" customWidth="1"/>
    <col min="9" max="16384" width="9" style="95"/>
  </cols>
  <sheetData>
    <row r="1" spans="1:11">
      <c r="A1" s="117"/>
      <c r="D1" s="96"/>
      <c r="E1" s="97" t="s">
        <v>92</v>
      </c>
      <c r="F1" s="96"/>
      <c r="G1" s="96"/>
    </row>
    <row r="2" spans="1:11">
      <c r="A2" s="117"/>
      <c r="D2" s="96"/>
      <c r="E2" s="97" t="s">
        <v>128</v>
      </c>
      <c r="F2" s="96"/>
      <c r="G2" s="96"/>
    </row>
    <row r="3" spans="1:11">
      <c r="A3" s="117"/>
      <c r="D3" s="96"/>
      <c r="E3" s="97" t="s">
        <v>129</v>
      </c>
      <c r="F3" s="96"/>
      <c r="G3" s="96"/>
    </row>
    <row r="4" spans="1:11" ht="6" customHeight="1">
      <c r="A4" s="117"/>
      <c r="D4" s="96"/>
      <c r="E4" s="96"/>
      <c r="F4" s="96"/>
      <c r="G4" s="96"/>
    </row>
    <row r="5" spans="1:11" ht="44.25" customHeight="1">
      <c r="A5" s="604" t="s">
        <v>106</v>
      </c>
      <c r="B5" s="604"/>
      <c r="C5" s="604"/>
      <c r="D5" s="604"/>
      <c r="E5" s="604"/>
      <c r="F5" s="604"/>
      <c r="G5" s="604"/>
    </row>
    <row r="6" spans="1:11" ht="20.25" customHeight="1">
      <c r="A6" s="117"/>
      <c r="D6" s="96"/>
      <c r="E6" s="96"/>
      <c r="F6" s="96"/>
      <c r="G6" s="99" t="s">
        <v>0</v>
      </c>
    </row>
    <row r="7" spans="1:11" s="135" customFormat="1" ht="34.5" customHeight="1">
      <c r="A7" s="131" t="s">
        <v>93</v>
      </c>
      <c r="B7" s="131" t="s">
        <v>2</v>
      </c>
      <c r="C7" s="132" t="s">
        <v>3</v>
      </c>
      <c r="D7" s="133" t="s">
        <v>94</v>
      </c>
      <c r="E7" s="133" t="s">
        <v>95</v>
      </c>
      <c r="F7" s="133" t="s">
        <v>4</v>
      </c>
      <c r="G7" s="133" t="s">
        <v>96</v>
      </c>
      <c r="H7" s="134"/>
    </row>
    <row r="8" spans="1:11">
      <c r="A8" s="119" t="s">
        <v>97</v>
      </c>
      <c r="B8" s="119" t="s">
        <v>98</v>
      </c>
      <c r="C8" s="100" t="s">
        <v>99</v>
      </c>
      <c r="D8" s="101" t="s">
        <v>100</v>
      </c>
      <c r="E8" s="101" t="s">
        <v>101</v>
      </c>
      <c r="F8" s="101" t="s">
        <v>102</v>
      </c>
      <c r="G8" s="101" t="s">
        <v>103</v>
      </c>
      <c r="I8" s="98"/>
      <c r="J8" s="98"/>
      <c r="K8" s="98"/>
    </row>
    <row r="9" spans="1:11" s="122" customFormat="1" ht="15" customHeight="1">
      <c r="A9" s="127"/>
      <c r="B9" s="127"/>
      <c r="C9" s="128" t="s">
        <v>104</v>
      </c>
      <c r="D9" s="129">
        <v>1366332513.5799999</v>
      </c>
      <c r="E9" s="130">
        <f>E10+E13+E16+E21+E24+E27</f>
        <v>70299815</v>
      </c>
      <c r="F9" s="130">
        <f>F10+F13+F16+F21+F24+F27</f>
        <v>0</v>
      </c>
      <c r="G9" s="130">
        <f>D9+E9-F9</f>
        <v>1436632328.5799999</v>
      </c>
      <c r="H9" s="121"/>
    </row>
    <row r="10" spans="1:11" s="139" customFormat="1" ht="15" customHeight="1">
      <c r="A10" s="152">
        <v>600</v>
      </c>
      <c r="B10" s="137" t="s">
        <v>107</v>
      </c>
      <c r="C10" s="136" t="s">
        <v>11</v>
      </c>
      <c r="D10" s="138">
        <v>79498799</v>
      </c>
      <c r="E10" s="138">
        <f>E11</f>
        <v>99143</v>
      </c>
      <c r="F10" s="138">
        <v>0</v>
      </c>
      <c r="G10" s="138">
        <f>D10+E10-F10</f>
        <v>79597942</v>
      </c>
      <c r="H10" s="125"/>
    </row>
    <row r="11" spans="1:11" s="139" customFormat="1" ht="15" customHeight="1">
      <c r="A11" s="153">
        <v>60004</v>
      </c>
      <c r="B11" s="143" t="s">
        <v>107</v>
      </c>
      <c r="C11" s="147" t="s">
        <v>110</v>
      </c>
      <c r="D11" s="140">
        <v>14219957</v>
      </c>
      <c r="E11" s="140">
        <f>E12</f>
        <v>99143</v>
      </c>
      <c r="F11" s="140">
        <v>0</v>
      </c>
      <c r="G11" s="140">
        <f t="shared" ref="G11:G29" si="0">D11+E11-F11</f>
        <v>14319100</v>
      </c>
      <c r="H11" s="125"/>
    </row>
    <row r="12" spans="1:11" s="122" customFormat="1" ht="41.25" customHeight="1">
      <c r="A12" s="154" t="s">
        <v>107</v>
      </c>
      <c r="B12" s="144">
        <v>2170</v>
      </c>
      <c r="C12" s="148" t="s">
        <v>111</v>
      </c>
      <c r="D12" s="141">
        <v>14219957</v>
      </c>
      <c r="E12" s="141">
        <v>99143</v>
      </c>
      <c r="F12" s="141">
        <v>0</v>
      </c>
      <c r="G12" s="141">
        <f t="shared" si="0"/>
        <v>14319100</v>
      </c>
      <c r="H12" s="121"/>
    </row>
    <row r="13" spans="1:11" s="139" customFormat="1" ht="69" customHeight="1">
      <c r="A13" s="152">
        <v>756</v>
      </c>
      <c r="B13" s="145" t="s">
        <v>107</v>
      </c>
      <c r="C13" s="151" t="s">
        <v>125</v>
      </c>
      <c r="D13" s="138">
        <v>361026827</v>
      </c>
      <c r="E13" s="138">
        <f>E14</f>
        <v>51000000</v>
      </c>
      <c r="F13" s="138">
        <v>0</v>
      </c>
      <c r="G13" s="138">
        <f t="shared" si="0"/>
        <v>412026827</v>
      </c>
      <c r="H13" s="125"/>
    </row>
    <row r="14" spans="1:11" s="139" customFormat="1" ht="29.25" customHeight="1">
      <c r="A14" s="153">
        <v>75623</v>
      </c>
      <c r="B14" s="143" t="s">
        <v>107</v>
      </c>
      <c r="C14" s="147" t="s">
        <v>112</v>
      </c>
      <c r="D14" s="140">
        <v>359726127</v>
      </c>
      <c r="E14" s="140">
        <f>E15</f>
        <v>51000000</v>
      </c>
      <c r="F14" s="140">
        <v>0</v>
      </c>
      <c r="G14" s="140">
        <f t="shared" si="0"/>
        <v>410726127</v>
      </c>
      <c r="H14" s="125"/>
    </row>
    <row r="15" spans="1:11" s="122" customFormat="1" ht="22.5" customHeight="1">
      <c r="A15" s="154" t="s">
        <v>107</v>
      </c>
      <c r="B15" s="144" t="s">
        <v>113</v>
      </c>
      <c r="C15" s="148" t="s">
        <v>114</v>
      </c>
      <c r="D15" s="141">
        <v>279300000</v>
      </c>
      <c r="E15" s="141">
        <v>51000000</v>
      </c>
      <c r="F15" s="141">
        <v>0</v>
      </c>
      <c r="G15" s="141">
        <f t="shared" si="0"/>
        <v>330300000</v>
      </c>
      <c r="H15" s="121"/>
    </row>
    <row r="16" spans="1:11" s="139" customFormat="1" ht="16.5" customHeight="1">
      <c r="A16" s="152">
        <v>758</v>
      </c>
      <c r="B16" s="145" t="s">
        <v>107</v>
      </c>
      <c r="C16" s="136" t="s">
        <v>42</v>
      </c>
      <c r="D16" s="138">
        <v>843283338</v>
      </c>
      <c r="E16" s="138">
        <f>E17+E19</f>
        <v>19134012</v>
      </c>
      <c r="F16" s="138">
        <v>0</v>
      </c>
      <c r="G16" s="138">
        <f t="shared" si="0"/>
        <v>862417350</v>
      </c>
      <c r="H16" s="125"/>
    </row>
    <row r="17" spans="1:8" s="139" customFormat="1" ht="30" customHeight="1">
      <c r="A17" s="153">
        <v>75802</v>
      </c>
      <c r="B17" s="143" t="s">
        <v>107</v>
      </c>
      <c r="C17" s="147" t="s">
        <v>115</v>
      </c>
      <c r="D17" s="140">
        <v>0</v>
      </c>
      <c r="E17" s="140">
        <f>E18</f>
        <v>10893149</v>
      </c>
      <c r="F17" s="140">
        <v>0</v>
      </c>
      <c r="G17" s="140">
        <f t="shared" si="0"/>
        <v>10893149</v>
      </c>
      <c r="H17" s="125"/>
    </row>
    <row r="18" spans="1:8" s="122" customFormat="1" ht="17.25" customHeight="1">
      <c r="A18" s="154" t="s">
        <v>107</v>
      </c>
      <c r="B18" s="144">
        <v>2770</v>
      </c>
      <c r="C18" s="148" t="s">
        <v>116</v>
      </c>
      <c r="D18" s="141">
        <v>0</v>
      </c>
      <c r="E18" s="141">
        <v>10893149</v>
      </c>
      <c r="F18" s="141">
        <v>0</v>
      </c>
      <c r="G18" s="141">
        <f t="shared" si="0"/>
        <v>10893149</v>
      </c>
      <c r="H18" s="121"/>
    </row>
    <row r="19" spans="1:8" s="139" customFormat="1" ht="16.5" customHeight="1">
      <c r="A19" s="153">
        <v>75833</v>
      </c>
      <c r="B19" s="143" t="s">
        <v>107</v>
      </c>
      <c r="C19" s="147" t="s">
        <v>117</v>
      </c>
      <c r="D19" s="140">
        <v>74167770</v>
      </c>
      <c r="E19" s="140">
        <f>E20</f>
        <v>8240863</v>
      </c>
      <c r="F19" s="140">
        <v>0</v>
      </c>
      <c r="G19" s="140">
        <f t="shared" si="0"/>
        <v>82408633</v>
      </c>
      <c r="H19" s="125"/>
    </row>
    <row r="20" spans="1:8" s="122" customFormat="1" ht="15" customHeight="1">
      <c r="A20" s="154" t="s">
        <v>107</v>
      </c>
      <c r="B20" s="144">
        <v>2920</v>
      </c>
      <c r="C20" s="148" t="s">
        <v>118</v>
      </c>
      <c r="D20" s="141">
        <v>74167770</v>
      </c>
      <c r="E20" s="141">
        <v>8240863</v>
      </c>
      <c r="F20" s="141">
        <v>0</v>
      </c>
      <c r="G20" s="141">
        <f t="shared" si="0"/>
        <v>82408633</v>
      </c>
      <c r="H20" s="121"/>
    </row>
    <row r="21" spans="1:8" s="139" customFormat="1" ht="18" customHeight="1">
      <c r="A21" s="152">
        <v>852</v>
      </c>
      <c r="B21" s="145" t="s">
        <v>107</v>
      </c>
      <c r="C21" s="149" t="s">
        <v>22</v>
      </c>
      <c r="D21" s="138">
        <v>10399945</v>
      </c>
      <c r="E21" s="138">
        <f>E22</f>
        <v>20000</v>
      </c>
      <c r="F21" s="138">
        <v>0</v>
      </c>
      <c r="G21" s="138">
        <f t="shared" si="0"/>
        <v>10419945</v>
      </c>
      <c r="H21" s="125"/>
    </row>
    <row r="22" spans="1:8" s="139" customFormat="1" ht="18" customHeight="1">
      <c r="A22" s="153">
        <v>85217</v>
      </c>
      <c r="B22" s="143" t="s">
        <v>107</v>
      </c>
      <c r="C22" s="147" t="s">
        <v>119</v>
      </c>
      <c r="D22" s="140">
        <v>3000</v>
      </c>
      <c r="E22" s="140">
        <f>E23</f>
        <v>20000</v>
      </c>
      <c r="F22" s="140">
        <v>0</v>
      </c>
      <c r="G22" s="140">
        <f t="shared" si="0"/>
        <v>23000</v>
      </c>
      <c r="H22" s="125"/>
    </row>
    <row r="23" spans="1:8" s="122" customFormat="1" ht="18" customHeight="1">
      <c r="A23" s="154" t="s">
        <v>107</v>
      </c>
      <c r="B23" s="144" t="s">
        <v>120</v>
      </c>
      <c r="C23" s="148" t="s">
        <v>121</v>
      </c>
      <c r="D23" s="141">
        <v>3000</v>
      </c>
      <c r="E23" s="141">
        <v>20000</v>
      </c>
      <c r="F23" s="141">
        <v>0</v>
      </c>
      <c r="G23" s="141">
        <f t="shared" si="0"/>
        <v>23000</v>
      </c>
      <c r="H23" s="121"/>
    </row>
    <row r="24" spans="1:8" s="139" customFormat="1" ht="30" customHeight="1">
      <c r="A24" s="152">
        <v>853</v>
      </c>
      <c r="B24" s="145" t="s">
        <v>107</v>
      </c>
      <c r="C24" s="126" t="s">
        <v>108</v>
      </c>
      <c r="D24" s="138">
        <v>9184686</v>
      </c>
      <c r="E24" s="138">
        <f>E25</f>
        <v>30400</v>
      </c>
      <c r="F24" s="138">
        <v>0</v>
      </c>
      <c r="G24" s="138">
        <f t="shared" si="0"/>
        <v>9215086</v>
      </c>
      <c r="H24" s="125"/>
    </row>
    <row r="25" spans="1:8" s="139" customFormat="1" ht="27" customHeight="1">
      <c r="A25" s="153">
        <v>85325</v>
      </c>
      <c r="B25" s="143" t="s">
        <v>107</v>
      </c>
      <c r="C25" s="147" t="s">
        <v>122</v>
      </c>
      <c r="D25" s="140">
        <v>2316800</v>
      </c>
      <c r="E25" s="140">
        <f>E26</f>
        <v>30400</v>
      </c>
      <c r="F25" s="140">
        <v>0</v>
      </c>
      <c r="G25" s="140">
        <f t="shared" si="0"/>
        <v>2347200</v>
      </c>
      <c r="H25" s="125"/>
    </row>
    <row r="26" spans="1:8" s="122" customFormat="1" ht="19.5" customHeight="1">
      <c r="A26" s="154" t="s">
        <v>107</v>
      </c>
      <c r="B26" s="144" t="s">
        <v>120</v>
      </c>
      <c r="C26" s="148" t="s">
        <v>121</v>
      </c>
      <c r="D26" s="141">
        <v>2316800</v>
      </c>
      <c r="E26" s="141">
        <v>30400</v>
      </c>
      <c r="F26" s="141">
        <v>0</v>
      </c>
      <c r="G26" s="141">
        <f t="shared" si="0"/>
        <v>2347200</v>
      </c>
      <c r="H26" s="121"/>
    </row>
    <row r="27" spans="1:8" s="139" customFormat="1" ht="40.5" customHeight="1">
      <c r="A27" s="152">
        <v>925</v>
      </c>
      <c r="B27" s="145" t="s">
        <v>107</v>
      </c>
      <c r="C27" s="126" t="s">
        <v>25</v>
      </c>
      <c r="D27" s="138">
        <v>2656943</v>
      </c>
      <c r="E27" s="138">
        <f>E28</f>
        <v>16260</v>
      </c>
      <c r="F27" s="138">
        <v>0</v>
      </c>
      <c r="G27" s="138">
        <f t="shared" si="0"/>
        <v>2673203</v>
      </c>
      <c r="H27" s="125"/>
    </row>
    <row r="28" spans="1:8" s="139" customFormat="1" ht="17.25" customHeight="1">
      <c r="A28" s="153">
        <v>92502</v>
      </c>
      <c r="B28" s="143" t="s">
        <v>107</v>
      </c>
      <c r="C28" s="147" t="s">
        <v>109</v>
      </c>
      <c r="D28" s="140">
        <v>2656943</v>
      </c>
      <c r="E28" s="140">
        <f>E29</f>
        <v>16260</v>
      </c>
      <c r="F28" s="140">
        <v>0</v>
      </c>
      <c r="G28" s="140">
        <f t="shared" si="0"/>
        <v>2673203</v>
      </c>
      <c r="H28" s="125"/>
    </row>
    <row r="29" spans="1:8" s="122" customFormat="1" ht="17.25" customHeight="1">
      <c r="A29" s="155" t="s">
        <v>107</v>
      </c>
      <c r="B29" s="146" t="s">
        <v>123</v>
      </c>
      <c r="C29" s="150" t="s">
        <v>124</v>
      </c>
      <c r="D29" s="142">
        <v>11382</v>
      </c>
      <c r="E29" s="142">
        <v>16260</v>
      </c>
      <c r="F29" s="142">
        <v>0</v>
      </c>
      <c r="G29" s="142">
        <f t="shared" si="0"/>
        <v>27642</v>
      </c>
      <c r="H29" s="121"/>
    </row>
    <row r="30" spans="1:8" s="122" customFormat="1">
      <c r="A30" s="123"/>
      <c r="B30" s="124"/>
      <c r="H30" s="121"/>
    </row>
    <row r="31" spans="1:8" s="122" customFormat="1">
      <c r="A31" s="123"/>
      <c r="B31" s="124"/>
      <c r="H31" s="121"/>
    </row>
    <row r="32" spans="1:8" s="122" customFormat="1">
      <c r="A32" s="123"/>
      <c r="B32" s="124"/>
      <c r="H32" s="121"/>
    </row>
    <row r="33" spans="1:8" s="122" customFormat="1">
      <c r="A33" s="123"/>
      <c r="B33" s="124"/>
      <c r="H33" s="121"/>
    </row>
    <row r="34" spans="1:8" s="122" customFormat="1">
      <c r="A34" s="123"/>
      <c r="B34" s="124"/>
      <c r="H34" s="121"/>
    </row>
    <row r="35" spans="1:8" s="122" customFormat="1">
      <c r="A35" s="123"/>
      <c r="B35" s="124"/>
      <c r="H35" s="121"/>
    </row>
  </sheetData>
  <sheetProtection password="C25B" sheet="1" objects="1" scenarios="1"/>
  <mergeCells count="1">
    <mergeCell ref="A5:G5"/>
  </mergeCells>
  <printOptions horizontalCentered="1"/>
  <pageMargins left="0.70866141732283472" right="0.70866141732283472" top="0.98425196850393704" bottom="0.74803149606299213" header="0.31496062992125984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35"/>
  <sheetViews>
    <sheetView view="pageBreakPreview" topLeftCell="A67" zoomScaleNormal="100" zoomScaleSheetLayoutView="100" workbookViewId="0">
      <selection activeCell="E289" sqref="E289"/>
    </sheetView>
  </sheetViews>
  <sheetFormatPr defaultRowHeight="12.75"/>
  <cols>
    <col min="1" max="1" width="7" style="156" customWidth="1"/>
    <col min="2" max="2" width="31.5" style="157" customWidth="1"/>
    <col min="3" max="3" width="3" style="156" customWidth="1"/>
    <col min="4" max="4" width="14.875" style="158" customWidth="1"/>
    <col min="5" max="5" width="13.375" style="157" customWidth="1"/>
    <col min="6" max="6" width="13.625" style="157" customWidth="1"/>
    <col min="7" max="7" width="13.25" style="157" customWidth="1"/>
    <col min="8" max="8" width="13.375" style="157" customWidth="1"/>
    <col min="9" max="9" width="13.25" style="157" customWidth="1"/>
    <col min="10" max="10" width="11.25" style="157" customWidth="1"/>
    <col min="11" max="11" width="13.375" style="157" customWidth="1"/>
    <col min="12" max="12" width="12.5" style="157" customWidth="1"/>
    <col min="13" max="13" width="13.375" style="157" customWidth="1"/>
    <col min="14" max="14" width="13.5" style="157" customWidth="1"/>
    <col min="15" max="15" width="13.75" style="157" customWidth="1"/>
    <col min="16" max="16" width="12.25" style="157" customWidth="1"/>
    <col min="17" max="256" width="9" style="157"/>
    <col min="257" max="257" width="7" style="157" customWidth="1"/>
    <col min="258" max="258" width="31.5" style="157" customWidth="1"/>
    <col min="259" max="259" width="3" style="157" customWidth="1"/>
    <col min="260" max="260" width="14.875" style="157" customWidth="1"/>
    <col min="261" max="261" width="13.375" style="157" customWidth="1"/>
    <col min="262" max="262" width="13.625" style="157" customWidth="1"/>
    <col min="263" max="263" width="13.25" style="157" customWidth="1"/>
    <col min="264" max="264" width="13.375" style="157" customWidth="1"/>
    <col min="265" max="265" width="13.25" style="157" customWidth="1"/>
    <col min="266" max="266" width="11.25" style="157" customWidth="1"/>
    <col min="267" max="267" width="13.375" style="157" customWidth="1"/>
    <col min="268" max="268" width="12.5" style="157" customWidth="1"/>
    <col min="269" max="269" width="13.375" style="157" customWidth="1"/>
    <col min="270" max="270" width="13.5" style="157" customWidth="1"/>
    <col min="271" max="271" width="13.75" style="157" customWidth="1"/>
    <col min="272" max="272" width="12.25" style="157" customWidth="1"/>
    <col min="273" max="512" width="9" style="157"/>
    <col min="513" max="513" width="7" style="157" customWidth="1"/>
    <col min="514" max="514" width="31.5" style="157" customWidth="1"/>
    <col min="515" max="515" width="3" style="157" customWidth="1"/>
    <col min="516" max="516" width="14.875" style="157" customWidth="1"/>
    <col min="517" max="517" width="13.375" style="157" customWidth="1"/>
    <col min="518" max="518" width="13.625" style="157" customWidth="1"/>
    <col min="519" max="519" width="13.25" style="157" customWidth="1"/>
    <col min="520" max="520" width="13.375" style="157" customWidth="1"/>
    <col min="521" max="521" width="13.25" style="157" customWidth="1"/>
    <col min="522" max="522" width="11.25" style="157" customWidth="1"/>
    <col min="523" max="523" width="13.375" style="157" customWidth="1"/>
    <col min="524" max="524" width="12.5" style="157" customWidth="1"/>
    <col min="525" max="525" width="13.375" style="157" customWidth="1"/>
    <col min="526" max="526" width="13.5" style="157" customWidth="1"/>
    <col min="527" max="527" width="13.75" style="157" customWidth="1"/>
    <col min="528" max="528" width="12.25" style="157" customWidth="1"/>
    <col min="529" max="768" width="9" style="157"/>
    <col min="769" max="769" width="7" style="157" customWidth="1"/>
    <col min="770" max="770" width="31.5" style="157" customWidth="1"/>
    <col min="771" max="771" width="3" style="157" customWidth="1"/>
    <col min="772" max="772" width="14.875" style="157" customWidth="1"/>
    <col min="773" max="773" width="13.375" style="157" customWidth="1"/>
    <col min="774" max="774" width="13.625" style="157" customWidth="1"/>
    <col min="775" max="775" width="13.25" style="157" customWidth="1"/>
    <col min="776" max="776" width="13.375" style="157" customWidth="1"/>
    <col min="777" max="777" width="13.25" style="157" customWidth="1"/>
    <col min="778" max="778" width="11.25" style="157" customWidth="1"/>
    <col min="779" max="779" width="13.375" style="157" customWidth="1"/>
    <col min="780" max="780" width="12.5" style="157" customWidth="1"/>
    <col min="781" max="781" width="13.375" style="157" customWidth="1"/>
    <col min="782" max="782" width="13.5" style="157" customWidth="1"/>
    <col min="783" max="783" width="13.75" style="157" customWidth="1"/>
    <col min="784" max="784" width="12.25" style="157" customWidth="1"/>
    <col min="785" max="1024" width="9" style="157"/>
    <col min="1025" max="1025" width="7" style="157" customWidth="1"/>
    <col min="1026" max="1026" width="31.5" style="157" customWidth="1"/>
    <col min="1027" max="1027" width="3" style="157" customWidth="1"/>
    <col min="1028" max="1028" width="14.875" style="157" customWidth="1"/>
    <col min="1029" max="1029" width="13.375" style="157" customWidth="1"/>
    <col min="1030" max="1030" width="13.625" style="157" customWidth="1"/>
    <col min="1031" max="1031" width="13.25" style="157" customWidth="1"/>
    <col min="1032" max="1032" width="13.375" style="157" customWidth="1"/>
    <col min="1033" max="1033" width="13.25" style="157" customWidth="1"/>
    <col min="1034" max="1034" width="11.25" style="157" customWidth="1"/>
    <col min="1035" max="1035" width="13.375" style="157" customWidth="1"/>
    <col min="1036" max="1036" width="12.5" style="157" customWidth="1"/>
    <col min="1037" max="1037" width="13.375" style="157" customWidth="1"/>
    <col min="1038" max="1038" width="13.5" style="157" customWidth="1"/>
    <col min="1039" max="1039" width="13.75" style="157" customWidth="1"/>
    <col min="1040" max="1040" width="12.25" style="157" customWidth="1"/>
    <col min="1041" max="1280" width="9" style="157"/>
    <col min="1281" max="1281" width="7" style="157" customWidth="1"/>
    <col min="1282" max="1282" width="31.5" style="157" customWidth="1"/>
    <col min="1283" max="1283" width="3" style="157" customWidth="1"/>
    <col min="1284" max="1284" width="14.875" style="157" customWidth="1"/>
    <col min="1285" max="1285" width="13.375" style="157" customWidth="1"/>
    <col min="1286" max="1286" width="13.625" style="157" customWidth="1"/>
    <col min="1287" max="1287" width="13.25" style="157" customWidth="1"/>
    <col min="1288" max="1288" width="13.375" style="157" customWidth="1"/>
    <col min="1289" max="1289" width="13.25" style="157" customWidth="1"/>
    <col min="1290" max="1290" width="11.25" style="157" customWidth="1"/>
    <col min="1291" max="1291" width="13.375" style="157" customWidth="1"/>
    <col min="1292" max="1292" width="12.5" style="157" customWidth="1"/>
    <col min="1293" max="1293" width="13.375" style="157" customWidth="1"/>
    <col min="1294" max="1294" width="13.5" style="157" customWidth="1"/>
    <col min="1295" max="1295" width="13.75" style="157" customWidth="1"/>
    <col min="1296" max="1296" width="12.25" style="157" customWidth="1"/>
    <col min="1297" max="1536" width="9" style="157"/>
    <col min="1537" max="1537" width="7" style="157" customWidth="1"/>
    <col min="1538" max="1538" width="31.5" style="157" customWidth="1"/>
    <col min="1539" max="1539" width="3" style="157" customWidth="1"/>
    <col min="1540" max="1540" width="14.875" style="157" customWidth="1"/>
    <col min="1541" max="1541" width="13.375" style="157" customWidth="1"/>
    <col min="1542" max="1542" width="13.625" style="157" customWidth="1"/>
    <col min="1543" max="1543" width="13.25" style="157" customWidth="1"/>
    <col min="1544" max="1544" width="13.375" style="157" customWidth="1"/>
    <col min="1545" max="1545" width="13.25" style="157" customWidth="1"/>
    <col min="1546" max="1546" width="11.25" style="157" customWidth="1"/>
    <col min="1547" max="1547" width="13.375" style="157" customWidth="1"/>
    <col min="1548" max="1548" width="12.5" style="157" customWidth="1"/>
    <col min="1549" max="1549" width="13.375" style="157" customWidth="1"/>
    <col min="1550" max="1550" width="13.5" style="157" customWidth="1"/>
    <col min="1551" max="1551" width="13.75" style="157" customWidth="1"/>
    <col min="1552" max="1552" width="12.25" style="157" customWidth="1"/>
    <col min="1553" max="1792" width="9" style="157"/>
    <col min="1793" max="1793" width="7" style="157" customWidth="1"/>
    <col min="1794" max="1794" width="31.5" style="157" customWidth="1"/>
    <col min="1795" max="1795" width="3" style="157" customWidth="1"/>
    <col min="1796" max="1796" width="14.875" style="157" customWidth="1"/>
    <col min="1797" max="1797" width="13.375" style="157" customWidth="1"/>
    <col min="1798" max="1798" width="13.625" style="157" customWidth="1"/>
    <col min="1799" max="1799" width="13.25" style="157" customWidth="1"/>
    <col min="1800" max="1800" width="13.375" style="157" customWidth="1"/>
    <col min="1801" max="1801" width="13.25" style="157" customWidth="1"/>
    <col min="1802" max="1802" width="11.25" style="157" customWidth="1"/>
    <col min="1803" max="1803" width="13.375" style="157" customWidth="1"/>
    <col min="1804" max="1804" width="12.5" style="157" customWidth="1"/>
    <col min="1805" max="1805" width="13.375" style="157" customWidth="1"/>
    <col min="1806" max="1806" width="13.5" style="157" customWidth="1"/>
    <col min="1807" max="1807" width="13.75" style="157" customWidth="1"/>
    <col min="1808" max="1808" width="12.25" style="157" customWidth="1"/>
    <col min="1809" max="2048" width="9" style="157"/>
    <col min="2049" max="2049" width="7" style="157" customWidth="1"/>
    <col min="2050" max="2050" width="31.5" style="157" customWidth="1"/>
    <col min="2051" max="2051" width="3" style="157" customWidth="1"/>
    <col min="2052" max="2052" width="14.875" style="157" customWidth="1"/>
    <col min="2053" max="2053" width="13.375" style="157" customWidth="1"/>
    <col min="2054" max="2054" width="13.625" style="157" customWidth="1"/>
    <col min="2055" max="2055" width="13.25" style="157" customWidth="1"/>
    <col min="2056" max="2056" width="13.375" style="157" customWidth="1"/>
    <col min="2057" max="2057" width="13.25" style="157" customWidth="1"/>
    <col min="2058" max="2058" width="11.25" style="157" customWidth="1"/>
    <col min="2059" max="2059" width="13.375" style="157" customWidth="1"/>
    <col min="2060" max="2060" width="12.5" style="157" customWidth="1"/>
    <col min="2061" max="2061" width="13.375" style="157" customWidth="1"/>
    <col min="2062" max="2062" width="13.5" style="157" customWidth="1"/>
    <col min="2063" max="2063" width="13.75" style="157" customWidth="1"/>
    <col min="2064" max="2064" width="12.25" style="157" customWidth="1"/>
    <col min="2065" max="2304" width="9" style="157"/>
    <col min="2305" max="2305" width="7" style="157" customWidth="1"/>
    <col min="2306" max="2306" width="31.5" style="157" customWidth="1"/>
    <col min="2307" max="2307" width="3" style="157" customWidth="1"/>
    <col min="2308" max="2308" width="14.875" style="157" customWidth="1"/>
    <col min="2309" max="2309" width="13.375" style="157" customWidth="1"/>
    <col min="2310" max="2310" width="13.625" style="157" customWidth="1"/>
    <col min="2311" max="2311" width="13.25" style="157" customWidth="1"/>
    <col min="2312" max="2312" width="13.375" style="157" customWidth="1"/>
    <col min="2313" max="2313" width="13.25" style="157" customWidth="1"/>
    <col min="2314" max="2314" width="11.25" style="157" customWidth="1"/>
    <col min="2315" max="2315" width="13.375" style="157" customWidth="1"/>
    <col min="2316" max="2316" width="12.5" style="157" customWidth="1"/>
    <col min="2317" max="2317" width="13.375" style="157" customWidth="1"/>
    <col min="2318" max="2318" width="13.5" style="157" customWidth="1"/>
    <col min="2319" max="2319" width="13.75" style="157" customWidth="1"/>
    <col min="2320" max="2320" width="12.25" style="157" customWidth="1"/>
    <col min="2321" max="2560" width="9" style="157"/>
    <col min="2561" max="2561" width="7" style="157" customWidth="1"/>
    <col min="2562" max="2562" width="31.5" style="157" customWidth="1"/>
    <col min="2563" max="2563" width="3" style="157" customWidth="1"/>
    <col min="2564" max="2564" width="14.875" style="157" customWidth="1"/>
    <col min="2565" max="2565" width="13.375" style="157" customWidth="1"/>
    <col min="2566" max="2566" width="13.625" style="157" customWidth="1"/>
    <col min="2567" max="2567" width="13.25" style="157" customWidth="1"/>
    <col min="2568" max="2568" width="13.375" style="157" customWidth="1"/>
    <col min="2569" max="2569" width="13.25" style="157" customWidth="1"/>
    <col min="2570" max="2570" width="11.25" style="157" customWidth="1"/>
    <col min="2571" max="2571" width="13.375" style="157" customWidth="1"/>
    <col min="2572" max="2572" width="12.5" style="157" customWidth="1"/>
    <col min="2573" max="2573" width="13.375" style="157" customWidth="1"/>
    <col min="2574" max="2574" width="13.5" style="157" customWidth="1"/>
    <col min="2575" max="2575" width="13.75" style="157" customWidth="1"/>
    <col min="2576" max="2576" width="12.25" style="157" customWidth="1"/>
    <col min="2577" max="2816" width="9" style="157"/>
    <col min="2817" max="2817" width="7" style="157" customWidth="1"/>
    <col min="2818" max="2818" width="31.5" style="157" customWidth="1"/>
    <col min="2819" max="2819" width="3" style="157" customWidth="1"/>
    <col min="2820" max="2820" width="14.875" style="157" customWidth="1"/>
    <col min="2821" max="2821" width="13.375" style="157" customWidth="1"/>
    <col min="2822" max="2822" width="13.625" style="157" customWidth="1"/>
    <col min="2823" max="2823" width="13.25" style="157" customWidth="1"/>
    <col min="2824" max="2824" width="13.375" style="157" customWidth="1"/>
    <col min="2825" max="2825" width="13.25" style="157" customWidth="1"/>
    <col min="2826" max="2826" width="11.25" style="157" customWidth="1"/>
    <col min="2827" max="2827" width="13.375" style="157" customWidth="1"/>
    <col min="2828" max="2828" width="12.5" style="157" customWidth="1"/>
    <col min="2829" max="2829" width="13.375" style="157" customWidth="1"/>
    <col min="2830" max="2830" width="13.5" style="157" customWidth="1"/>
    <col min="2831" max="2831" width="13.75" style="157" customWidth="1"/>
    <col min="2832" max="2832" width="12.25" style="157" customWidth="1"/>
    <col min="2833" max="3072" width="9" style="157"/>
    <col min="3073" max="3073" width="7" style="157" customWidth="1"/>
    <col min="3074" max="3074" width="31.5" style="157" customWidth="1"/>
    <col min="3075" max="3075" width="3" style="157" customWidth="1"/>
    <col min="3076" max="3076" width="14.875" style="157" customWidth="1"/>
    <col min="3077" max="3077" width="13.375" style="157" customWidth="1"/>
    <col min="3078" max="3078" width="13.625" style="157" customWidth="1"/>
    <col min="3079" max="3079" width="13.25" style="157" customWidth="1"/>
    <col min="3080" max="3080" width="13.375" style="157" customWidth="1"/>
    <col min="3081" max="3081" width="13.25" style="157" customWidth="1"/>
    <col min="3082" max="3082" width="11.25" style="157" customWidth="1"/>
    <col min="3083" max="3083" width="13.375" style="157" customWidth="1"/>
    <col min="3084" max="3084" width="12.5" style="157" customWidth="1"/>
    <col min="3085" max="3085" width="13.375" style="157" customWidth="1"/>
    <col min="3086" max="3086" width="13.5" style="157" customWidth="1"/>
    <col min="3087" max="3087" width="13.75" style="157" customWidth="1"/>
    <col min="3088" max="3088" width="12.25" style="157" customWidth="1"/>
    <col min="3089" max="3328" width="9" style="157"/>
    <col min="3329" max="3329" width="7" style="157" customWidth="1"/>
    <col min="3330" max="3330" width="31.5" style="157" customWidth="1"/>
    <col min="3331" max="3331" width="3" style="157" customWidth="1"/>
    <col min="3332" max="3332" width="14.875" style="157" customWidth="1"/>
    <col min="3333" max="3333" width="13.375" style="157" customWidth="1"/>
    <col min="3334" max="3334" width="13.625" style="157" customWidth="1"/>
    <col min="3335" max="3335" width="13.25" style="157" customWidth="1"/>
    <col min="3336" max="3336" width="13.375" style="157" customWidth="1"/>
    <col min="3337" max="3337" width="13.25" style="157" customWidth="1"/>
    <col min="3338" max="3338" width="11.25" style="157" customWidth="1"/>
    <col min="3339" max="3339" width="13.375" style="157" customWidth="1"/>
    <col min="3340" max="3340" width="12.5" style="157" customWidth="1"/>
    <col min="3341" max="3341" width="13.375" style="157" customWidth="1"/>
    <col min="3342" max="3342" width="13.5" style="157" customWidth="1"/>
    <col min="3343" max="3343" width="13.75" style="157" customWidth="1"/>
    <col min="3344" max="3344" width="12.25" style="157" customWidth="1"/>
    <col min="3345" max="3584" width="9" style="157"/>
    <col min="3585" max="3585" width="7" style="157" customWidth="1"/>
    <col min="3586" max="3586" width="31.5" style="157" customWidth="1"/>
    <col min="3587" max="3587" width="3" style="157" customWidth="1"/>
    <col min="3588" max="3588" width="14.875" style="157" customWidth="1"/>
    <col min="3589" max="3589" width="13.375" style="157" customWidth="1"/>
    <col min="3590" max="3590" width="13.625" style="157" customWidth="1"/>
    <col min="3591" max="3591" width="13.25" style="157" customWidth="1"/>
    <col min="3592" max="3592" width="13.375" style="157" customWidth="1"/>
    <col min="3593" max="3593" width="13.25" style="157" customWidth="1"/>
    <col min="3594" max="3594" width="11.25" style="157" customWidth="1"/>
    <col min="3595" max="3595" width="13.375" style="157" customWidth="1"/>
    <col min="3596" max="3596" width="12.5" style="157" customWidth="1"/>
    <col min="3597" max="3597" width="13.375" style="157" customWidth="1"/>
    <col min="3598" max="3598" width="13.5" style="157" customWidth="1"/>
    <col min="3599" max="3599" width="13.75" style="157" customWidth="1"/>
    <col min="3600" max="3600" width="12.25" style="157" customWidth="1"/>
    <col min="3601" max="3840" width="9" style="157"/>
    <col min="3841" max="3841" width="7" style="157" customWidth="1"/>
    <col min="3842" max="3842" width="31.5" style="157" customWidth="1"/>
    <col min="3843" max="3843" width="3" style="157" customWidth="1"/>
    <col min="3844" max="3844" width="14.875" style="157" customWidth="1"/>
    <col min="3845" max="3845" width="13.375" style="157" customWidth="1"/>
    <col min="3846" max="3846" width="13.625" style="157" customWidth="1"/>
    <col min="3847" max="3847" width="13.25" style="157" customWidth="1"/>
    <col min="3848" max="3848" width="13.375" style="157" customWidth="1"/>
    <col min="3849" max="3849" width="13.25" style="157" customWidth="1"/>
    <col min="3850" max="3850" width="11.25" style="157" customWidth="1"/>
    <col min="3851" max="3851" width="13.375" style="157" customWidth="1"/>
    <col min="3852" max="3852" width="12.5" style="157" customWidth="1"/>
    <col min="3853" max="3853" width="13.375" style="157" customWidth="1"/>
    <col min="3854" max="3854" width="13.5" style="157" customWidth="1"/>
    <col min="3855" max="3855" width="13.75" style="157" customWidth="1"/>
    <col min="3856" max="3856" width="12.25" style="157" customWidth="1"/>
    <col min="3857" max="4096" width="9" style="157"/>
    <col min="4097" max="4097" width="7" style="157" customWidth="1"/>
    <col min="4098" max="4098" width="31.5" style="157" customWidth="1"/>
    <col min="4099" max="4099" width="3" style="157" customWidth="1"/>
    <col min="4100" max="4100" width="14.875" style="157" customWidth="1"/>
    <col min="4101" max="4101" width="13.375" style="157" customWidth="1"/>
    <col min="4102" max="4102" width="13.625" style="157" customWidth="1"/>
    <col min="4103" max="4103" width="13.25" style="157" customWidth="1"/>
    <col min="4104" max="4104" width="13.375" style="157" customWidth="1"/>
    <col min="4105" max="4105" width="13.25" style="157" customWidth="1"/>
    <col min="4106" max="4106" width="11.25" style="157" customWidth="1"/>
    <col min="4107" max="4107" width="13.375" style="157" customWidth="1"/>
    <col min="4108" max="4108" width="12.5" style="157" customWidth="1"/>
    <col min="4109" max="4109" width="13.375" style="157" customWidth="1"/>
    <col min="4110" max="4110" width="13.5" style="157" customWidth="1"/>
    <col min="4111" max="4111" width="13.75" style="157" customWidth="1"/>
    <col min="4112" max="4112" width="12.25" style="157" customWidth="1"/>
    <col min="4113" max="4352" width="9" style="157"/>
    <col min="4353" max="4353" width="7" style="157" customWidth="1"/>
    <col min="4354" max="4354" width="31.5" style="157" customWidth="1"/>
    <col min="4355" max="4355" width="3" style="157" customWidth="1"/>
    <col min="4356" max="4356" width="14.875" style="157" customWidth="1"/>
    <col min="4357" max="4357" width="13.375" style="157" customWidth="1"/>
    <col min="4358" max="4358" width="13.625" style="157" customWidth="1"/>
    <col min="4359" max="4359" width="13.25" style="157" customWidth="1"/>
    <col min="4360" max="4360" width="13.375" style="157" customWidth="1"/>
    <col min="4361" max="4361" width="13.25" style="157" customWidth="1"/>
    <col min="4362" max="4362" width="11.25" style="157" customWidth="1"/>
    <col min="4363" max="4363" width="13.375" style="157" customWidth="1"/>
    <col min="4364" max="4364" width="12.5" style="157" customWidth="1"/>
    <col min="4365" max="4365" width="13.375" style="157" customWidth="1"/>
    <col min="4366" max="4366" width="13.5" style="157" customWidth="1"/>
    <col min="4367" max="4367" width="13.75" style="157" customWidth="1"/>
    <col min="4368" max="4368" width="12.25" style="157" customWidth="1"/>
    <col min="4369" max="4608" width="9" style="157"/>
    <col min="4609" max="4609" width="7" style="157" customWidth="1"/>
    <col min="4610" max="4610" width="31.5" style="157" customWidth="1"/>
    <col min="4611" max="4611" width="3" style="157" customWidth="1"/>
    <col min="4612" max="4612" width="14.875" style="157" customWidth="1"/>
    <col min="4613" max="4613" width="13.375" style="157" customWidth="1"/>
    <col min="4614" max="4614" width="13.625" style="157" customWidth="1"/>
    <col min="4615" max="4615" width="13.25" style="157" customWidth="1"/>
    <col min="4616" max="4616" width="13.375" style="157" customWidth="1"/>
    <col min="4617" max="4617" width="13.25" style="157" customWidth="1"/>
    <col min="4618" max="4618" width="11.25" style="157" customWidth="1"/>
    <col min="4619" max="4619" width="13.375" style="157" customWidth="1"/>
    <col min="4620" max="4620" width="12.5" style="157" customWidth="1"/>
    <col min="4621" max="4621" width="13.375" style="157" customWidth="1"/>
    <col min="4622" max="4622" width="13.5" style="157" customWidth="1"/>
    <col min="4623" max="4623" width="13.75" style="157" customWidth="1"/>
    <col min="4624" max="4624" width="12.25" style="157" customWidth="1"/>
    <col min="4625" max="4864" width="9" style="157"/>
    <col min="4865" max="4865" width="7" style="157" customWidth="1"/>
    <col min="4866" max="4866" width="31.5" style="157" customWidth="1"/>
    <col min="4867" max="4867" width="3" style="157" customWidth="1"/>
    <col min="4868" max="4868" width="14.875" style="157" customWidth="1"/>
    <col min="4869" max="4869" width="13.375" style="157" customWidth="1"/>
    <col min="4870" max="4870" width="13.625" style="157" customWidth="1"/>
    <col min="4871" max="4871" width="13.25" style="157" customWidth="1"/>
    <col min="4872" max="4872" width="13.375" style="157" customWidth="1"/>
    <col min="4873" max="4873" width="13.25" style="157" customWidth="1"/>
    <col min="4874" max="4874" width="11.25" style="157" customWidth="1"/>
    <col min="4875" max="4875" width="13.375" style="157" customWidth="1"/>
    <col min="4876" max="4876" width="12.5" style="157" customWidth="1"/>
    <col min="4877" max="4877" width="13.375" style="157" customWidth="1"/>
    <col min="4878" max="4878" width="13.5" style="157" customWidth="1"/>
    <col min="4879" max="4879" width="13.75" style="157" customWidth="1"/>
    <col min="4880" max="4880" width="12.25" style="157" customWidth="1"/>
    <col min="4881" max="5120" width="9" style="157"/>
    <col min="5121" max="5121" width="7" style="157" customWidth="1"/>
    <col min="5122" max="5122" width="31.5" style="157" customWidth="1"/>
    <col min="5123" max="5123" width="3" style="157" customWidth="1"/>
    <col min="5124" max="5124" width="14.875" style="157" customWidth="1"/>
    <col min="5125" max="5125" width="13.375" style="157" customWidth="1"/>
    <col min="5126" max="5126" width="13.625" style="157" customWidth="1"/>
    <col min="5127" max="5127" width="13.25" style="157" customWidth="1"/>
    <col min="5128" max="5128" width="13.375" style="157" customWidth="1"/>
    <col min="5129" max="5129" width="13.25" style="157" customWidth="1"/>
    <col min="5130" max="5130" width="11.25" style="157" customWidth="1"/>
    <col min="5131" max="5131" width="13.375" style="157" customWidth="1"/>
    <col min="5132" max="5132" width="12.5" style="157" customWidth="1"/>
    <col min="5133" max="5133" width="13.375" style="157" customWidth="1"/>
    <col min="5134" max="5134" width="13.5" style="157" customWidth="1"/>
    <col min="5135" max="5135" width="13.75" style="157" customWidth="1"/>
    <col min="5136" max="5136" width="12.25" style="157" customWidth="1"/>
    <col min="5137" max="5376" width="9" style="157"/>
    <col min="5377" max="5377" width="7" style="157" customWidth="1"/>
    <col min="5378" max="5378" width="31.5" style="157" customWidth="1"/>
    <col min="5379" max="5379" width="3" style="157" customWidth="1"/>
    <col min="5380" max="5380" width="14.875" style="157" customWidth="1"/>
    <col min="5381" max="5381" width="13.375" style="157" customWidth="1"/>
    <col min="5382" max="5382" width="13.625" style="157" customWidth="1"/>
    <col min="5383" max="5383" width="13.25" style="157" customWidth="1"/>
    <col min="5384" max="5384" width="13.375" style="157" customWidth="1"/>
    <col min="5385" max="5385" width="13.25" style="157" customWidth="1"/>
    <col min="5386" max="5386" width="11.25" style="157" customWidth="1"/>
    <col min="5387" max="5387" width="13.375" style="157" customWidth="1"/>
    <col min="5388" max="5388" width="12.5" style="157" customWidth="1"/>
    <col min="5389" max="5389" width="13.375" style="157" customWidth="1"/>
    <col min="5390" max="5390" width="13.5" style="157" customWidth="1"/>
    <col min="5391" max="5391" width="13.75" style="157" customWidth="1"/>
    <col min="5392" max="5392" width="12.25" style="157" customWidth="1"/>
    <col min="5393" max="5632" width="9" style="157"/>
    <col min="5633" max="5633" width="7" style="157" customWidth="1"/>
    <col min="5634" max="5634" width="31.5" style="157" customWidth="1"/>
    <col min="5635" max="5635" width="3" style="157" customWidth="1"/>
    <col min="5636" max="5636" width="14.875" style="157" customWidth="1"/>
    <col min="5637" max="5637" width="13.375" style="157" customWidth="1"/>
    <col min="5638" max="5638" width="13.625" style="157" customWidth="1"/>
    <col min="5639" max="5639" width="13.25" style="157" customWidth="1"/>
    <col min="5640" max="5640" width="13.375" style="157" customWidth="1"/>
    <col min="5641" max="5641" width="13.25" style="157" customWidth="1"/>
    <col min="5642" max="5642" width="11.25" style="157" customWidth="1"/>
    <col min="5643" max="5643" width="13.375" style="157" customWidth="1"/>
    <col min="5644" max="5644" width="12.5" style="157" customWidth="1"/>
    <col min="5645" max="5645" width="13.375" style="157" customWidth="1"/>
    <col min="5646" max="5646" width="13.5" style="157" customWidth="1"/>
    <col min="5647" max="5647" width="13.75" style="157" customWidth="1"/>
    <col min="5648" max="5648" width="12.25" style="157" customWidth="1"/>
    <col min="5649" max="5888" width="9" style="157"/>
    <col min="5889" max="5889" width="7" style="157" customWidth="1"/>
    <col min="5890" max="5890" width="31.5" style="157" customWidth="1"/>
    <col min="5891" max="5891" width="3" style="157" customWidth="1"/>
    <col min="5892" max="5892" width="14.875" style="157" customWidth="1"/>
    <col min="5893" max="5893" width="13.375" style="157" customWidth="1"/>
    <col min="5894" max="5894" width="13.625" style="157" customWidth="1"/>
    <col min="5895" max="5895" width="13.25" style="157" customWidth="1"/>
    <col min="5896" max="5896" width="13.375" style="157" customWidth="1"/>
    <col min="5897" max="5897" width="13.25" style="157" customWidth="1"/>
    <col min="5898" max="5898" width="11.25" style="157" customWidth="1"/>
    <col min="5899" max="5899" width="13.375" style="157" customWidth="1"/>
    <col min="5900" max="5900" width="12.5" style="157" customWidth="1"/>
    <col min="5901" max="5901" width="13.375" style="157" customWidth="1"/>
    <col min="5902" max="5902" width="13.5" style="157" customWidth="1"/>
    <col min="5903" max="5903" width="13.75" style="157" customWidth="1"/>
    <col min="5904" max="5904" width="12.25" style="157" customWidth="1"/>
    <col min="5905" max="6144" width="9" style="157"/>
    <col min="6145" max="6145" width="7" style="157" customWidth="1"/>
    <col min="6146" max="6146" width="31.5" style="157" customWidth="1"/>
    <col min="6147" max="6147" width="3" style="157" customWidth="1"/>
    <col min="6148" max="6148" width="14.875" style="157" customWidth="1"/>
    <col min="6149" max="6149" width="13.375" style="157" customWidth="1"/>
    <col min="6150" max="6150" width="13.625" style="157" customWidth="1"/>
    <col min="6151" max="6151" width="13.25" style="157" customWidth="1"/>
    <col min="6152" max="6152" width="13.375" style="157" customWidth="1"/>
    <col min="6153" max="6153" width="13.25" style="157" customWidth="1"/>
    <col min="6154" max="6154" width="11.25" style="157" customWidth="1"/>
    <col min="6155" max="6155" width="13.375" style="157" customWidth="1"/>
    <col min="6156" max="6156" width="12.5" style="157" customWidth="1"/>
    <col min="6157" max="6157" width="13.375" style="157" customWidth="1"/>
    <col min="6158" max="6158" width="13.5" style="157" customWidth="1"/>
    <col min="6159" max="6159" width="13.75" style="157" customWidth="1"/>
    <col min="6160" max="6160" width="12.25" style="157" customWidth="1"/>
    <col min="6161" max="6400" width="9" style="157"/>
    <col min="6401" max="6401" width="7" style="157" customWidth="1"/>
    <col min="6402" max="6402" width="31.5" style="157" customWidth="1"/>
    <col min="6403" max="6403" width="3" style="157" customWidth="1"/>
    <col min="6404" max="6404" width="14.875" style="157" customWidth="1"/>
    <col min="6405" max="6405" width="13.375" style="157" customWidth="1"/>
    <col min="6406" max="6406" width="13.625" style="157" customWidth="1"/>
    <col min="6407" max="6407" width="13.25" style="157" customWidth="1"/>
    <col min="6408" max="6408" width="13.375" style="157" customWidth="1"/>
    <col min="6409" max="6409" width="13.25" style="157" customWidth="1"/>
    <col min="6410" max="6410" width="11.25" style="157" customWidth="1"/>
    <col min="6411" max="6411" width="13.375" style="157" customWidth="1"/>
    <col min="6412" max="6412" width="12.5" style="157" customWidth="1"/>
    <col min="6413" max="6413" width="13.375" style="157" customWidth="1"/>
    <col min="6414" max="6414" width="13.5" style="157" customWidth="1"/>
    <col min="6415" max="6415" width="13.75" style="157" customWidth="1"/>
    <col min="6416" max="6416" width="12.25" style="157" customWidth="1"/>
    <col min="6417" max="6656" width="9" style="157"/>
    <col min="6657" max="6657" width="7" style="157" customWidth="1"/>
    <col min="6658" max="6658" width="31.5" style="157" customWidth="1"/>
    <col min="6659" max="6659" width="3" style="157" customWidth="1"/>
    <col min="6660" max="6660" width="14.875" style="157" customWidth="1"/>
    <col min="6661" max="6661" width="13.375" style="157" customWidth="1"/>
    <col min="6662" max="6662" width="13.625" style="157" customWidth="1"/>
    <col min="6663" max="6663" width="13.25" style="157" customWidth="1"/>
    <col min="6664" max="6664" width="13.375" style="157" customWidth="1"/>
    <col min="6665" max="6665" width="13.25" style="157" customWidth="1"/>
    <col min="6666" max="6666" width="11.25" style="157" customWidth="1"/>
    <col min="6667" max="6667" width="13.375" style="157" customWidth="1"/>
    <col min="6668" max="6668" width="12.5" style="157" customWidth="1"/>
    <col min="6669" max="6669" width="13.375" style="157" customWidth="1"/>
    <col min="6670" max="6670" width="13.5" style="157" customWidth="1"/>
    <col min="6671" max="6671" width="13.75" style="157" customWidth="1"/>
    <col min="6672" max="6672" width="12.25" style="157" customWidth="1"/>
    <col min="6673" max="6912" width="9" style="157"/>
    <col min="6913" max="6913" width="7" style="157" customWidth="1"/>
    <col min="6914" max="6914" width="31.5" style="157" customWidth="1"/>
    <col min="6915" max="6915" width="3" style="157" customWidth="1"/>
    <col min="6916" max="6916" width="14.875" style="157" customWidth="1"/>
    <col min="6917" max="6917" width="13.375" style="157" customWidth="1"/>
    <col min="6918" max="6918" width="13.625" style="157" customWidth="1"/>
    <col min="6919" max="6919" width="13.25" style="157" customWidth="1"/>
    <col min="6920" max="6920" width="13.375" style="157" customWidth="1"/>
    <col min="6921" max="6921" width="13.25" style="157" customWidth="1"/>
    <col min="6922" max="6922" width="11.25" style="157" customWidth="1"/>
    <col min="6923" max="6923" width="13.375" style="157" customWidth="1"/>
    <col min="6924" max="6924" width="12.5" style="157" customWidth="1"/>
    <col min="6925" max="6925" width="13.375" style="157" customWidth="1"/>
    <col min="6926" max="6926" width="13.5" style="157" customWidth="1"/>
    <col min="6927" max="6927" width="13.75" style="157" customWidth="1"/>
    <col min="6928" max="6928" width="12.25" style="157" customWidth="1"/>
    <col min="6929" max="7168" width="9" style="157"/>
    <col min="7169" max="7169" width="7" style="157" customWidth="1"/>
    <col min="7170" max="7170" width="31.5" style="157" customWidth="1"/>
    <col min="7171" max="7171" width="3" style="157" customWidth="1"/>
    <col min="7172" max="7172" width="14.875" style="157" customWidth="1"/>
    <col min="7173" max="7173" width="13.375" style="157" customWidth="1"/>
    <col min="7174" max="7174" width="13.625" style="157" customWidth="1"/>
    <col min="7175" max="7175" width="13.25" style="157" customWidth="1"/>
    <col min="7176" max="7176" width="13.375" style="157" customWidth="1"/>
    <col min="7177" max="7177" width="13.25" style="157" customWidth="1"/>
    <col min="7178" max="7178" width="11.25" style="157" customWidth="1"/>
    <col min="7179" max="7179" width="13.375" style="157" customWidth="1"/>
    <col min="7180" max="7180" width="12.5" style="157" customWidth="1"/>
    <col min="7181" max="7181" width="13.375" style="157" customWidth="1"/>
    <col min="7182" max="7182" width="13.5" style="157" customWidth="1"/>
    <col min="7183" max="7183" width="13.75" style="157" customWidth="1"/>
    <col min="7184" max="7184" width="12.25" style="157" customWidth="1"/>
    <col min="7185" max="7424" width="9" style="157"/>
    <col min="7425" max="7425" width="7" style="157" customWidth="1"/>
    <col min="7426" max="7426" width="31.5" style="157" customWidth="1"/>
    <col min="7427" max="7427" width="3" style="157" customWidth="1"/>
    <col min="7428" max="7428" width="14.875" style="157" customWidth="1"/>
    <col min="7429" max="7429" width="13.375" style="157" customWidth="1"/>
    <col min="7430" max="7430" width="13.625" style="157" customWidth="1"/>
    <col min="7431" max="7431" width="13.25" style="157" customWidth="1"/>
    <col min="7432" max="7432" width="13.375" style="157" customWidth="1"/>
    <col min="7433" max="7433" width="13.25" style="157" customWidth="1"/>
    <col min="7434" max="7434" width="11.25" style="157" customWidth="1"/>
    <col min="7435" max="7435" width="13.375" style="157" customWidth="1"/>
    <col min="7436" max="7436" width="12.5" style="157" customWidth="1"/>
    <col min="7437" max="7437" width="13.375" style="157" customWidth="1"/>
    <col min="7438" max="7438" width="13.5" style="157" customWidth="1"/>
    <col min="7439" max="7439" width="13.75" style="157" customWidth="1"/>
    <col min="7440" max="7440" width="12.25" style="157" customWidth="1"/>
    <col min="7441" max="7680" width="9" style="157"/>
    <col min="7681" max="7681" width="7" style="157" customWidth="1"/>
    <col min="7682" max="7682" width="31.5" style="157" customWidth="1"/>
    <col min="7683" max="7683" width="3" style="157" customWidth="1"/>
    <col min="7684" max="7684" width="14.875" style="157" customWidth="1"/>
    <col min="7685" max="7685" width="13.375" style="157" customWidth="1"/>
    <col min="7686" max="7686" width="13.625" style="157" customWidth="1"/>
    <col min="7687" max="7687" width="13.25" style="157" customWidth="1"/>
    <col min="7688" max="7688" width="13.375" style="157" customWidth="1"/>
    <col min="7689" max="7689" width="13.25" style="157" customWidth="1"/>
    <col min="7690" max="7690" width="11.25" style="157" customWidth="1"/>
    <col min="7691" max="7691" width="13.375" style="157" customWidth="1"/>
    <col min="7692" max="7692" width="12.5" style="157" customWidth="1"/>
    <col min="7693" max="7693" width="13.375" style="157" customWidth="1"/>
    <col min="7694" max="7694" width="13.5" style="157" customWidth="1"/>
    <col min="7695" max="7695" width="13.75" style="157" customWidth="1"/>
    <col min="7696" max="7696" width="12.25" style="157" customWidth="1"/>
    <col min="7697" max="7936" width="9" style="157"/>
    <col min="7937" max="7937" width="7" style="157" customWidth="1"/>
    <col min="7938" max="7938" width="31.5" style="157" customWidth="1"/>
    <col min="7939" max="7939" width="3" style="157" customWidth="1"/>
    <col min="7940" max="7940" width="14.875" style="157" customWidth="1"/>
    <col min="7941" max="7941" width="13.375" style="157" customWidth="1"/>
    <col min="7942" max="7942" width="13.625" style="157" customWidth="1"/>
    <col min="7943" max="7943" width="13.25" style="157" customWidth="1"/>
    <col min="7944" max="7944" width="13.375" style="157" customWidth="1"/>
    <col min="7945" max="7945" width="13.25" style="157" customWidth="1"/>
    <col min="7946" max="7946" width="11.25" style="157" customWidth="1"/>
    <col min="7947" max="7947" width="13.375" style="157" customWidth="1"/>
    <col min="7948" max="7948" width="12.5" style="157" customWidth="1"/>
    <col min="7949" max="7949" width="13.375" style="157" customWidth="1"/>
    <col min="7950" max="7950" width="13.5" style="157" customWidth="1"/>
    <col min="7951" max="7951" width="13.75" style="157" customWidth="1"/>
    <col min="7952" max="7952" width="12.25" style="157" customWidth="1"/>
    <col min="7953" max="8192" width="9" style="157"/>
    <col min="8193" max="8193" width="7" style="157" customWidth="1"/>
    <col min="8194" max="8194" width="31.5" style="157" customWidth="1"/>
    <col min="8195" max="8195" width="3" style="157" customWidth="1"/>
    <col min="8196" max="8196" width="14.875" style="157" customWidth="1"/>
    <col min="8197" max="8197" width="13.375" style="157" customWidth="1"/>
    <col min="8198" max="8198" width="13.625" style="157" customWidth="1"/>
    <col min="8199" max="8199" width="13.25" style="157" customWidth="1"/>
    <col min="8200" max="8200" width="13.375" style="157" customWidth="1"/>
    <col min="8201" max="8201" width="13.25" style="157" customWidth="1"/>
    <col min="8202" max="8202" width="11.25" style="157" customWidth="1"/>
    <col min="8203" max="8203" width="13.375" style="157" customWidth="1"/>
    <col min="8204" max="8204" width="12.5" style="157" customWidth="1"/>
    <col min="8205" max="8205" width="13.375" style="157" customWidth="1"/>
    <col min="8206" max="8206" width="13.5" style="157" customWidth="1"/>
    <col min="8207" max="8207" width="13.75" style="157" customWidth="1"/>
    <col min="8208" max="8208" width="12.25" style="157" customWidth="1"/>
    <col min="8209" max="8448" width="9" style="157"/>
    <col min="8449" max="8449" width="7" style="157" customWidth="1"/>
    <col min="8450" max="8450" width="31.5" style="157" customWidth="1"/>
    <col min="8451" max="8451" width="3" style="157" customWidth="1"/>
    <col min="8452" max="8452" width="14.875" style="157" customWidth="1"/>
    <col min="8453" max="8453" width="13.375" style="157" customWidth="1"/>
    <col min="8454" max="8454" width="13.625" style="157" customWidth="1"/>
    <col min="8455" max="8455" width="13.25" style="157" customWidth="1"/>
    <col min="8456" max="8456" width="13.375" style="157" customWidth="1"/>
    <col min="8457" max="8457" width="13.25" style="157" customWidth="1"/>
    <col min="8458" max="8458" width="11.25" style="157" customWidth="1"/>
    <col min="8459" max="8459" width="13.375" style="157" customWidth="1"/>
    <col min="8460" max="8460" width="12.5" style="157" customWidth="1"/>
    <col min="8461" max="8461" width="13.375" style="157" customWidth="1"/>
    <col min="8462" max="8462" width="13.5" style="157" customWidth="1"/>
    <col min="8463" max="8463" width="13.75" style="157" customWidth="1"/>
    <col min="8464" max="8464" width="12.25" style="157" customWidth="1"/>
    <col min="8465" max="8704" width="9" style="157"/>
    <col min="8705" max="8705" width="7" style="157" customWidth="1"/>
    <col min="8706" max="8706" width="31.5" style="157" customWidth="1"/>
    <col min="8707" max="8707" width="3" style="157" customWidth="1"/>
    <col min="8708" max="8708" width="14.875" style="157" customWidth="1"/>
    <col min="8709" max="8709" width="13.375" style="157" customWidth="1"/>
    <col min="8710" max="8710" width="13.625" style="157" customWidth="1"/>
    <col min="8711" max="8711" width="13.25" style="157" customWidth="1"/>
    <col min="8712" max="8712" width="13.375" style="157" customWidth="1"/>
    <col min="8713" max="8713" width="13.25" style="157" customWidth="1"/>
    <col min="8714" max="8714" width="11.25" style="157" customWidth="1"/>
    <col min="8715" max="8715" width="13.375" style="157" customWidth="1"/>
    <col min="8716" max="8716" width="12.5" style="157" customWidth="1"/>
    <col min="8717" max="8717" width="13.375" style="157" customWidth="1"/>
    <col min="8718" max="8718" width="13.5" style="157" customWidth="1"/>
    <col min="8719" max="8719" width="13.75" style="157" customWidth="1"/>
    <col min="8720" max="8720" width="12.25" style="157" customWidth="1"/>
    <col min="8721" max="8960" width="9" style="157"/>
    <col min="8961" max="8961" width="7" style="157" customWidth="1"/>
    <col min="8962" max="8962" width="31.5" style="157" customWidth="1"/>
    <col min="8963" max="8963" width="3" style="157" customWidth="1"/>
    <col min="8964" max="8964" width="14.875" style="157" customWidth="1"/>
    <col min="8965" max="8965" width="13.375" style="157" customWidth="1"/>
    <col min="8966" max="8966" width="13.625" style="157" customWidth="1"/>
    <col min="8967" max="8967" width="13.25" style="157" customWidth="1"/>
    <col min="8968" max="8968" width="13.375" style="157" customWidth="1"/>
    <col min="8969" max="8969" width="13.25" style="157" customWidth="1"/>
    <col min="8970" max="8970" width="11.25" style="157" customWidth="1"/>
    <col min="8971" max="8971" width="13.375" style="157" customWidth="1"/>
    <col min="8972" max="8972" width="12.5" style="157" customWidth="1"/>
    <col min="8973" max="8973" width="13.375" style="157" customWidth="1"/>
    <col min="8974" max="8974" width="13.5" style="157" customWidth="1"/>
    <col min="8975" max="8975" width="13.75" style="157" customWidth="1"/>
    <col min="8976" max="8976" width="12.25" style="157" customWidth="1"/>
    <col min="8977" max="9216" width="9" style="157"/>
    <col min="9217" max="9217" width="7" style="157" customWidth="1"/>
    <col min="9218" max="9218" width="31.5" style="157" customWidth="1"/>
    <col min="9219" max="9219" width="3" style="157" customWidth="1"/>
    <col min="9220" max="9220" width="14.875" style="157" customWidth="1"/>
    <col min="9221" max="9221" width="13.375" style="157" customWidth="1"/>
    <col min="9222" max="9222" width="13.625" style="157" customWidth="1"/>
    <col min="9223" max="9223" width="13.25" style="157" customWidth="1"/>
    <col min="9224" max="9224" width="13.375" style="157" customWidth="1"/>
    <col min="9225" max="9225" width="13.25" style="157" customWidth="1"/>
    <col min="9226" max="9226" width="11.25" style="157" customWidth="1"/>
    <col min="9227" max="9227" width="13.375" style="157" customWidth="1"/>
    <col min="9228" max="9228" width="12.5" style="157" customWidth="1"/>
    <col min="9229" max="9229" width="13.375" style="157" customWidth="1"/>
    <col min="9230" max="9230" width="13.5" style="157" customWidth="1"/>
    <col min="9231" max="9231" width="13.75" style="157" customWidth="1"/>
    <col min="9232" max="9232" width="12.25" style="157" customWidth="1"/>
    <col min="9233" max="9472" width="9" style="157"/>
    <col min="9473" max="9473" width="7" style="157" customWidth="1"/>
    <col min="9474" max="9474" width="31.5" style="157" customWidth="1"/>
    <col min="9475" max="9475" width="3" style="157" customWidth="1"/>
    <col min="9476" max="9476" width="14.875" style="157" customWidth="1"/>
    <col min="9477" max="9477" width="13.375" style="157" customWidth="1"/>
    <col min="9478" max="9478" width="13.625" style="157" customWidth="1"/>
    <col min="9479" max="9479" width="13.25" style="157" customWidth="1"/>
    <col min="9480" max="9480" width="13.375" style="157" customWidth="1"/>
    <col min="9481" max="9481" width="13.25" style="157" customWidth="1"/>
    <col min="9482" max="9482" width="11.25" style="157" customWidth="1"/>
    <col min="9483" max="9483" width="13.375" style="157" customWidth="1"/>
    <col min="9484" max="9484" width="12.5" style="157" customWidth="1"/>
    <col min="9485" max="9485" width="13.375" style="157" customWidth="1"/>
    <col min="9486" max="9486" width="13.5" style="157" customWidth="1"/>
    <col min="9487" max="9487" width="13.75" style="157" customWidth="1"/>
    <col min="9488" max="9488" width="12.25" style="157" customWidth="1"/>
    <col min="9489" max="9728" width="9" style="157"/>
    <col min="9729" max="9729" width="7" style="157" customWidth="1"/>
    <col min="9730" max="9730" width="31.5" style="157" customWidth="1"/>
    <col min="9731" max="9731" width="3" style="157" customWidth="1"/>
    <col min="9732" max="9732" width="14.875" style="157" customWidth="1"/>
    <col min="9733" max="9733" width="13.375" style="157" customWidth="1"/>
    <col min="9734" max="9734" width="13.625" style="157" customWidth="1"/>
    <col min="9735" max="9735" width="13.25" style="157" customWidth="1"/>
    <col min="9736" max="9736" width="13.375" style="157" customWidth="1"/>
    <col min="9737" max="9737" width="13.25" style="157" customWidth="1"/>
    <col min="9738" max="9738" width="11.25" style="157" customWidth="1"/>
    <col min="9739" max="9739" width="13.375" style="157" customWidth="1"/>
    <col min="9740" max="9740" width="12.5" style="157" customWidth="1"/>
    <col min="9741" max="9741" width="13.375" style="157" customWidth="1"/>
    <col min="9742" max="9742" width="13.5" style="157" customWidth="1"/>
    <col min="9743" max="9743" width="13.75" style="157" customWidth="1"/>
    <col min="9744" max="9744" width="12.25" style="157" customWidth="1"/>
    <col min="9745" max="9984" width="9" style="157"/>
    <col min="9985" max="9985" width="7" style="157" customWidth="1"/>
    <col min="9986" max="9986" width="31.5" style="157" customWidth="1"/>
    <col min="9987" max="9987" width="3" style="157" customWidth="1"/>
    <col min="9988" max="9988" width="14.875" style="157" customWidth="1"/>
    <col min="9989" max="9989" width="13.375" style="157" customWidth="1"/>
    <col min="9990" max="9990" width="13.625" style="157" customWidth="1"/>
    <col min="9991" max="9991" width="13.25" style="157" customWidth="1"/>
    <col min="9992" max="9992" width="13.375" style="157" customWidth="1"/>
    <col min="9993" max="9993" width="13.25" style="157" customWidth="1"/>
    <col min="9994" max="9994" width="11.25" style="157" customWidth="1"/>
    <col min="9995" max="9995" width="13.375" style="157" customWidth="1"/>
    <col min="9996" max="9996" width="12.5" style="157" customWidth="1"/>
    <col min="9997" max="9997" width="13.375" style="157" customWidth="1"/>
    <col min="9998" max="9998" width="13.5" style="157" customWidth="1"/>
    <col min="9999" max="9999" width="13.75" style="157" customWidth="1"/>
    <col min="10000" max="10000" width="12.25" style="157" customWidth="1"/>
    <col min="10001" max="10240" width="9" style="157"/>
    <col min="10241" max="10241" width="7" style="157" customWidth="1"/>
    <col min="10242" max="10242" width="31.5" style="157" customWidth="1"/>
    <col min="10243" max="10243" width="3" style="157" customWidth="1"/>
    <col min="10244" max="10244" width="14.875" style="157" customWidth="1"/>
    <col min="10245" max="10245" width="13.375" style="157" customWidth="1"/>
    <col min="10246" max="10246" width="13.625" style="157" customWidth="1"/>
    <col min="10247" max="10247" width="13.25" style="157" customWidth="1"/>
    <col min="10248" max="10248" width="13.375" style="157" customWidth="1"/>
    <col min="10249" max="10249" width="13.25" style="157" customWidth="1"/>
    <col min="10250" max="10250" width="11.25" style="157" customWidth="1"/>
    <col min="10251" max="10251" width="13.375" style="157" customWidth="1"/>
    <col min="10252" max="10252" width="12.5" style="157" customWidth="1"/>
    <col min="10253" max="10253" width="13.375" style="157" customWidth="1"/>
    <col min="10254" max="10254" width="13.5" style="157" customWidth="1"/>
    <col min="10255" max="10255" width="13.75" style="157" customWidth="1"/>
    <col min="10256" max="10256" width="12.25" style="157" customWidth="1"/>
    <col min="10257" max="10496" width="9" style="157"/>
    <col min="10497" max="10497" width="7" style="157" customWidth="1"/>
    <col min="10498" max="10498" width="31.5" style="157" customWidth="1"/>
    <col min="10499" max="10499" width="3" style="157" customWidth="1"/>
    <col min="10500" max="10500" width="14.875" style="157" customWidth="1"/>
    <col min="10501" max="10501" width="13.375" style="157" customWidth="1"/>
    <col min="10502" max="10502" width="13.625" style="157" customWidth="1"/>
    <col min="10503" max="10503" width="13.25" style="157" customWidth="1"/>
    <col min="10504" max="10504" width="13.375" style="157" customWidth="1"/>
    <col min="10505" max="10505" width="13.25" style="157" customWidth="1"/>
    <col min="10506" max="10506" width="11.25" style="157" customWidth="1"/>
    <col min="10507" max="10507" width="13.375" style="157" customWidth="1"/>
    <col min="10508" max="10508" width="12.5" style="157" customWidth="1"/>
    <col min="10509" max="10509" width="13.375" style="157" customWidth="1"/>
    <col min="10510" max="10510" width="13.5" style="157" customWidth="1"/>
    <col min="10511" max="10511" width="13.75" style="157" customWidth="1"/>
    <col min="10512" max="10512" width="12.25" style="157" customWidth="1"/>
    <col min="10513" max="10752" width="9" style="157"/>
    <col min="10753" max="10753" width="7" style="157" customWidth="1"/>
    <col min="10754" max="10754" width="31.5" style="157" customWidth="1"/>
    <col min="10755" max="10755" width="3" style="157" customWidth="1"/>
    <col min="10756" max="10756" width="14.875" style="157" customWidth="1"/>
    <col min="10757" max="10757" width="13.375" style="157" customWidth="1"/>
    <col min="10758" max="10758" width="13.625" style="157" customWidth="1"/>
    <col min="10759" max="10759" width="13.25" style="157" customWidth="1"/>
    <col min="10760" max="10760" width="13.375" style="157" customWidth="1"/>
    <col min="10761" max="10761" width="13.25" style="157" customWidth="1"/>
    <col min="10762" max="10762" width="11.25" style="157" customWidth="1"/>
    <col min="10763" max="10763" width="13.375" style="157" customWidth="1"/>
    <col min="10764" max="10764" width="12.5" style="157" customWidth="1"/>
    <col min="10765" max="10765" width="13.375" style="157" customWidth="1"/>
    <col min="10766" max="10766" width="13.5" style="157" customWidth="1"/>
    <col min="10767" max="10767" width="13.75" style="157" customWidth="1"/>
    <col min="10768" max="10768" width="12.25" style="157" customWidth="1"/>
    <col min="10769" max="11008" width="9" style="157"/>
    <col min="11009" max="11009" width="7" style="157" customWidth="1"/>
    <col min="11010" max="11010" width="31.5" style="157" customWidth="1"/>
    <col min="11011" max="11011" width="3" style="157" customWidth="1"/>
    <col min="11012" max="11012" width="14.875" style="157" customWidth="1"/>
    <col min="11013" max="11013" width="13.375" style="157" customWidth="1"/>
    <col min="11014" max="11014" width="13.625" style="157" customWidth="1"/>
    <col min="11015" max="11015" width="13.25" style="157" customWidth="1"/>
    <col min="11016" max="11016" width="13.375" style="157" customWidth="1"/>
    <col min="11017" max="11017" width="13.25" style="157" customWidth="1"/>
    <col min="11018" max="11018" width="11.25" style="157" customWidth="1"/>
    <col min="11019" max="11019" width="13.375" style="157" customWidth="1"/>
    <col min="11020" max="11020" width="12.5" style="157" customWidth="1"/>
    <col min="11021" max="11021" width="13.375" style="157" customWidth="1"/>
    <col min="11022" max="11022" width="13.5" style="157" customWidth="1"/>
    <col min="11023" max="11023" width="13.75" style="157" customWidth="1"/>
    <col min="11024" max="11024" width="12.25" style="157" customWidth="1"/>
    <col min="11025" max="11264" width="9" style="157"/>
    <col min="11265" max="11265" width="7" style="157" customWidth="1"/>
    <col min="11266" max="11266" width="31.5" style="157" customWidth="1"/>
    <col min="11267" max="11267" width="3" style="157" customWidth="1"/>
    <col min="11268" max="11268" width="14.875" style="157" customWidth="1"/>
    <col min="11269" max="11269" width="13.375" style="157" customWidth="1"/>
    <col min="11270" max="11270" width="13.625" style="157" customWidth="1"/>
    <col min="11271" max="11271" width="13.25" style="157" customWidth="1"/>
    <col min="11272" max="11272" width="13.375" style="157" customWidth="1"/>
    <col min="11273" max="11273" width="13.25" style="157" customWidth="1"/>
    <col min="11274" max="11274" width="11.25" style="157" customWidth="1"/>
    <col min="11275" max="11275" width="13.375" style="157" customWidth="1"/>
    <col min="11276" max="11276" width="12.5" style="157" customWidth="1"/>
    <col min="11277" max="11277" width="13.375" style="157" customWidth="1"/>
    <col min="11278" max="11278" width="13.5" style="157" customWidth="1"/>
    <col min="11279" max="11279" width="13.75" style="157" customWidth="1"/>
    <col min="11280" max="11280" width="12.25" style="157" customWidth="1"/>
    <col min="11281" max="11520" width="9" style="157"/>
    <col min="11521" max="11521" width="7" style="157" customWidth="1"/>
    <col min="11522" max="11522" width="31.5" style="157" customWidth="1"/>
    <col min="11523" max="11523" width="3" style="157" customWidth="1"/>
    <col min="11524" max="11524" width="14.875" style="157" customWidth="1"/>
    <col min="11525" max="11525" width="13.375" style="157" customWidth="1"/>
    <col min="11526" max="11526" width="13.625" style="157" customWidth="1"/>
    <col min="11527" max="11527" width="13.25" style="157" customWidth="1"/>
    <col min="11528" max="11528" width="13.375" style="157" customWidth="1"/>
    <col min="11529" max="11529" width="13.25" style="157" customWidth="1"/>
    <col min="11530" max="11530" width="11.25" style="157" customWidth="1"/>
    <col min="11531" max="11531" width="13.375" style="157" customWidth="1"/>
    <col min="11532" max="11532" width="12.5" style="157" customWidth="1"/>
    <col min="11533" max="11533" width="13.375" style="157" customWidth="1"/>
    <col min="11534" max="11534" width="13.5" style="157" customWidth="1"/>
    <col min="11535" max="11535" width="13.75" style="157" customWidth="1"/>
    <col min="11536" max="11536" width="12.25" style="157" customWidth="1"/>
    <col min="11537" max="11776" width="9" style="157"/>
    <col min="11777" max="11777" width="7" style="157" customWidth="1"/>
    <col min="11778" max="11778" width="31.5" style="157" customWidth="1"/>
    <col min="11779" max="11779" width="3" style="157" customWidth="1"/>
    <col min="11780" max="11780" width="14.875" style="157" customWidth="1"/>
    <col min="11781" max="11781" width="13.375" style="157" customWidth="1"/>
    <col min="11782" max="11782" width="13.625" style="157" customWidth="1"/>
    <col min="11783" max="11783" width="13.25" style="157" customWidth="1"/>
    <col min="11784" max="11784" width="13.375" style="157" customWidth="1"/>
    <col min="11785" max="11785" width="13.25" style="157" customWidth="1"/>
    <col min="11786" max="11786" width="11.25" style="157" customWidth="1"/>
    <col min="11787" max="11787" width="13.375" style="157" customWidth="1"/>
    <col min="11788" max="11788" width="12.5" style="157" customWidth="1"/>
    <col min="11789" max="11789" width="13.375" style="157" customWidth="1"/>
    <col min="11790" max="11790" width="13.5" style="157" customWidth="1"/>
    <col min="11791" max="11791" width="13.75" style="157" customWidth="1"/>
    <col min="11792" max="11792" width="12.25" style="157" customWidth="1"/>
    <col min="11793" max="12032" width="9" style="157"/>
    <col min="12033" max="12033" width="7" style="157" customWidth="1"/>
    <col min="12034" max="12034" width="31.5" style="157" customWidth="1"/>
    <col min="12035" max="12035" width="3" style="157" customWidth="1"/>
    <col min="12036" max="12036" width="14.875" style="157" customWidth="1"/>
    <col min="12037" max="12037" width="13.375" style="157" customWidth="1"/>
    <col min="12038" max="12038" width="13.625" style="157" customWidth="1"/>
    <col min="12039" max="12039" width="13.25" style="157" customWidth="1"/>
    <col min="12040" max="12040" width="13.375" style="157" customWidth="1"/>
    <col min="12041" max="12041" width="13.25" style="157" customWidth="1"/>
    <col min="12042" max="12042" width="11.25" style="157" customWidth="1"/>
    <col min="12043" max="12043" width="13.375" style="157" customWidth="1"/>
    <col min="12044" max="12044" width="12.5" style="157" customWidth="1"/>
    <col min="12045" max="12045" width="13.375" style="157" customWidth="1"/>
    <col min="12046" max="12046" width="13.5" style="157" customWidth="1"/>
    <col min="12047" max="12047" width="13.75" style="157" customWidth="1"/>
    <col min="12048" max="12048" width="12.25" style="157" customWidth="1"/>
    <col min="12049" max="12288" width="9" style="157"/>
    <col min="12289" max="12289" width="7" style="157" customWidth="1"/>
    <col min="12290" max="12290" width="31.5" style="157" customWidth="1"/>
    <col min="12291" max="12291" width="3" style="157" customWidth="1"/>
    <col min="12292" max="12292" width="14.875" style="157" customWidth="1"/>
    <col min="12293" max="12293" width="13.375" style="157" customWidth="1"/>
    <col min="12294" max="12294" width="13.625" style="157" customWidth="1"/>
    <col min="12295" max="12295" width="13.25" style="157" customWidth="1"/>
    <col min="12296" max="12296" width="13.375" style="157" customWidth="1"/>
    <col min="12297" max="12297" width="13.25" style="157" customWidth="1"/>
    <col min="12298" max="12298" width="11.25" style="157" customWidth="1"/>
    <col min="12299" max="12299" width="13.375" style="157" customWidth="1"/>
    <col min="12300" max="12300" width="12.5" style="157" customWidth="1"/>
    <col min="12301" max="12301" width="13.375" style="157" customWidth="1"/>
    <col min="12302" max="12302" width="13.5" style="157" customWidth="1"/>
    <col min="12303" max="12303" width="13.75" style="157" customWidth="1"/>
    <col min="12304" max="12304" width="12.25" style="157" customWidth="1"/>
    <col min="12305" max="12544" width="9" style="157"/>
    <col min="12545" max="12545" width="7" style="157" customWidth="1"/>
    <col min="12546" max="12546" width="31.5" style="157" customWidth="1"/>
    <col min="12547" max="12547" width="3" style="157" customWidth="1"/>
    <col min="12548" max="12548" width="14.875" style="157" customWidth="1"/>
    <col min="12549" max="12549" width="13.375" style="157" customWidth="1"/>
    <col min="12550" max="12550" width="13.625" style="157" customWidth="1"/>
    <col min="12551" max="12551" width="13.25" style="157" customWidth="1"/>
    <col min="12552" max="12552" width="13.375" style="157" customWidth="1"/>
    <col min="12553" max="12553" width="13.25" style="157" customWidth="1"/>
    <col min="12554" max="12554" width="11.25" style="157" customWidth="1"/>
    <col min="12555" max="12555" width="13.375" style="157" customWidth="1"/>
    <col min="12556" max="12556" width="12.5" style="157" customWidth="1"/>
    <col min="12557" max="12557" width="13.375" style="157" customWidth="1"/>
    <col min="12558" max="12558" width="13.5" style="157" customWidth="1"/>
    <col min="12559" max="12559" width="13.75" style="157" customWidth="1"/>
    <col min="12560" max="12560" width="12.25" style="157" customWidth="1"/>
    <col min="12561" max="12800" width="9" style="157"/>
    <col min="12801" max="12801" width="7" style="157" customWidth="1"/>
    <col min="12802" max="12802" width="31.5" style="157" customWidth="1"/>
    <col min="12803" max="12803" width="3" style="157" customWidth="1"/>
    <col min="12804" max="12804" width="14.875" style="157" customWidth="1"/>
    <col min="12805" max="12805" width="13.375" style="157" customWidth="1"/>
    <col min="12806" max="12806" width="13.625" style="157" customWidth="1"/>
    <col min="12807" max="12807" width="13.25" style="157" customWidth="1"/>
    <col min="12808" max="12808" width="13.375" style="157" customWidth="1"/>
    <col min="12809" max="12809" width="13.25" style="157" customWidth="1"/>
    <col min="12810" max="12810" width="11.25" style="157" customWidth="1"/>
    <col min="12811" max="12811" width="13.375" style="157" customWidth="1"/>
    <col min="12812" max="12812" width="12.5" style="157" customWidth="1"/>
    <col min="12813" max="12813" width="13.375" style="157" customWidth="1"/>
    <col min="12814" max="12814" width="13.5" style="157" customWidth="1"/>
    <col min="12815" max="12815" width="13.75" style="157" customWidth="1"/>
    <col min="12816" max="12816" width="12.25" style="157" customWidth="1"/>
    <col min="12817" max="13056" width="9" style="157"/>
    <col min="13057" max="13057" width="7" style="157" customWidth="1"/>
    <col min="13058" max="13058" width="31.5" style="157" customWidth="1"/>
    <col min="13059" max="13059" width="3" style="157" customWidth="1"/>
    <col min="13060" max="13060" width="14.875" style="157" customWidth="1"/>
    <col min="13061" max="13061" width="13.375" style="157" customWidth="1"/>
    <col min="13062" max="13062" width="13.625" style="157" customWidth="1"/>
    <col min="13063" max="13063" width="13.25" style="157" customWidth="1"/>
    <col min="13064" max="13064" width="13.375" style="157" customWidth="1"/>
    <col min="13065" max="13065" width="13.25" style="157" customWidth="1"/>
    <col min="13066" max="13066" width="11.25" style="157" customWidth="1"/>
    <col min="13067" max="13067" width="13.375" style="157" customWidth="1"/>
    <col min="13068" max="13068" width="12.5" style="157" customWidth="1"/>
    <col min="13069" max="13069" width="13.375" style="157" customWidth="1"/>
    <col min="13070" max="13070" width="13.5" style="157" customWidth="1"/>
    <col min="13071" max="13071" width="13.75" style="157" customWidth="1"/>
    <col min="13072" max="13072" width="12.25" style="157" customWidth="1"/>
    <col min="13073" max="13312" width="9" style="157"/>
    <col min="13313" max="13313" width="7" style="157" customWidth="1"/>
    <col min="13314" max="13314" width="31.5" style="157" customWidth="1"/>
    <col min="13315" max="13315" width="3" style="157" customWidth="1"/>
    <col min="13316" max="13316" width="14.875" style="157" customWidth="1"/>
    <col min="13317" max="13317" width="13.375" style="157" customWidth="1"/>
    <col min="13318" max="13318" width="13.625" style="157" customWidth="1"/>
    <col min="13319" max="13319" width="13.25" style="157" customWidth="1"/>
    <col min="13320" max="13320" width="13.375" style="157" customWidth="1"/>
    <col min="13321" max="13321" width="13.25" style="157" customWidth="1"/>
    <col min="13322" max="13322" width="11.25" style="157" customWidth="1"/>
    <col min="13323" max="13323" width="13.375" style="157" customWidth="1"/>
    <col min="13324" max="13324" width="12.5" style="157" customWidth="1"/>
    <col min="13325" max="13325" width="13.375" style="157" customWidth="1"/>
    <col min="13326" max="13326" width="13.5" style="157" customWidth="1"/>
    <col min="13327" max="13327" width="13.75" style="157" customWidth="1"/>
    <col min="13328" max="13328" width="12.25" style="157" customWidth="1"/>
    <col min="13329" max="13568" width="9" style="157"/>
    <col min="13569" max="13569" width="7" style="157" customWidth="1"/>
    <col min="13570" max="13570" width="31.5" style="157" customWidth="1"/>
    <col min="13571" max="13571" width="3" style="157" customWidth="1"/>
    <col min="13572" max="13572" width="14.875" style="157" customWidth="1"/>
    <col min="13573" max="13573" width="13.375" style="157" customWidth="1"/>
    <col min="13574" max="13574" width="13.625" style="157" customWidth="1"/>
    <col min="13575" max="13575" width="13.25" style="157" customWidth="1"/>
    <col min="13576" max="13576" width="13.375" style="157" customWidth="1"/>
    <col min="13577" max="13577" width="13.25" style="157" customWidth="1"/>
    <col min="13578" max="13578" width="11.25" style="157" customWidth="1"/>
    <col min="13579" max="13579" width="13.375" style="157" customWidth="1"/>
    <col min="13580" max="13580" width="12.5" style="157" customWidth="1"/>
    <col min="13581" max="13581" width="13.375" style="157" customWidth="1"/>
    <col min="13582" max="13582" width="13.5" style="157" customWidth="1"/>
    <col min="13583" max="13583" width="13.75" style="157" customWidth="1"/>
    <col min="13584" max="13584" width="12.25" style="157" customWidth="1"/>
    <col min="13585" max="13824" width="9" style="157"/>
    <col min="13825" max="13825" width="7" style="157" customWidth="1"/>
    <col min="13826" max="13826" width="31.5" style="157" customWidth="1"/>
    <col min="13827" max="13827" width="3" style="157" customWidth="1"/>
    <col min="13828" max="13828" width="14.875" style="157" customWidth="1"/>
    <col min="13829" max="13829" width="13.375" style="157" customWidth="1"/>
    <col min="13830" max="13830" width="13.625" style="157" customWidth="1"/>
    <col min="13831" max="13831" width="13.25" style="157" customWidth="1"/>
    <col min="13832" max="13832" width="13.375" style="157" customWidth="1"/>
    <col min="13833" max="13833" width="13.25" style="157" customWidth="1"/>
    <col min="13834" max="13834" width="11.25" style="157" customWidth="1"/>
    <col min="13835" max="13835" width="13.375" style="157" customWidth="1"/>
    <col min="13836" max="13836" width="12.5" style="157" customWidth="1"/>
    <col min="13837" max="13837" width="13.375" style="157" customWidth="1"/>
    <col min="13838" max="13838" width="13.5" style="157" customWidth="1"/>
    <col min="13839" max="13839" width="13.75" style="157" customWidth="1"/>
    <col min="13840" max="13840" width="12.25" style="157" customWidth="1"/>
    <col min="13841" max="14080" width="9" style="157"/>
    <col min="14081" max="14081" width="7" style="157" customWidth="1"/>
    <col min="14082" max="14082" width="31.5" style="157" customWidth="1"/>
    <col min="14083" max="14083" width="3" style="157" customWidth="1"/>
    <col min="14084" max="14084" width="14.875" style="157" customWidth="1"/>
    <col min="14085" max="14085" width="13.375" style="157" customWidth="1"/>
    <col min="14086" max="14086" width="13.625" style="157" customWidth="1"/>
    <col min="14087" max="14087" width="13.25" style="157" customWidth="1"/>
    <col min="14088" max="14088" width="13.375" style="157" customWidth="1"/>
    <col min="14089" max="14089" width="13.25" style="157" customWidth="1"/>
    <col min="14090" max="14090" width="11.25" style="157" customWidth="1"/>
    <col min="14091" max="14091" width="13.375" style="157" customWidth="1"/>
    <col min="14092" max="14092" width="12.5" style="157" customWidth="1"/>
    <col min="14093" max="14093" width="13.375" style="157" customWidth="1"/>
    <col min="14094" max="14094" width="13.5" style="157" customWidth="1"/>
    <col min="14095" max="14095" width="13.75" style="157" customWidth="1"/>
    <col min="14096" max="14096" width="12.25" style="157" customWidth="1"/>
    <col min="14097" max="14336" width="9" style="157"/>
    <col min="14337" max="14337" width="7" style="157" customWidth="1"/>
    <col min="14338" max="14338" width="31.5" style="157" customWidth="1"/>
    <col min="14339" max="14339" width="3" style="157" customWidth="1"/>
    <col min="14340" max="14340" width="14.875" style="157" customWidth="1"/>
    <col min="14341" max="14341" width="13.375" style="157" customWidth="1"/>
    <col min="14342" max="14342" width="13.625" style="157" customWidth="1"/>
    <col min="14343" max="14343" width="13.25" style="157" customWidth="1"/>
    <col min="14344" max="14344" width="13.375" style="157" customWidth="1"/>
    <col min="14345" max="14345" width="13.25" style="157" customWidth="1"/>
    <col min="14346" max="14346" width="11.25" style="157" customWidth="1"/>
    <col min="14347" max="14347" width="13.375" style="157" customWidth="1"/>
    <col min="14348" max="14348" width="12.5" style="157" customWidth="1"/>
    <col min="14349" max="14349" width="13.375" style="157" customWidth="1"/>
    <col min="14350" max="14350" width="13.5" style="157" customWidth="1"/>
    <col min="14351" max="14351" width="13.75" style="157" customWidth="1"/>
    <col min="14352" max="14352" width="12.25" style="157" customWidth="1"/>
    <col min="14353" max="14592" width="9" style="157"/>
    <col min="14593" max="14593" width="7" style="157" customWidth="1"/>
    <col min="14594" max="14594" width="31.5" style="157" customWidth="1"/>
    <col min="14595" max="14595" width="3" style="157" customWidth="1"/>
    <col min="14596" max="14596" width="14.875" style="157" customWidth="1"/>
    <col min="14597" max="14597" width="13.375" style="157" customWidth="1"/>
    <col min="14598" max="14598" width="13.625" style="157" customWidth="1"/>
    <col min="14599" max="14599" width="13.25" style="157" customWidth="1"/>
    <col min="14600" max="14600" width="13.375" style="157" customWidth="1"/>
    <col min="14601" max="14601" width="13.25" style="157" customWidth="1"/>
    <col min="14602" max="14602" width="11.25" style="157" customWidth="1"/>
    <col min="14603" max="14603" width="13.375" style="157" customWidth="1"/>
    <col min="14604" max="14604" width="12.5" style="157" customWidth="1"/>
    <col min="14605" max="14605" width="13.375" style="157" customWidth="1"/>
    <col min="14606" max="14606" width="13.5" style="157" customWidth="1"/>
    <col min="14607" max="14607" width="13.75" style="157" customWidth="1"/>
    <col min="14608" max="14608" width="12.25" style="157" customWidth="1"/>
    <col min="14609" max="14848" width="9" style="157"/>
    <col min="14849" max="14849" width="7" style="157" customWidth="1"/>
    <col min="14850" max="14850" width="31.5" style="157" customWidth="1"/>
    <col min="14851" max="14851" width="3" style="157" customWidth="1"/>
    <col min="14852" max="14852" width="14.875" style="157" customWidth="1"/>
    <col min="14853" max="14853" width="13.375" style="157" customWidth="1"/>
    <col min="14854" max="14854" width="13.625" style="157" customWidth="1"/>
    <col min="14855" max="14855" width="13.25" style="157" customWidth="1"/>
    <col min="14856" max="14856" width="13.375" style="157" customWidth="1"/>
    <col min="14857" max="14857" width="13.25" style="157" customWidth="1"/>
    <col min="14858" max="14858" width="11.25" style="157" customWidth="1"/>
    <col min="14859" max="14859" width="13.375" style="157" customWidth="1"/>
    <col min="14860" max="14860" width="12.5" style="157" customWidth="1"/>
    <col min="14861" max="14861" width="13.375" style="157" customWidth="1"/>
    <col min="14862" max="14862" width="13.5" style="157" customWidth="1"/>
    <col min="14863" max="14863" width="13.75" style="157" customWidth="1"/>
    <col min="14864" max="14864" width="12.25" style="157" customWidth="1"/>
    <col min="14865" max="15104" width="9" style="157"/>
    <col min="15105" max="15105" width="7" style="157" customWidth="1"/>
    <col min="15106" max="15106" width="31.5" style="157" customWidth="1"/>
    <col min="15107" max="15107" width="3" style="157" customWidth="1"/>
    <col min="15108" max="15108" width="14.875" style="157" customWidth="1"/>
    <col min="15109" max="15109" width="13.375" style="157" customWidth="1"/>
    <col min="15110" max="15110" width="13.625" style="157" customWidth="1"/>
    <col min="15111" max="15111" width="13.25" style="157" customWidth="1"/>
    <col min="15112" max="15112" width="13.375" style="157" customWidth="1"/>
    <col min="15113" max="15113" width="13.25" style="157" customWidth="1"/>
    <col min="15114" max="15114" width="11.25" style="157" customWidth="1"/>
    <col min="15115" max="15115" width="13.375" style="157" customWidth="1"/>
    <col min="15116" max="15116" width="12.5" style="157" customWidth="1"/>
    <col min="15117" max="15117" width="13.375" style="157" customWidth="1"/>
    <col min="15118" max="15118" width="13.5" style="157" customWidth="1"/>
    <col min="15119" max="15119" width="13.75" style="157" customWidth="1"/>
    <col min="15120" max="15120" width="12.25" style="157" customWidth="1"/>
    <col min="15121" max="15360" width="9" style="157"/>
    <col min="15361" max="15361" width="7" style="157" customWidth="1"/>
    <col min="15362" max="15362" width="31.5" style="157" customWidth="1"/>
    <col min="15363" max="15363" width="3" style="157" customWidth="1"/>
    <col min="15364" max="15364" width="14.875" style="157" customWidth="1"/>
    <col min="15365" max="15365" width="13.375" style="157" customWidth="1"/>
    <col min="15366" max="15366" width="13.625" style="157" customWidth="1"/>
    <col min="15367" max="15367" width="13.25" style="157" customWidth="1"/>
    <col min="15368" max="15368" width="13.375" style="157" customWidth="1"/>
    <col min="15369" max="15369" width="13.25" style="157" customWidth="1"/>
    <col min="15370" max="15370" width="11.25" style="157" customWidth="1"/>
    <col min="15371" max="15371" width="13.375" style="157" customWidth="1"/>
    <col min="15372" max="15372" width="12.5" style="157" customWidth="1"/>
    <col min="15373" max="15373" width="13.375" style="157" customWidth="1"/>
    <col min="15374" max="15374" width="13.5" style="157" customWidth="1"/>
    <col min="15375" max="15375" width="13.75" style="157" customWidth="1"/>
    <col min="15376" max="15376" width="12.25" style="157" customWidth="1"/>
    <col min="15377" max="15616" width="9" style="157"/>
    <col min="15617" max="15617" width="7" style="157" customWidth="1"/>
    <col min="15618" max="15618" width="31.5" style="157" customWidth="1"/>
    <col min="15619" max="15619" width="3" style="157" customWidth="1"/>
    <col min="15620" max="15620" width="14.875" style="157" customWidth="1"/>
    <col min="15621" max="15621" width="13.375" style="157" customWidth="1"/>
    <col min="15622" max="15622" width="13.625" style="157" customWidth="1"/>
    <col min="15623" max="15623" width="13.25" style="157" customWidth="1"/>
    <col min="15624" max="15624" width="13.375" style="157" customWidth="1"/>
    <col min="15625" max="15625" width="13.25" style="157" customWidth="1"/>
    <col min="15626" max="15626" width="11.25" style="157" customWidth="1"/>
    <col min="15627" max="15627" width="13.375" style="157" customWidth="1"/>
    <col min="15628" max="15628" width="12.5" style="157" customWidth="1"/>
    <col min="15629" max="15629" width="13.375" style="157" customWidth="1"/>
    <col min="15630" max="15630" width="13.5" style="157" customWidth="1"/>
    <col min="15631" max="15631" width="13.75" style="157" customWidth="1"/>
    <col min="15632" max="15632" width="12.25" style="157" customWidth="1"/>
    <col min="15633" max="15872" width="9" style="157"/>
    <col min="15873" max="15873" width="7" style="157" customWidth="1"/>
    <col min="15874" max="15874" width="31.5" style="157" customWidth="1"/>
    <col min="15875" max="15875" width="3" style="157" customWidth="1"/>
    <col min="15876" max="15876" width="14.875" style="157" customWidth="1"/>
    <col min="15877" max="15877" width="13.375" style="157" customWidth="1"/>
    <col min="15878" max="15878" width="13.625" style="157" customWidth="1"/>
    <col min="15879" max="15879" width="13.25" style="157" customWidth="1"/>
    <col min="15880" max="15880" width="13.375" style="157" customWidth="1"/>
    <col min="15881" max="15881" width="13.25" style="157" customWidth="1"/>
    <col min="15882" max="15882" width="11.25" style="157" customWidth="1"/>
    <col min="15883" max="15883" width="13.375" style="157" customWidth="1"/>
    <col min="15884" max="15884" width="12.5" style="157" customWidth="1"/>
    <col min="15885" max="15885" width="13.375" style="157" customWidth="1"/>
    <col min="15886" max="15886" width="13.5" style="157" customWidth="1"/>
    <col min="15887" max="15887" width="13.75" style="157" customWidth="1"/>
    <col min="15888" max="15888" width="12.25" style="157" customWidth="1"/>
    <col min="15889" max="16128" width="9" style="157"/>
    <col min="16129" max="16129" width="7" style="157" customWidth="1"/>
    <col min="16130" max="16130" width="31.5" style="157" customWidth="1"/>
    <col min="16131" max="16131" width="3" style="157" customWidth="1"/>
    <col min="16132" max="16132" width="14.875" style="157" customWidth="1"/>
    <col min="16133" max="16133" width="13.375" style="157" customWidth="1"/>
    <col min="16134" max="16134" width="13.625" style="157" customWidth="1"/>
    <col min="16135" max="16135" width="13.25" style="157" customWidth="1"/>
    <col min="16136" max="16136" width="13.375" style="157" customWidth="1"/>
    <col min="16137" max="16137" width="13.25" style="157" customWidth="1"/>
    <col min="16138" max="16138" width="11.25" style="157" customWidth="1"/>
    <col min="16139" max="16139" width="13.375" style="157" customWidth="1"/>
    <col min="16140" max="16140" width="12.5" style="157" customWidth="1"/>
    <col min="16141" max="16141" width="13.375" style="157" customWidth="1"/>
    <col min="16142" max="16142" width="13.5" style="157" customWidth="1"/>
    <col min="16143" max="16143" width="13.75" style="157" customWidth="1"/>
    <col min="16144" max="16144" width="12.25" style="157" customWidth="1"/>
    <col min="16145" max="16384" width="9" style="157"/>
  </cols>
  <sheetData>
    <row r="1" spans="1:21">
      <c r="M1" s="159" t="s">
        <v>314</v>
      </c>
      <c r="N1" s="159"/>
    </row>
    <row r="2" spans="1:21">
      <c r="M2" s="160" t="s">
        <v>315</v>
      </c>
      <c r="N2" s="160"/>
    </row>
    <row r="3" spans="1:21">
      <c r="D3" s="161"/>
      <c r="E3" s="162"/>
      <c r="F3" s="162"/>
      <c r="G3" s="162"/>
      <c r="H3" s="162"/>
      <c r="I3" s="162"/>
      <c r="J3" s="162"/>
      <c r="K3" s="162"/>
      <c r="L3" s="162"/>
      <c r="M3" s="160" t="s">
        <v>316</v>
      </c>
      <c r="N3" s="160"/>
      <c r="O3" s="162"/>
    </row>
    <row r="4" spans="1:21">
      <c r="D4" s="161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</row>
    <row r="5" spans="1:21" s="163" customFormat="1" ht="31.15" customHeight="1">
      <c r="A5" s="639" t="s">
        <v>130</v>
      </c>
      <c r="B5" s="639"/>
      <c r="C5" s="639"/>
      <c r="D5" s="639"/>
      <c r="E5" s="639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</row>
    <row r="6" spans="1:21">
      <c r="O6" s="157" t="s">
        <v>0</v>
      </c>
    </row>
    <row r="7" spans="1:21" s="164" customFormat="1" ht="16.5" customHeight="1">
      <c r="A7" s="640" t="s">
        <v>131</v>
      </c>
      <c r="B7" s="640" t="s">
        <v>35</v>
      </c>
      <c r="C7" s="641" t="s">
        <v>5</v>
      </c>
      <c r="D7" s="644" t="s">
        <v>36</v>
      </c>
      <c r="E7" s="645" t="s">
        <v>132</v>
      </c>
      <c r="F7" s="646"/>
      <c r="G7" s="646"/>
      <c r="H7" s="646"/>
      <c r="I7" s="646"/>
      <c r="J7" s="646"/>
      <c r="K7" s="646"/>
      <c r="L7" s="646"/>
      <c r="M7" s="646"/>
      <c r="N7" s="646"/>
      <c r="O7" s="646"/>
      <c r="P7" s="647"/>
    </row>
    <row r="8" spans="1:21" s="164" customFormat="1" ht="14.25" customHeight="1">
      <c r="A8" s="640"/>
      <c r="B8" s="640"/>
      <c r="C8" s="642"/>
      <c r="D8" s="644"/>
      <c r="E8" s="637" t="s">
        <v>133</v>
      </c>
      <c r="F8" s="638" t="s">
        <v>134</v>
      </c>
      <c r="G8" s="638"/>
      <c r="H8" s="638"/>
      <c r="I8" s="638"/>
      <c r="J8" s="638"/>
      <c r="K8" s="638"/>
      <c r="L8" s="638"/>
      <c r="M8" s="637" t="s">
        <v>135</v>
      </c>
      <c r="N8" s="638" t="s">
        <v>134</v>
      </c>
      <c r="O8" s="638"/>
      <c r="P8" s="638"/>
    </row>
    <row r="9" spans="1:21" s="164" customFormat="1" ht="14.25" customHeight="1">
      <c r="A9" s="640"/>
      <c r="B9" s="640"/>
      <c r="C9" s="642"/>
      <c r="D9" s="644"/>
      <c r="E9" s="637"/>
      <c r="F9" s="637" t="s">
        <v>136</v>
      </c>
      <c r="G9" s="638" t="s">
        <v>134</v>
      </c>
      <c r="H9" s="638"/>
      <c r="I9" s="637" t="s">
        <v>137</v>
      </c>
      <c r="J9" s="637" t="s">
        <v>138</v>
      </c>
      <c r="K9" s="637" t="s">
        <v>139</v>
      </c>
      <c r="L9" s="637" t="s">
        <v>140</v>
      </c>
      <c r="M9" s="637"/>
      <c r="N9" s="637" t="s">
        <v>141</v>
      </c>
      <c r="O9" s="133" t="s">
        <v>134</v>
      </c>
      <c r="P9" s="637" t="s">
        <v>142</v>
      </c>
    </row>
    <row r="10" spans="1:21" s="164" customFormat="1" ht="69" customHeight="1">
      <c r="A10" s="640"/>
      <c r="B10" s="640"/>
      <c r="C10" s="643"/>
      <c r="D10" s="644"/>
      <c r="E10" s="637"/>
      <c r="F10" s="637"/>
      <c r="G10" s="133" t="s">
        <v>143</v>
      </c>
      <c r="H10" s="133" t="s">
        <v>144</v>
      </c>
      <c r="I10" s="637"/>
      <c r="J10" s="637"/>
      <c r="K10" s="637"/>
      <c r="L10" s="637"/>
      <c r="M10" s="637"/>
      <c r="N10" s="637"/>
      <c r="O10" s="133" t="s">
        <v>139</v>
      </c>
      <c r="P10" s="637"/>
    </row>
    <row r="11" spans="1:21" s="168" customFormat="1">
      <c r="A11" s="165">
        <v>1</v>
      </c>
      <c r="B11" s="165">
        <v>2</v>
      </c>
      <c r="C11" s="165"/>
      <c r="D11" s="166">
        <v>3</v>
      </c>
      <c r="E11" s="167">
        <v>4</v>
      </c>
      <c r="F11" s="167">
        <v>5</v>
      </c>
      <c r="G11" s="167">
        <v>6</v>
      </c>
      <c r="H11" s="167">
        <v>7</v>
      </c>
      <c r="I11" s="167">
        <v>8</v>
      </c>
      <c r="J11" s="167">
        <v>9</v>
      </c>
      <c r="K11" s="167">
        <v>10</v>
      </c>
      <c r="L11" s="167">
        <v>11</v>
      </c>
      <c r="M11" s="167">
        <v>12</v>
      </c>
      <c r="N11" s="167">
        <v>13</v>
      </c>
      <c r="O11" s="167">
        <v>14</v>
      </c>
      <c r="P11" s="167">
        <v>15</v>
      </c>
    </row>
    <row r="12" spans="1:21" s="173" customFormat="1" ht="5.0999999999999996" customHeight="1">
      <c r="A12" s="169"/>
      <c r="B12" s="170"/>
      <c r="C12" s="169"/>
      <c r="D12" s="171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</row>
    <row r="13" spans="1:21" s="177" customFormat="1" ht="15.75">
      <c r="A13" s="631"/>
      <c r="B13" s="634" t="s">
        <v>145</v>
      </c>
      <c r="C13" s="174" t="s">
        <v>6</v>
      </c>
      <c r="D13" s="175">
        <f t="shared" ref="D13:P14" si="0">D17+D35+D44+D56+D62+D92+D101+D107+D125+D140+D161+D167+D179+D188+D194+D242+D278+D296+D314+D341+D350+D383+D416+D422+D131</f>
        <v>1440945090.5799999</v>
      </c>
      <c r="E13" s="175">
        <f t="shared" si="0"/>
        <v>808257745.57999992</v>
      </c>
      <c r="F13" s="175">
        <f t="shared" si="0"/>
        <v>304524978.57999998</v>
      </c>
      <c r="G13" s="175">
        <f t="shared" si="0"/>
        <v>165467623</v>
      </c>
      <c r="H13" s="175">
        <f t="shared" si="0"/>
        <v>139057355.57999998</v>
      </c>
      <c r="I13" s="175">
        <f t="shared" si="0"/>
        <v>254410034</v>
      </c>
      <c r="J13" s="175">
        <f t="shared" si="0"/>
        <v>3310597</v>
      </c>
      <c r="K13" s="175">
        <f t="shared" si="0"/>
        <v>226479682</v>
      </c>
      <c r="L13" s="175">
        <f t="shared" si="0"/>
        <v>19532454</v>
      </c>
      <c r="M13" s="175">
        <f t="shared" si="0"/>
        <v>632687345</v>
      </c>
      <c r="N13" s="175">
        <f t="shared" si="0"/>
        <v>551727576</v>
      </c>
      <c r="O13" s="175">
        <f t="shared" si="0"/>
        <v>376944042</v>
      </c>
      <c r="P13" s="175">
        <f t="shared" si="0"/>
        <v>80959769</v>
      </c>
      <c r="Q13" s="176"/>
      <c r="R13" s="176"/>
      <c r="S13" s="176"/>
      <c r="T13" s="176"/>
      <c r="U13" s="176"/>
    </row>
    <row r="14" spans="1:21" s="177" customFormat="1" ht="15.75">
      <c r="A14" s="632"/>
      <c r="B14" s="635"/>
      <c r="C14" s="174" t="s">
        <v>7</v>
      </c>
      <c r="D14" s="175">
        <f t="shared" si="0"/>
        <v>9975600</v>
      </c>
      <c r="E14" s="175">
        <f t="shared" si="0"/>
        <v>9975600</v>
      </c>
      <c r="F14" s="175">
        <f t="shared" si="0"/>
        <v>46660</v>
      </c>
      <c r="G14" s="175">
        <f t="shared" si="0"/>
        <v>42590</v>
      </c>
      <c r="H14" s="175">
        <f t="shared" si="0"/>
        <v>4070</v>
      </c>
      <c r="I14" s="175">
        <f t="shared" si="0"/>
        <v>9908940</v>
      </c>
      <c r="J14" s="175">
        <f t="shared" si="0"/>
        <v>20000</v>
      </c>
      <c r="K14" s="175">
        <f t="shared" si="0"/>
        <v>0</v>
      </c>
      <c r="L14" s="175">
        <f t="shared" si="0"/>
        <v>0</v>
      </c>
      <c r="M14" s="175">
        <f t="shared" si="0"/>
        <v>0</v>
      </c>
      <c r="N14" s="175">
        <f t="shared" si="0"/>
        <v>0</v>
      </c>
      <c r="O14" s="175">
        <f t="shared" si="0"/>
        <v>0</v>
      </c>
      <c r="P14" s="175">
        <f t="shared" si="0"/>
        <v>0</v>
      </c>
      <c r="Q14" s="176"/>
      <c r="R14" s="176"/>
      <c r="S14" s="176"/>
      <c r="T14" s="176"/>
      <c r="U14" s="176"/>
    </row>
    <row r="15" spans="1:21" s="177" customFormat="1" ht="15.75">
      <c r="A15" s="633"/>
      <c r="B15" s="636"/>
      <c r="C15" s="178" t="s">
        <v>8</v>
      </c>
      <c r="D15" s="175">
        <f>D13+D14</f>
        <v>1450920690.5799999</v>
      </c>
      <c r="E15" s="175">
        <f t="shared" ref="E15:P15" si="1">E13+E14</f>
        <v>818233345.57999992</v>
      </c>
      <c r="F15" s="175">
        <f t="shared" si="1"/>
        <v>304571638.57999998</v>
      </c>
      <c r="G15" s="175">
        <f t="shared" si="1"/>
        <v>165510213</v>
      </c>
      <c r="H15" s="175">
        <f t="shared" si="1"/>
        <v>139061425.57999998</v>
      </c>
      <c r="I15" s="175">
        <f t="shared" si="1"/>
        <v>264318974</v>
      </c>
      <c r="J15" s="175">
        <f t="shared" si="1"/>
        <v>3330597</v>
      </c>
      <c r="K15" s="175">
        <f t="shared" si="1"/>
        <v>226479682</v>
      </c>
      <c r="L15" s="175">
        <f t="shared" si="1"/>
        <v>19532454</v>
      </c>
      <c r="M15" s="175">
        <f t="shared" si="1"/>
        <v>632687345</v>
      </c>
      <c r="N15" s="175">
        <f t="shared" si="1"/>
        <v>551727576</v>
      </c>
      <c r="O15" s="175">
        <f t="shared" si="1"/>
        <v>376944042</v>
      </c>
      <c r="P15" s="175">
        <f t="shared" si="1"/>
        <v>80959769</v>
      </c>
      <c r="Q15" s="176"/>
      <c r="R15" s="176"/>
      <c r="S15" s="176"/>
      <c r="T15" s="176"/>
      <c r="U15" s="176"/>
    </row>
    <row r="16" spans="1:21" s="173" customFormat="1" ht="5.0999999999999996" customHeight="1">
      <c r="A16" s="179"/>
      <c r="B16" s="180"/>
      <c r="C16" s="181"/>
      <c r="D16" s="182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4"/>
      <c r="R16" s="184"/>
      <c r="S16" s="184"/>
      <c r="T16" s="184"/>
      <c r="U16" s="184"/>
    </row>
    <row r="17" spans="1:21" s="190" customFormat="1" ht="14.25" hidden="1">
      <c r="A17" s="628" t="s">
        <v>9</v>
      </c>
      <c r="B17" s="616" t="s">
        <v>146</v>
      </c>
      <c r="C17" s="185" t="s">
        <v>6</v>
      </c>
      <c r="D17" s="186">
        <f>D23+D26+D29+D32+D20</f>
        <v>16138922.279999999</v>
      </c>
      <c r="E17" s="187">
        <f t="shared" ref="E17:P18" si="2">E23+E26+E29+E32+E20</f>
        <v>8652583.2799999993</v>
      </c>
      <c r="F17" s="187">
        <f t="shared" si="2"/>
        <v>1134583.28</v>
      </c>
      <c r="G17" s="187">
        <f t="shared" si="2"/>
        <v>571161</v>
      </c>
      <c r="H17" s="187">
        <f t="shared" si="2"/>
        <v>563422.28</v>
      </c>
      <c r="I17" s="187">
        <f t="shared" si="2"/>
        <v>1368000</v>
      </c>
      <c r="J17" s="187">
        <f t="shared" si="2"/>
        <v>0</v>
      </c>
      <c r="K17" s="187">
        <f t="shared" si="2"/>
        <v>6150000</v>
      </c>
      <c r="L17" s="187">
        <f t="shared" si="2"/>
        <v>0</v>
      </c>
      <c r="M17" s="187">
        <f t="shared" si="2"/>
        <v>7486339</v>
      </c>
      <c r="N17" s="187">
        <f t="shared" si="2"/>
        <v>7486339</v>
      </c>
      <c r="O17" s="187">
        <f t="shared" si="2"/>
        <v>0</v>
      </c>
      <c r="P17" s="187">
        <f t="shared" si="2"/>
        <v>0</v>
      </c>
      <c r="Q17" s="188"/>
      <c r="R17" s="188"/>
      <c r="S17" s="189"/>
      <c r="T17" s="189"/>
      <c r="U17" s="189"/>
    </row>
    <row r="18" spans="1:21" s="190" customFormat="1" ht="14.25" hidden="1">
      <c r="A18" s="629"/>
      <c r="B18" s="617"/>
      <c r="C18" s="185" t="s">
        <v>7</v>
      </c>
      <c r="D18" s="186">
        <f>D24+D27+D30+D33+D21</f>
        <v>0</v>
      </c>
      <c r="E18" s="187">
        <f t="shared" si="2"/>
        <v>0</v>
      </c>
      <c r="F18" s="187">
        <f t="shared" si="2"/>
        <v>0</v>
      </c>
      <c r="G18" s="187">
        <f t="shared" si="2"/>
        <v>0</v>
      </c>
      <c r="H18" s="187">
        <f t="shared" si="2"/>
        <v>0</v>
      </c>
      <c r="I18" s="187">
        <f t="shared" si="2"/>
        <v>0</v>
      </c>
      <c r="J18" s="187">
        <f t="shared" si="2"/>
        <v>0</v>
      </c>
      <c r="K18" s="187">
        <f t="shared" si="2"/>
        <v>0</v>
      </c>
      <c r="L18" s="187">
        <f t="shared" si="2"/>
        <v>0</v>
      </c>
      <c r="M18" s="187">
        <f t="shared" si="2"/>
        <v>0</v>
      </c>
      <c r="N18" s="187">
        <f t="shared" si="2"/>
        <v>0</v>
      </c>
      <c r="O18" s="187">
        <f t="shared" si="2"/>
        <v>0</v>
      </c>
      <c r="P18" s="187">
        <f t="shared" si="2"/>
        <v>0</v>
      </c>
      <c r="Q18" s="188"/>
      <c r="R18" s="188"/>
      <c r="S18" s="189"/>
      <c r="T18" s="189"/>
      <c r="U18" s="189"/>
    </row>
    <row r="19" spans="1:21" s="190" customFormat="1" ht="14.25" hidden="1">
      <c r="A19" s="630"/>
      <c r="B19" s="618"/>
      <c r="C19" s="185" t="s">
        <v>8</v>
      </c>
      <c r="D19" s="186">
        <f>D17+D18</f>
        <v>16138922.279999999</v>
      </c>
      <c r="E19" s="187">
        <f t="shared" ref="E19:P19" si="3">E17+E18</f>
        <v>8652583.2799999993</v>
      </c>
      <c r="F19" s="187">
        <f t="shared" si="3"/>
        <v>1134583.28</v>
      </c>
      <c r="G19" s="187">
        <f t="shared" si="3"/>
        <v>571161</v>
      </c>
      <c r="H19" s="187">
        <f t="shared" si="3"/>
        <v>563422.28</v>
      </c>
      <c r="I19" s="187">
        <f t="shared" si="3"/>
        <v>1368000</v>
      </c>
      <c r="J19" s="187">
        <f t="shared" si="3"/>
        <v>0</v>
      </c>
      <c r="K19" s="187">
        <f t="shared" si="3"/>
        <v>6150000</v>
      </c>
      <c r="L19" s="187">
        <f t="shared" si="3"/>
        <v>0</v>
      </c>
      <c r="M19" s="187">
        <f t="shared" si="3"/>
        <v>7486339</v>
      </c>
      <c r="N19" s="187">
        <f t="shared" si="3"/>
        <v>7486339</v>
      </c>
      <c r="O19" s="187">
        <f t="shared" si="3"/>
        <v>0</v>
      </c>
      <c r="P19" s="187">
        <f t="shared" si="3"/>
        <v>0</v>
      </c>
      <c r="Q19" s="188"/>
      <c r="R19" s="188"/>
      <c r="S19" s="189"/>
      <c r="T19" s="189"/>
      <c r="U19" s="189"/>
    </row>
    <row r="20" spans="1:21" s="173" customFormat="1" ht="13.5" hidden="1" customHeight="1">
      <c r="A20" s="619" t="s">
        <v>147</v>
      </c>
      <c r="B20" s="608" t="s">
        <v>148</v>
      </c>
      <c r="C20" s="191" t="s">
        <v>6</v>
      </c>
      <c r="D20" s="182">
        <f>E20+M20</f>
        <v>30000</v>
      </c>
      <c r="E20" s="183">
        <f>F20+I20+J20+K20+L20</f>
        <v>30000</v>
      </c>
      <c r="F20" s="183">
        <f>G20+H20</f>
        <v>30000</v>
      </c>
      <c r="G20" s="183">
        <v>0</v>
      </c>
      <c r="H20" s="183">
        <v>30000</v>
      </c>
      <c r="I20" s="183">
        <v>0</v>
      </c>
      <c r="J20" s="183">
        <v>0</v>
      </c>
      <c r="K20" s="183">
        <v>0</v>
      </c>
      <c r="L20" s="183">
        <v>0</v>
      </c>
      <c r="M20" s="183">
        <f>N20+P20</f>
        <v>0</v>
      </c>
      <c r="N20" s="183">
        <v>0</v>
      </c>
      <c r="O20" s="183">
        <v>0</v>
      </c>
      <c r="P20" s="183">
        <v>0</v>
      </c>
      <c r="Q20" s="192"/>
      <c r="R20" s="192"/>
      <c r="S20" s="184"/>
      <c r="T20" s="184"/>
      <c r="U20" s="184"/>
    </row>
    <row r="21" spans="1:21" s="173" customFormat="1" ht="13.5" hidden="1" customHeight="1">
      <c r="A21" s="620"/>
      <c r="B21" s="609"/>
      <c r="C21" s="191" t="s">
        <v>7</v>
      </c>
      <c r="D21" s="182">
        <f>E21+M21</f>
        <v>0</v>
      </c>
      <c r="E21" s="183">
        <f>F21+I21+J21+K21+L21</f>
        <v>0</v>
      </c>
      <c r="F21" s="183">
        <f>G21+H21</f>
        <v>0</v>
      </c>
      <c r="G21" s="183"/>
      <c r="H21" s="183"/>
      <c r="I21" s="183"/>
      <c r="J21" s="183"/>
      <c r="K21" s="183"/>
      <c r="L21" s="183"/>
      <c r="M21" s="183">
        <f>N21+P21</f>
        <v>0</v>
      </c>
      <c r="N21" s="183"/>
      <c r="O21" s="183"/>
      <c r="P21" s="183"/>
      <c r="Q21" s="192"/>
      <c r="R21" s="192"/>
      <c r="S21" s="184"/>
      <c r="T21" s="184"/>
      <c r="U21" s="184"/>
    </row>
    <row r="22" spans="1:21" s="173" customFormat="1" ht="13.5" hidden="1" customHeight="1">
      <c r="A22" s="621"/>
      <c r="B22" s="610"/>
      <c r="C22" s="191" t="s">
        <v>8</v>
      </c>
      <c r="D22" s="182">
        <f>D20+D21</f>
        <v>30000</v>
      </c>
      <c r="E22" s="183">
        <f t="shared" ref="E22:P22" si="4">E20+E21</f>
        <v>30000</v>
      </c>
      <c r="F22" s="183">
        <f t="shared" si="4"/>
        <v>30000</v>
      </c>
      <c r="G22" s="183">
        <f t="shared" si="4"/>
        <v>0</v>
      </c>
      <c r="H22" s="183">
        <f t="shared" si="4"/>
        <v>30000</v>
      </c>
      <c r="I22" s="183">
        <f t="shared" si="4"/>
        <v>0</v>
      </c>
      <c r="J22" s="183">
        <f t="shared" si="4"/>
        <v>0</v>
      </c>
      <c r="K22" s="183">
        <f t="shared" si="4"/>
        <v>0</v>
      </c>
      <c r="L22" s="183">
        <f t="shared" si="4"/>
        <v>0</v>
      </c>
      <c r="M22" s="183">
        <f t="shared" si="4"/>
        <v>0</v>
      </c>
      <c r="N22" s="183">
        <f t="shared" si="4"/>
        <v>0</v>
      </c>
      <c r="O22" s="183">
        <f t="shared" si="4"/>
        <v>0</v>
      </c>
      <c r="P22" s="183">
        <f t="shared" si="4"/>
        <v>0</v>
      </c>
      <c r="Q22" s="192"/>
      <c r="R22" s="192"/>
      <c r="S22" s="184"/>
      <c r="T22" s="184"/>
      <c r="U22" s="184"/>
    </row>
    <row r="23" spans="1:21" s="173" customFormat="1" ht="13.5" hidden="1" customHeight="1">
      <c r="A23" s="622" t="s">
        <v>149</v>
      </c>
      <c r="B23" s="608" t="s">
        <v>150</v>
      </c>
      <c r="C23" s="191" t="s">
        <v>6</v>
      </c>
      <c r="D23" s="182">
        <f>E23+M23</f>
        <v>1300000</v>
      </c>
      <c r="E23" s="183">
        <f>F23+I23+J23+K23+L23</f>
        <v>1300000</v>
      </c>
      <c r="F23" s="183">
        <f>G23+H23</f>
        <v>0</v>
      </c>
      <c r="G23" s="183">
        <v>0</v>
      </c>
      <c r="H23" s="183">
        <v>0</v>
      </c>
      <c r="I23" s="183">
        <v>1300000</v>
      </c>
      <c r="J23" s="183">
        <v>0</v>
      </c>
      <c r="K23" s="183">
        <v>0</v>
      </c>
      <c r="L23" s="183">
        <v>0</v>
      </c>
      <c r="M23" s="183">
        <f>N23+P23</f>
        <v>0</v>
      </c>
      <c r="N23" s="183">
        <v>0</v>
      </c>
      <c r="O23" s="183">
        <v>0</v>
      </c>
      <c r="P23" s="183">
        <v>0</v>
      </c>
      <c r="Q23" s="192"/>
      <c r="R23" s="192"/>
      <c r="S23" s="184"/>
      <c r="T23" s="184"/>
      <c r="U23" s="184"/>
    </row>
    <row r="24" spans="1:21" s="173" customFormat="1" ht="13.5" hidden="1" customHeight="1">
      <c r="A24" s="623"/>
      <c r="B24" s="609"/>
      <c r="C24" s="191" t="s">
        <v>7</v>
      </c>
      <c r="D24" s="182">
        <f>E24+M24</f>
        <v>0</v>
      </c>
      <c r="E24" s="183">
        <f>F24+I24+J24+K24+L24</f>
        <v>0</v>
      </c>
      <c r="F24" s="183">
        <f>G24+H24</f>
        <v>0</v>
      </c>
      <c r="G24" s="183"/>
      <c r="H24" s="183"/>
      <c r="I24" s="183"/>
      <c r="J24" s="183"/>
      <c r="K24" s="183"/>
      <c r="L24" s="183"/>
      <c r="M24" s="183">
        <f>N24+P24</f>
        <v>0</v>
      </c>
      <c r="N24" s="183"/>
      <c r="O24" s="183"/>
      <c r="P24" s="183"/>
      <c r="Q24" s="192"/>
      <c r="R24" s="192"/>
      <c r="S24" s="184"/>
      <c r="T24" s="184"/>
      <c r="U24" s="184"/>
    </row>
    <row r="25" spans="1:21" s="173" customFormat="1" ht="13.5" hidden="1" customHeight="1">
      <c r="A25" s="624"/>
      <c r="B25" s="610"/>
      <c r="C25" s="191" t="s">
        <v>8</v>
      </c>
      <c r="D25" s="182">
        <f>D23+D24</f>
        <v>1300000</v>
      </c>
      <c r="E25" s="183">
        <f t="shared" ref="E25:P25" si="5">E23+E24</f>
        <v>1300000</v>
      </c>
      <c r="F25" s="183">
        <f t="shared" si="5"/>
        <v>0</v>
      </c>
      <c r="G25" s="183">
        <f t="shared" si="5"/>
        <v>0</v>
      </c>
      <c r="H25" s="183">
        <f t="shared" si="5"/>
        <v>0</v>
      </c>
      <c r="I25" s="183">
        <f t="shared" si="5"/>
        <v>1300000</v>
      </c>
      <c r="J25" s="183">
        <f t="shared" si="5"/>
        <v>0</v>
      </c>
      <c r="K25" s="183">
        <f t="shared" si="5"/>
        <v>0</v>
      </c>
      <c r="L25" s="183">
        <f t="shared" si="5"/>
        <v>0</v>
      </c>
      <c r="M25" s="183">
        <f t="shared" si="5"/>
        <v>0</v>
      </c>
      <c r="N25" s="183">
        <f t="shared" si="5"/>
        <v>0</v>
      </c>
      <c r="O25" s="183">
        <f t="shared" si="5"/>
        <v>0</v>
      </c>
      <c r="P25" s="183">
        <f t="shared" si="5"/>
        <v>0</v>
      </c>
      <c r="Q25" s="192"/>
      <c r="R25" s="192"/>
      <c r="S25" s="184"/>
      <c r="T25" s="184"/>
      <c r="U25" s="184"/>
    </row>
    <row r="26" spans="1:21" s="173" customFormat="1" ht="13.5" hidden="1" customHeight="1">
      <c r="A26" s="622" t="s">
        <v>151</v>
      </c>
      <c r="B26" s="608" t="s">
        <v>152</v>
      </c>
      <c r="C26" s="191" t="s">
        <v>6</v>
      </c>
      <c r="D26" s="182">
        <f>E26+M26</f>
        <v>6160500</v>
      </c>
      <c r="E26" s="183">
        <f>F26+I26+J26+K26+L26</f>
        <v>6158000</v>
      </c>
      <c r="F26" s="183">
        <f>G26+H26</f>
        <v>0</v>
      </c>
      <c r="G26" s="183">
        <v>0</v>
      </c>
      <c r="H26" s="183">
        <v>0</v>
      </c>
      <c r="I26" s="183">
        <v>8000</v>
      </c>
      <c r="J26" s="183">
        <v>0</v>
      </c>
      <c r="K26" s="183">
        <f>305370+174630+63630+36370+2157660+1233288+171165+97835+404109+230983+56287+32173+20998+12002+636+364+62357+35643+2863+1637+50904+29096+12089+6911+315017+178783+8717+4983+1909+1091+235431+134569+8272+4728+15907+9093+3499+2001+17180+9820</f>
        <v>6150000</v>
      </c>
      <c r="L26" s="183">
        <v>0</v>
      </c>
      <c r="M26" s="183">
        <f>N26+P26</f>
        <v>2500</v>
      </c>
      <c r="N26" s="183">
        <v>2500</v>
      </c>
      <c r="O26" s="183">
        <v>0</v>
      </c>
      <c r="P26" s="183">
        <v>0</v>
      </c>
      <c r="Q26" s="192"/>
      <c r="R26" s="192"/>
      <c r="S26" s="184"/>
      <c r="T26" s="184"/>
      <c r="U26" s="184"/>
    </row>
    <row r="27" spans="1:21" s="173" customFormat="1" ht="13.5" hidden="1" customHeight="1">
      <c r="A27" s="623"/>
      <c r="B27" s="609"/>
      <c r="C27" s="191" t="s">
        <v>7</v>
      </c>
      <c r="D27" s="182">
        <f>E27+M27</f>
        <v>0</v>
      </c>
      <c r="E27" s="183">
        <f>F27+I27+J27+K27+L27</f>
        <v>0</v>
      </c>
      <c r="F27" s="183">
        <f>G27+H27</f>
        <v>0</v>
      </c>
      <c r="G27" s="183"/>
      <c r="H27" s="183"/>
      <c r="I27" s="183"/>
      <c r="J27" s="183"/>
      <c r="K27" s="183"/>
      <c r="L27" s="183"/>
      <c r="M27" s="183">
        <f>N27+P27</f>
        <v>0</v>
      </c>
      <c r="N27" s="183"/>
      <c r="O27" s="183"/>
      <c r="P27" s="183"/>
      <c r="Q27" s="192"/>
      <c r="R27" s="192"/>
      <c r="S27" s="184"/>
      <c r="T27" s="184"/>
      <c r="U27" s="184"/>
    </row>
    <row r="28" spans="1:21" s="173" customFormat="1" ht="13.5" hidden="1" customHeight="1">
      <c r="A28" s="624"/>
      <c r="B28" s="610"/>
      <c r="C28" s="191" t="s">
        <v>8</v>
      </c>
      <c r="D28" s="182">
        <f>D26+D27</f>
        <v>6160500</v>
      </c>
      <c r="E28" s="183">
        <f t="shared" ref="E28:P28" si="6">E26+E27</f>
        <v>6158000</v>
      </c>
      <c r="F28" s="183">
        <f t="shared" si="6"/>
        <v>0</v>
      </c>
      <c r="G28" s="183">
        <f t="shared" si="6"/>
        <v>0</v>
      </c>
      <c r="H28" s="183">
        <f t="shared" si="6"/>
        <v>0</v>
      </c>
      <c r="I28" s="183">
        <f t="shared" si="6"/>
        <v>8000</v>
      </c>
      <c r="J28" s="183">
        <f t="shared" si="6"/>
        <v>0</v>
      </c>
      <c r="K28" s="183">
        <f t="shared" si="6"/>
        <v>6150000</v>
      </c>
      <c r="L28" s="183">
        <f t="shared" si="6"/>
        <v>0</v>
      </c>
      <c r="M28" s="183">
        <f t="shared" si="6"/>
        <v>2500</v>
      </c>
      <c r="N28" s="183">
        <f t="shared" si="6"/>
        <v>2500</v>
      </c>
      <c r="O28" s="183">
        <f t="shared" si="6"/>
        <v>0</v>
      </c>
      <c r="P28" s="183">
        <f t="shared" si="6"/>
        <v>0</v>
      </c>
      <c r="Q28" s="192"/>
      <c r="R28" s="192"/>
      <c r="S28" s="184"/>
      <c r="T28" s="184"/>
      <c r="U28" s="184"/>
    </row>
    <row r="29" spans="1:21" s="173" customFormat="1" ht="13.5" hidden="1" customHeight="1">
      <c r="A29" s="622" t="s">
        <v>153</v>
      </c>
      <c r="B29" s="608" t="s">
        <v>154</v>
      </c>
      <c r="C29" s="191" t="s">
        <v>6</v>
      </c>
      <c r="D29" s="182">
        <f>E29+M29</f>
        <v>8080000</v>
      </c>
      <c r="E29" s="183">
        <f>F29+I29+J29+K29+L29</f>
        <v>596161</v>
      </c>
      <c r="F29" s="183">
        <f>G29+H29</f>
        <v>596161</v>
      </c>
      <c r="G29" s="183">
        <v>571161</v>
      </c>
      <c r="H29" s="183">
        <f>15000+500+6500+3000</f>
        <v>25000</v>
      </c>
      <c r="I29" s="183">
        <v>0</v>
      </c>
      <c r="J29" s="183">
        <v>0</v>
      </c>
      <c r="K29" s="183">
        <v>0</v>
      </c>
      <c r="L29" s="183">
        <v>0</v>
      </c>
      <c r="M29" s="183">
        <f>N29+P29</f>
        <v>7483839</v>
      </c>
      <c r="N29" s="183">
        <v>7483839</v>
      </c>
      <c r="O29" s="183">
        <v>0</v>
      </c>
      <c r="P29" s="183">
        <v>0</v>
      </c>
      <c r="Q29" s="192"/>
      <c r="R29" s="192"/>
      <c r="S29" s="184"/>
      <c r="T29" s="184"/>
      <c r="U29" s="184"/>
    </row>
    <row r="30" spans="1:21" s="173" customFormat="1" ht="13.5" hidden="1" customHeight="1">
      <c r="A30" s="623"/>
      <c r="B30" s="609"/>
      <c r="C30" s="191" t="s">
        <v>7</v>
      </c>
      <c r="D30" s="182">
        <f>E30+M30</f>
        <v>0</v>
      </c>
      <c r="E30" s="183">
        <f>F30+I30+J30+K30+L30</f>
        <v>0</v>
      </c>
      <c r="F30" s="183">
        <f>G30+H30</f>
        <v>0</v>
      </c>
      <c r="G30" s="183"/>
      <c r="H30" s="183"/>
      <c r="I30" s="183"/>
      <c r="J30" s="183"/>
      <c r="K30" s="183"/>
      <c r="L30" s="183"/>
      <c r="M30" s="183">
        <f>N30+P30</f>
        <v>0</v>
      </c>
      <c r="N30" s="183"/>
      <c r="O30" s="183"/>
      <c r="P30" s="183"/>
      <c r="Q30" s="192"/>
      <c r="R30" s="192"/>
      <c r="S30" s="184"/>
      <c r="T30" s="184"/>
      <c r="U30" s="184"/>
    </row>
    <row r="31" spans="1:21" s="173" customFormat="1" ht="13.5" hidden="1" customHeight="1">
      <c r="A31" s="624"/>
      <c r="B31" s="610"/>
      <c r="C31" s="191" t="s">
        <v>8</v>
      </c>
      <c r="D31" s="182">
        <f>D29+D30</f>
        <v>8080000</v>
      </c>
      <c r="E31" s="183">
        <f t="shared" ref="E31:P31" si="7">E29+E30</f>
        <v>596161</v>
      </c>
      <c r="F31" s="183">
        <f t="shared" si="7"/>
        <v>596161</v>
      </c>
      <c r="G31" s="183">
        <f t="shared" si="7"/>
        <v>571161</v>
      </c>
      <c r="H31" s="183">
        <f t="shared" si="7"/>
        <v>25000</v>
      </c>
      <c r="I31" s="183">
        <f t="shared" si="7"/>
        <v>0</v>
      </c>
      <c r="J31" s="183">
        <f t="shared" si="7"/>
        <v>0</v>
      </c>
      <c r="K31" s="183">
        <f t="shared" si="7"/>
        <v>0</v>
      </c>
      <c r="L31" s="183">
        <f t="shared" si="7"/>
        <v>0</v>
      </c>
      <c r="M31" s="183">
        <f t="shared" si="7"/>
        <v>7483839</v>
      </c>
      <c r="N31" s="183">
        <f t="shared" si="7"/>
        <v>7483839</v>
      </c>
      <c r="O31" s="183">
        <f t="shared" si="7"/>
        <v>0</v>
      </c>
      <c r="P31" s="183">
        <f t="shared" si="7"/>
        <v>0</v>
      </c>
      <c r="Q31" s="192"/>
      <c r="R31" s="192"/>
      <c r="S31" s="184"/>
      <c r="T31" s="184"/>
      <c r="U31" s="184"/>
    </row>
    <row r="32" spans="1:21" s="173" customFormat="1" ht="13.5" hidden="1" customHeight="1">
      <c r="A32" s="622" t="s">
        <v>155</v>
      </c>
      <c r="B32" s="608" t="s">
        <v>156</v>
      </c>
      <c r="C32" s="191" t="s">
        <v>6</v>
      </c>
      <c r="D32" s="182">
        <f>E32+M32</f>
        <v>568422.28</v>
      </c>
      <c r="E32" s="183">
        <f>F32+I32+J32+K32+L32</f>
        <v>568422.28</v>
      </c>
      <c r="F32" s="183">
        <f>G32+H32</f>
        <v>508422.28</v>
      </c>
      <c r="G32" s="183">
        <v>0</v>
      </c>
      <c r="H32" s="183">
        <v>508422.28</v>
      </c>
      <c r="I32" s="183">
        <v>60000</v>
      </c>
      <c r="J32" s="183">
        <v>0</v>
      </c>
      <c r="K32" s="183">
        <v>0</v>
      </c>
      <c r="L32" s="183">
        <v>0</v>
      </c>
      <c r="M32" s="183">
        <f>N32+P32</f>
        <v>0</v>
      </c>
      <c r="N32" s="183">
        <v>0</v>
      </c>
      <c r="O32" s="183">
        <v>0</v>
      </c>
      <c r="P32" s="183">
        <v>0</v>
      </c>
      <c r="Q32" s="192"/>
      <c r="R32" s="192"/>
      <c r="S32" s="184"/>
      <c r="T32" s="184"/>
      <c r="U32" s="184"/>
    </row>
    <row r="33" spans="1:21" s="173" customFormat="1" ht="13.5" hidden="1" customHeight="1">
      <c r="A33" s="623"/>
      <c r="B33" s="609"/>
      <c r="C33" s="191" t="s">
        <v>7</v>
      </c>
      <c r="D33" s="182">
        <f>E33+M33</f>
        <v>0</v>
      </c>
      <c r="E33" s="183">
        <f>F33+I33+J33+K33+L33</f>
        <v>0</v>
      </c>
      <c r="F33" s="183">
        <f>G33+H33</f>
        <v>0</v>
      </c>
      <c r="G33" s="183"/>
      <c r="H33" s="183"/>
      <c r="I33" s="183"/>
      <c r="J33" s="183"/>
      <c r="K33" s="183"/>
      <c r="L33" s="183"/>
      <c r="M33" s="183">
        <f>N33+P33</f>
        <v>0</v>
      </c>
      <c r="N33" s="183"/>
      <c r="O33" s="183"/>
      <c r="P33" s="183"/>
      <c r="Q33" s="192"/>
      <c r="R33" s="192"/>
      <c r="S33" s="184"/>
      <c r="T33" s="184"/>
      <c r="U33" s="184"/>
    </row>
    <row r="34" spans="1:21" s="173" customFormat="1" ht="13.5" hidden="1" customHeight="1">
      <c r="A34" s="624"/>
      <c r="B34" s="610"/>
      <c r="C34" s="191" t="s">
        <v>8</v>
      </c>
      <c r="D34" s="182">
        <f>D32+D33</f>
        <v>568422.28</v>
      </c>
      <c r="E34" s="183">
        <f t="shared" ref="E34:P34" si="8">E32+E33</f>
        <v>568422.28</v>
      </c>
      <c r="F34" s="183">
        <f t="shared" si="8"/>
        <v>508422.28</v>
      </c>
      <c r="G34" s="183">
        <f t="shared" si="8"/>
        <v>0</v>
      </c>
      <c r="H34" s="183">
        <f t="shared" si="8"/>
        <v>508422.28</v>
      </c>
      <c r="I34" s="183">
        <f t="shared" si="8"/>
        <v>60000</v>
      </c>
      <c r="J34" s="183">
        <f t="shared" si="8"/>
        <v>0</v>
      </c>
      <c r="K34" s="183">
        <f t="shared" si="8"/>
        <v>0</v>
      </c>
      <c r="L34" s="183">
        <f t="shared" si="8"/>
        <v>0</v>
      </c>
      <c r="M34" s="183">
        <f t="shared" si="8"/>
        <v>0</v>
      </c>
      <c r="N34" s="183">
        <f t="shared" si="8"/>
        <v>0</v>
      </c>
      <c r="O34" s="183">
        <f t="shared" si="8"/>
        <v>0</v>
      </c>
      <c r="P34" s="183">
        <f t="shared" si="8"/>
        <v>0</v>
      </c>
      <c r="Q34" s="192"/>
      <c r="R34" s="192"/>
      <c r="S34" s="184"/>
      <c r="T34" s="184"/>
      <c r="U34" s="184"/>
    </row>
    <row r="35" spans="1:21" s="197" customFormat="1" ht="14.25" hidden="1">
      <c r="A35" s="628" t="s">
        <v>29</v>
      </c>
      <c r="B35" s="616" t="s">
        <v>30</v>
      </c>
      <c r="C35" s="185" t="s">
        <v>6</v>
      </c>
      <c r="D35" s="193">
        <f>D38+D41</f>
        <v>320000</v>
      </c>
      <c r="E35" s="194">
        <f>E38+E41</f>
        <v>320000</v>
      </c>
      <c r="F35" s="194">
        <f t="shared" ref="F35:P35" si="9">F38+F41</f>
        <v>64000</v>
      </c>
      <c r="G35" s="194">
        <f t="shared" si="9"/>
        <v>64000</v>
      </c>
      <c r="H35" s="194">
        <f t="shared" si="9"/>
        <v>0</v>
      </c>
      <c r="I35" s="194">
        <f t="shared" si="9"/>
        <v>8000</v>
      </c>
      <c r="J35" s="194">
        <f t="shared" si="9"/>
        <v>0</v>
      </c>
      <c r="K35" s="194">
        <f t="shared" si="9"/>
        <v>248000</v>
      </c>
      <c r="L35" s="194">
        <f t="shared" si="9"/>
        <v>0</v>
      </c>
      <c r="M35" s="194">
        <f t="shared" si="9"/>
        <v>0</v>
      </c>
      <c r="N35" s="194">
        <f t="shared" si="9"/>
        <v>0</v>
      </c>
      <c r="O35" s="194">
        <f t="shared" si="9"/>
        <v>0</v>
      </c>
      <c r="P35" s="194">
        <f t="shared" si="9"/>
        <v>0</v>
      </c>
      <c r="Q35" s="195"/>
      <c r="R35" s="195"/>
      <c r="S35" s="196"/>
      <c r="T35" s="196"/>
      <c r="U35" s="196"/>
    </row>
    <row r="36" spans="1:21" s="197" customFormat="1" ht="14.25" hidden="1">
      <c r="A36" s="629"/>
      <c r="B36" s="617"/>
      <c r="C36" s="185" t="s">
        <v>7</v>
      </c>
      <c r="D36" s="193">
        <f>D39+D42</f>
        <v>0</v>
      </c>
      <c r="E36" s="194">
        <f t="shared" ref="E36:P36" si="10">E39+E42</f>
        <v>0</v>
      </c>
      <c r="F36" s="194">
        <f t="shared" si="10"/>
        <v>0</v>
      </c>
      <c r="G36" s="194">
        <f t="shared" si="10"/>
        <v>0</v>
      </c>
      <c r="H36" s="194">
        <f t="shared" si="10"/>
        <v>0</v>
      </c>
      <c r="I36" s="194">
        <f t="shared" si="10"/>
        <v>0</v>
      </c>
      <c r="J36" s="194">
        <f t="shared" si="10"/>
        <v>0</v>
      </c>
      <c r="K36" s="194">
        <f t="shared" si="10"/>
        <v>0</v>
      </c>
      <c r="L36" s="194">
        <f t="shared" si="10"/>
        <v>0</v>
      </c>
      <c r="M36" s="194">
        <f t="shared" si="10"/>
        <v>0</v>
      </c>
      <c r="N36" s="194">
        <f t="shared" si="10"/>
        <v>0</v>
      </c>
      <c r="O36" s="194">
        <f t="shared" si="10"/>
        <v>0</v>
      </c>
      <c r="P36" s="194">
        <f t="shared" si="10"/>
        <v>0</v>
      </c>
      <c r="Q36" s="195"/>
      <c r="R36" s="195"/>
      <c r="S36" s="196"/>
      <c r="T36" s="196"/>
      <c r="U36" s="196"/>
    </row>
    <row r="37" spans="1:21" s="197" customFormat="1" ht="14.25" hidden="1">
      <c r="A37" s="630"/>
      <c r="B37" s="618"/>
      <c r="C37" s="185" t="s">
        <v>8</v>
      </c>
      <c r="D37" s="193">
        <f>D35+D36</f>
        <v>320000</v>
      </c>
      <c r="E37" s="194">
        <f t="shared" ref="E37:P37" si="11">E35+E36</f>
        <v>320000</v>
      </c>
      <c r="F37" s="194">
        <f t="shared" si="11"/>
        <v>64000</v>
      </c>
      <c r="G37" s="194">
        <f t="shared" si="11"/>
        <v>64000</v>
      </c>
      <c r="H37" s="194">
        <f t="shared" si="11"/>
        <v>0</v>
      </c>
      <c r="I37" s="194">
        <f t="shared" si="11"/>
        <v>8000</v>
      </c>
      <c r="J37" s="194">
        <f t="shared" si="11"/>
        <v>0</v>
      </c>
      <c r="K37" s="194">
        <f t="shared" si="11"/>
        <v>248000</v>
      </c>
      <c r="L37" s="194">
        <f t="shared" si="11"/>
        <v>0</v>
      </c>
      <c r="M37" s="194">
        <f t="shared" si="11"/>
        <v>0</v>
      </c>
      <c r="N37" s="194">
        <f t="shared" si="11"/>
        <v>0</v>
      </c>
      <c r="O37" s="194">
        <f t="shared" si="11"/>
        <v>0</v>
      </c>
      <c r="P37" s="194">
        <f t="shared" si="11"/>
        <v>0</v>
      </c>
      <c r="Q37" s="195"/>
      <c r="R37" s="195"/>
      <c r="S37" s="196"/>
      <c r="T37" s="196"/>
      <c r="U37" s="196"/>
    </row>
    <row r="38" spans="1:21" s="173" customFormat="1" ht="19.899999999999999" hidden="1" customHeight="1">
      <c r="A38" s="622" t="s">
        <v>157</v>
      </c>
      <c r="B38" s="625" t="s">
        <v>158</v>
      </c>
      <c r="C38" s="191" t="s">
        <v>6</v>
      </c>
      <c r="D38" s="182">
        <f>E38+M38</f>
        <v>256000</v>
      </c>
      <c r="E38" s="183">
        <f>F38+I38+J38+K38+L38</f>
        <v>256000</v>
      </c>
      <c r="F38" s="183">
        <f>G38+H38</f>
        <v>0</v>
      </c>
      <c r="G38" s="183">
        <v>0</v>
      </c>
      <c r="H38" s="183">
        <v>0</v>
      </c>
      <c r="I38" s="183">
        <v>8000</v>
      </c>
      <c r="J38" s="183">
        <v>0</v>
      </c>
      <c r="K38" s="183">
        <f>112251+37417+11250+3750+21553+7184+3071+1024+1875+625+3375+1125+1500+500+3000+1000+2250+750+4500+1500+750+250+17625+5875+750+250+750+250+750+250+750+250</f>
        <v>248000</v>
      </c>
      <c r="L38" s="183">
        <v>0</v>
      </c>
      <c r="M38" s="183">
        <f>N38+P38</f>
        <v>0</v>
      </c>
      <c r="N38" s="183">
        <v>0</v>
      </c>
      <c r="O38" s="183">
        <v>0</v>
      </c>
      <c r="P38" s="183">
        <v>0</v>
      </c>
      <c r="Q38" s="192"/>
      <c r="R38" s="192"/>
      <c r="S38" s="184"/>
      <c r="T38" s="184"/>
      <c r="U38" s="184"/>
    </row>
    <row r="39" spans="1:21" s="173" customFormat="1" ht="19.899999999999999" hidden="1" customHeight="1">
      <c r="A39" s="623"/>
      <c r="B39" s="626"/>
      <c r="C39" s="191" t="s">
        <v>7</v>
      </c>
      <c r="D39" s="182">
        <f>E39+M39</f>
        <v>0</v>
      </c>
      <c r="E39" s="183">
        <f>F39+I39+J39+K39+L39</f>
        <v>0</v>
      </c>
      <c r="F39" s="183">
        <f>G39+H39</f>
        <v>0</v>
      </c>
      <c r="G39" s="183"/>
      <c r="H39" s="183"/>
      <c r="I39" s="183"/>
      <c r="J39" s="183"/>
      <c r="K39" s="183"/>
      <c r="L39" s="183"/>
      <c r="M39" s="183">
        <f>N39+P39</f>
        <v>0</v>
      </c>
      <c r="N39" s="183"/>
      <c r="O39" s="183"/>
      <c r="P39" s="183"/>
      <c r="Q39" s="192"/>
      <c r="R39" s="192"/>
      <c r="S39" s="184"/>
      <c r="T39" s="184"/>
      <c r="U39" s="184"/>
    </row>
    <row r="40" spans="1:21" s="173" customFormat="1" ht="19.899999999999999" hidden="1" customHeight="1">
      <c r="A40" s="624"/>
      <c r="B40" s="627"/>
      <c r="C40" s="191" t="s">
        <v>8</v>
      </c>
      <c r="D40" s="182">
        <f>D38+D39</f>
        <v>256000</v>
      </c>
      <c r="E40" s="183">
        <f t="shared" ref="E40:P40" si="12">E38+E39</f>
        <v>256000</v>
      </c>
      <c r="F40" s="183">
        <f t="shared" si="12"/>
        <v>0</v>
      </c>
      <c r="G40" s="183">
        <f t="shared" si="12"/>
        <v>0</v>
      </c>
      <c r="H40" s="183">
        <f t="shared" si="12"/>
        <v>0</v>
      </c>
      <c r="I40" s="183">
        <f t="shared" si="12"/>
        <v>8000</v>
      </c>
      <c r="J40" s="183">
        <f t="shared" si="12"/>
        <v>0</v>
      </c>
      <c r="K40" s="183">
        <f t="shared" si="12"/>
        <v>248000</v>
      </c>
      <c r="L40" s="183">
        <f t="shared" si="12"/>
        <v>0</v>
      </c>
      <c r="M40" s="183">
        <f t="shared" si="12"/>
        <v>0</v>
      </c>
      <c r="N40" s="183">
        <f t="shared" si="12"/>
        <v>0</v>
      </c>
      <c r="O40" s="183">
        <f t="shared" si="12"/>
        <v>0</v>
      </c>
      <c r="P40" s="183">
        <f t="shared" si="12"/>
        <v>0</v>
      </c>
      <c r="Q40" s="192"/>
      <c r="R40" s="192"/>
      <c r="S40" s="184"/>
      <c r="T40" s="184"/>
      <c r="U40" s="184"/>
    </row>
    <row r="41" spans="1:21" s="173" customFormat="1" ht="13.5" hidden="1" customHeight="1">
      <c r="A41" s="619" t="s">
        <v>159</v>
      </c>
      <c r="B41" s="625" t="s">
        <v>156</v>
      </c>
      <c r="C41" s="191" t="s">
        <v>6</v>
      </c>
      <c r="D41" s="182">
        <f>E41+M41</f>
        <v>64000</v>
      </c>
      <c r="E41" s="183">
        <f>F41+I41+J41+K41+L41</f>
        <v>64000</v>
      </c>
      <c r="F41" s="183">
        <f>G41+H41</f>
        <v>64000</v>
      </c>
      <c r="G41" s="183">
        <v>64000</v>
      </c>
      <c r="H41" s="183">
        <v>0</v>
      </c>
      <c r="I41" s="183">
        <v>0</v>
      </c>
      <c r="J41" s="183">
        <v>0</v>
      </c>
      <c r="K41" s="183">
        <v>0</v>
      </c>
      <c r="L41" s="183">
        <v>0</v>
      </c>
      <c r="M41" s="183">
        <f>N41+P41</f>
        <v>0</v>
      </c>
      <c r="N41" s="183">
        <v>0</v>
      </c>
      <c r="O41" s="183">
        <v>0</v>
      </c>
      <c r="P41" s="183">
        <v>0</v>
      </c>
      <c r="Q41" s="192"/>
      <c r="R41" s="192"/>
      <c r="S41" s="184"/>
      <c r="T41" s="184"/>
      <c r="U41" s="184"/>
    </row>
    <row r="42" spans="1:21" s="173" customFormat="1" ht="13.5" hidden="1" customHeight="1">
      <c r="A42" s="620"/>
      <c r="B42" s="626"/>
      <c r="C42" s="191" t="s">
        <v>7</v>
      </c>
      <c r="D42" s="182">
        <f>E42+M42</f>
        <v>0</v>
      </c>
      <c r="E42" s="183">
        <f>F42+I42+J42+K42+L42</f>
        <v>0</v>
      </c>
      <c r="F42" s="183">
        <f>G42+H42</f>
        <v>0</v>
      </c>
      <c r="G42" s="183"/>
      <c r="H42" s="183"/>
      <c r="I42" s="183"/>
      <c r="J42" s="183"/>
      <c r="K42" s="183"/>
      <c r="L42" s="183"/>
      <c r="M42" s="183">
        <f>N42+P42</f>
        <v>0</v>
      </c>
      <c r="N42" s="183"/>
      <c r="O42" s="183"/>
      <c r="P42" s="183"/>
      <c r="Q42" s="192"/>
      <c r="R42" s="192"/>
      <c r="S42" s="184"/>
      <c r="T42" s="184"/>
      <c r="U42" s="184"/>
    </row>
    <row r="43" spans="1:21" s="173" customFormat="1" ht="13.5" hidden="1" customHeight="1">
      <c r="A43" s="621"/>
      <c r="B43" s="627"/>
      <c r="C43" s="191" t="s">
        <v>8</v>
      </c>
      <c r="D43" s="182">
        <f>D41+D42</f>
        <v>64000</v>
      </c>
      <c r="E43" s="183">
        <f t="shared" ref="E43:P43" si="13">E41+E42</f>
        <v>64000</v>
      </c>
      <c r="F43" s="183">
        <f t="shared" si="13"/>
        <v>64000</v>
      </c>
      <c r="G43" s="183">
        <f t="shared" si="13"/>
        <v>64000</v>
      </c>
      <c r="H43" s="183">
        <f t="shared" si="13"/>
        <v>0</v>
      </c>
      <c r="I43" s="183">
        <f t="shared" si="13"/>
        <v>0</v>
      </c>
      <c r="J43" s="183">
        <f t="shared" si="13"/>
        <v>0</v>
      </c>
      <c r="K43" s="183">
        <f t="shared" si="13"/>
        <v>0</v>
      </c>
      <c r="L43" s="183">
        <f t="shared" si="13"/>
        <v>0</v>
      </c>
      <c r="M43" s="183">
        <f t="shared" si="13"/>
        <v>0</v>
      </c>
      <c r="N43" s="183">
        <f t="shared" si="13"/>
        <v>0</v>
      </c>
      <c r="O43" s="183">
        <f t="shared" si="13"/>
        <v>0</v>
      </c>
      <c r="P43" s="183">
        <f t="shared" si="13"/>
        <v>0</v>
      </c>
      <c r="Q43" s="192"/>
      <c r="R43" s="192"/>
      <c r="S43" s="184"/>
      <c r="T43" s="184"/>
      <c r="U43" s="184"/>
    </row>
    <row r="44" spans="1:21" s="200" customFormat="1" ht="16.149999999999999" hidden="1" customHeight="1">
      <c r="A44" s="628" t="s">
        <v>37</v>
      </c>
      <c r="B44" s="616" t="s">
        <v>38</v>
      </c>
      <c r="C44" s="185" t="s">
        <v>6</v>
      </c>
      <c r="D44" s="186">
        <f t="shared" ref="D44:P45" si="14">D50+D53+D47</f>
        <v>16014244</v>
      </c>
      <c r="E44" s="187">
        <f t="shared" si="14"/>
        <v>15512461</v>
      </c>
      <c r="F44" s="187">
        <f t="shared" si="14"/>
        <v>2185636</v>
      </c>
      <c r="G44" s="187">
        <f t="shared" si="14"/>
        <v>297191</v>
      </c>
      <c r="H44" s="187">
        <f t="shared" si="14"/>
        <v>1888445</v>
      </c>
      <c r="I44" s="187">
        <f t="shared" si="14"/>
        <v>1374305</v>
      </c>
      <c r="J44" s="187">
        <f t="shared" si="14"/>
        <v>0</v>
      </c>
      <c r="K44" s="187">
        <f t="shared" si="14"/>
        <v>11952520</v>
      </c>
      <c r="L44" s="187">
        <f t="shared" si="14"/>
        <v>0</v>
      </c>
      <c r="M44" s="187">
        <f t="shared" si="14"/>
        <v>501783</v>
      </c>
      <c r="N44" s="187">
        <f t="shared" si="14"/>
        <v>1783</v>
      </c>
      <c r="O44" s="187">
        <f t="shared" si="14"/>
        <v>1783</v>
      </c>
      <c r="P44" s="187">
        <f t="shared" si="14"/>
        <v>500000</v>
      </c>
      <c r="Q44" s="198"/>
      <c r="R44" s="198"/>
      <c r="S44" s="199"/>
      <c r="T44" s="199"/>
      <c r="U44" s="199"/>
    </row>
    <row r="45" spans="1:21" s="200" customFormat="1" ht="16.149999999999999" hidden="1" customHeight="1">
      <c r="A45" s="629"/>
      <c r="B45" s="617"/>
      <c r="C45" s="185" t="s">
        <v>7</v>
      </c>
      <c r="D45" s="186">
        <f t="shared" si="14"/>
        <v>0</v>
      </c>
      <c r="E45" s="187">
        <f t="shared" si="14"/>
        <v>0</v>
      </c>
      <c r="F45" s="187">
        <f t="shared" si="14"/>
        <v>0</v>
      </c>
      <c r="G45" s="187">
        <f t="shared" si="14"/>
        <v>0</v>
      </c>
      <c r="H45" s="187">
        <f t="shared" si="14"/>
        <v>0</v>
      </c>
      <c r="I45" s="187">
        <f t="shared" si="14"/>
        <v>0</v>
      </c>
      <c r="J45" s="187">
        <f t="shared" si="14"/>
        <v>0</v>
      </c>
      <c r="K45" s="187">
        <f t="shared" si="14"/>
        <v>0</v>
      </c>
      <c r="L45" s="187">
        <f t="shared" si="14"/>
        <v>0</v>
      </c>
      <c r="M45" s="187">
        <f t="shared" si="14"/>
        <v>0</v>
      </c>
      <c r="N45" s="187">
        <f t="shared" si="14"/>
        <v>0</v>
      </c>
      <c r="O45" s="187">
        <f t="shared" si="14"/>
        <v>0</v>
      </c>
      <c r="P45" s="187">
        <f t="shared" si="14"/>
        <v>0</v>
      </c>
      <c r="Q45" s="198"/>
      <c r="R45" s="198"/>
      <c r="S45" s="199"/>
      <c r="T45" s="199"/>
      <c r="U45" s="199"/>
    </row>
    <row r="46" spans="1:21" s="200" customFormat="1" ht="16.149999999999999" hidden="1" customHeight="1">
      <c r="A46" s="630"/>
      <c r="B46" s="618"/>
      <c r="C46" s="185" t="s">
        <v>8</v>
      </c>
      <c r="D46" s="186">
        <f>D44+D45</f>
        <v>16014244</v>
      </c>
      <c r="E46" s="187">
        <f t="shared" ref="E46:P46" si="15">E44+E45</f>
        <v>15512461</v>
      </c>
      <c r="F46" s="187">
        <f t="shared" si="15"/>
        <v>2185636</v>
      </c>
      <c r="G46" s="187">
        <f t="shared" si="15"/>
        <v>297191</v>
      </c>
      <c r="H46" s="187">
        <f t="shared" si="15"/>
        <v>1888445</v>
      </c>
      <c r="I46" s="187">
        <f t="shared" si="15"/>
        <v>1374305</v>
      </c>
      <c r="J46" s="187">
        <f t="shared" si="15"/>
        <v>0</v>
      </c>
      <c r="K46" s="187">
        <f t="shared" si="15"/>
        <v>11952520</v>
      </c>
      <c r="L46" s="187">
        <f t="shared" si="15"/>
        <v>0</v>
      </c>
      <c r="M46" s="187">
        <f t="shared" si="15"/>
        <v>501783</v>
      </c>
      <c r="N46" s="187">
        <f t="shared" si="15"/>
        <v>1783</v>
      </c>
      <c r="O46" s="187">
        <f t="shared" si="15"/>
        <v>1783</v>
      </c>
      <c r="P46" s="187">
        <f t="shared" si="15"/>
        <v>500000</v>
      </c>
      <c r="Q46" s="198"/>
      <c r="R46" s="198"/>
      <c r="S46" s="199"/>
      <c r="T46" s="199"/>
      <c r="U46" s="199"/>
    </row>
    <row r="47" spans="1:21" s="173" customFormat="1" ht="13.5" hidden="1" customHeight="1">
      <c r="A47" s="622" t="s">
        <v>160</v>
      </c>
      <c r="B47" s="625" t="s">
        <v>161</v>
      </c>
      <c r="C47" s="191" t="s">
        <v>6</v>
      </c>
      <c r="D47" s="182">
        <f>E47+M47</f>
        <v>6423284</v>
      </c>
      <c r="E47" s="183">
        <f>F47+I47+J47+K47+L47</f>
        <v>5921501</v>
      </c>
      <c r="F47" s="183">
        <f>G47+H47</f>
        <v>2145636</v>
      </c>
      <c r="G47" s="183">
        <v>292191</v>
      </c>
      <c r="H47" s="183">
        <v>1853445</v>
      </c>
      <c r="I47" s="183">
        <v>1374305</v>
      </c>
      <c r="J47" s="183">
        <v>0</v>
      </c>
      <c r="K47" s="183">
        <v>2401560</v>
      </c>
      <c r="L47" s="183">
        <v>0</v>
      </c>
      <c r="M47" s="183">
        <f>N47+P47</f>
        <v>501783</v>
      </c>
      <c r="N47" s="183">
        <v>1783</v>
      </c>
      <c r="O47" s="183">
        <v>1783</v>
      </c>
      <c r="P47" s="183">
        <v>500000</v>
      </c>
      <c r="Q47" s="192"/>
      <c r="R47" s="192"/>
      <c r="S47" s="184"/>
      <c r="T47" s="184"/>
      <c r="U47" s="184"/>
    </row>
    <row r="48" spans="1:21" s="173" customFormat="1" ht="13.5" hidden="1" customHeight="1">
      <c r="A48" s="623"/>
      <c r="B48" s="626"/>
      <c r="C48" s="191" t="s">
        <v>7</v>
      </c>
      <c r="D48" s="182">
        <f>E48+M48</f>
        <v>0</v>
      </c>
      <c r="E48" s="183">
        <f>F48+I48+J48+K48+L48</f>
        <v>0</v>
      </c>
      <c r="F48" s="183">
        <f>G48+H48</f>
        <v>0</v>
      </c>
      <c r="G48" s="183"/>
      <c r="H48" s="183"/>
      <c r="I48" s="183"/>
      <c r="J48" s="183"/>
      <c r="K48" s="183"/>
      <c r="L48" s="183"/>
      <c r="M48" s="183">
        <f>N48+P48</f>
        <v>0</v>
      </c>
      <c r="N48" s="183"/>
      <c r="O48" s="183"/>
      <c r="P48" s="183"/>
      <c r="Q48" s="192"/>
      <c r="R48" s="192"/>
      <c r="S48" s="184"/>
      <c r="T48" s="184"/>
      <c r="U48" s="184"/>
    </row>
    <row r="49" spans="1:21" s="173" customFormat="1" ht="13.5" hidden="1" customHeight="1">
      <c r="A49" s="624"/>
      <c r="B49" s="627"/>
      <c r="C49" s="191" t="s">
        <v>8</v>
      </c>
      <c r="D49" s="182">
        <f>D47+D48</f>
        <v>6423284</v>
      </c>
      <c r="E49" s="183">
        <f t="shared" ref="E49:P49" si="16">E47+E48</f>
        <v>5921501</v>
      </c>
      <c r="F49" s="183">
        <f t="shared" si="16"/>
        <v>2145636</v>
      </c>
      <c r="G49" s="183">
        <f t="shared" si="16"/>
        <v>292191</v>
      </c>
      <c r="H49" s="183">
        <f t="shared" si="16"/>
        <v>1853445</v>
      </c>
      <c r="I49" s="183">
        <f t="shared" si="16"/>
        <v>1374305</v>
      </c>
      <c r="J49" s="183">
        <f t="shared" si="16"/>
        <v>0</v>
      </c>
      <c r="K49" s="183">
        <f t="shared" si="16"/>
        <v>2401560</v>
      </c>
      <c r="L49" s="183">
        <f t="shared" si="16"/>
        <v>0</v>
      </c>
      <c r="M49" s="183">
        <f t="shared" si="16"/>
        <v>501783</v>
      </c>
      <c r="N49" s="183">
        <f t="shared" si="16"/>
        <v>1783</v>
      </c>
      <c r="O49" s="183">
        <f t="shared" si="16"/>
        <v>1783</v>
      </c>
      <c r="P49" s="183">
        <f t="shared" si="16"/>
        <v>500000</v>
      </c>
      <c r="Q49" s="192"/>
      <c r="R49" s="192"/>
      <c r="S49" s="184"/>
      <c r="T49" s="184"/>
      <c r="U49" s="184"/>
    </row>
    <row r="50" spans="1:21" s="173" customFormat="1" hidden="1">
      <c r="A50" s="622" t="s">
        <v>162</v>
      </c>
      <c r="B50" s="625" t="s">
        <v>163</v>
      </c>
      <c r="C50" s="191" t="s">
        <v>6</v>
      </c>
      <c r="D50" s="182">
        <f>E50+M50</f>
        <v>9242960</v>
      </c>
      <c r="E50" s="183">
        <f>F50+I50+J50+K50+L50</f>
        <v>9242960</v>
      </c>
      <c r="F50" s="183">
        <f>G50+H50</f>
        <v>40000</v>
      </c>
      <c r="G50" s="183">
        <v>5000</v>
      </c>
      <c r="H50" s="183">
        <v>35000</v>
      </c>
      <c r="I50" s="183">
        <v>0</v>
      </c>
      <c r="J50" s="183">
        <v>0</v>
      </c>
      <c r="K50" s="183">
        <v>9202960</v>
      </c>
      <c r="L50" s="183">
        <v>0</v>
      </c>
      <c r="M50" s="183">
        <f>N50+P50</f>
        <v>0</v>
      </c>
      <c r="N50" s="183">
        <v>0</v>
      </c>
      <c r="O50" s="183">
        <v>0</v>
      </c>
      <c r="P50" s="183">
        <v>0</v>
      </c>
      <c r="Q50" s="192"/>
      <c r="R50" s="192"/>
      <c r="S50" s="184"/>
      <c r="T50" s="184"/>
      <c r="U50" s="184"/>
    </row>
    <row r="51" spans="1:21" s="173" customFormat="1" hidden="1">
      <c r="A51" s="623"/>
      <c r="B51" s="626"/>
      <c r="C51" s="191" t="s">
        <v>7</v>
      </c>
      <c r="D51" s="182">
        <f>E51+M51</f>
        <v>0</v>
      </c>
      <c r="E51" s="183">
        <f>F51+I51+J51+K51+L51</f>
        <v>0</v>
      </c>
      <c r="F51" s="183">
        <f>G51+H51</f>
        <v>0</v>
      </c>
      <c r="G51" s="183"/>
      <c r="H51" s="183"/>
      <c r="I51" s="183"/>
      <c r="J51" s="183"/>
      <c r="K51" s="183"/>
      <c r="L51" s="183"/>
      <c r="M51" s="183">
        <f>N51+P51</f>
        <v>0</v>
      </c>
      <c r="N51" s="183">
        <v>0</v>
      </c>
      <c r="O51" s="183"/>
      <c r="P51" s="183"/>
      <c r="Q51" s="192"/>
      <c r="R51" s="192"/>
      <c r="S51" s="184"/>
      <c r="T51" s="184"/>
      <c r="U51" s="184"/>
    </row>
    <row r="52" spans="1:21" s="173" customFormat="1" hidden="1">
      <c r="A52" s="624"/>
      <c r="B52" s="627"/>
      <c r="C52" s="191" t="s">
        <v>8</v>
      </c>
      <c r="D52" s="182">
        <f>D50+D51</f>
        <v>9242960</v>
      </c>
      <c r="E52" s="183">
        <f t="shared" ref="E52:P52" si="17">E50+E51</f>
        <v>9242960</v>
      </c>
      <c r="F52" s="183">
        <f t="shared" si="17"/>
        <v>40000</v>
      </c>
      <c r="G52" s="183">
        <f t="shared" si="17"/>
        <v>5000</v>
      </c>
      <c r="H52" s="183">
        <f t="shared" si="17"/>
        <v>35000</v>
      </c>
      <c r="I52" s="183">
        <f t="shared" si="17"/>
        <v>0</v>
      </c>
      <c r="J52" s="183">
        <f t="shared" si="17"/>
        <v>0</v>
      </c>
      <c r="K52" s="183">
        <f t="shared" si="17"/>
        <v>9202960</v>
      </c>
      <c r="L52" s="183">
        <f t="shared" si="17"/>
        <v>0</v>
      </c>
      <c r="M52" s="183">
        <f t="shared" si="17"/>
        <v>0</v>
      </c>
      <c r="N52" s="183">
        <f t="shared" si="17"/>
        <v>0</v>
      </c>
      <c r="O52" s="183">
        <f t="shared" si="17"/>
        <v>0</v>
      </c>
      <c r="P52" s="183">
        <f t="shared" si="17"/>
        <v>0</v>
      </c>
      <c r="Q52" s="192"/>
      <c r="R52" s="192"/>
      <c r="S52" s="184"/>
      <c r="T52" s="184"/>
      <c r="U52" s="184"/>
    </row>
    <row r="53" spans="1:21" s="173" customFormat="1" ht="13.5" hidden="1" customHeight="1">
      <c r="A53" s="622" t="s">
        <v>164</v>
      </c>
      <c r="B53" s="625" t="s">
        <v>156</v>
      </c>
      <c r="C53" s="191" t="s">
        <v>6</v>
      </c>
      <c r="D53" s="182">
        <f>E53+M53</f>
        <v>348000</v>
      </c>
      <c r="E53" s="183">
        <f>F53+I53+J53+K53+L53</f>
        <v>348000</v>
      </c>
      <c r="F53" s="183">
        <f>G53+H53</f>
        <v>0</v>
      </c>
      <c r="G53" s="183">
        <v>0</v>
      </c>
      <c r="H53" s="183">
        <v>0</v>
      </c>
      <c r="I53" s="183">
        <v>0</v>
      </c>
      <c r="J53" s="183">
        <v>0</v>
      </c>
      <c r="K53" s="183">
        <v>348000</v>
      </c>
      <c r="L53" s="183">
        <v>0</v>
      </c>
      <c r="M53" s="183">
        <f>N53+P53</f>
        <v>0</v>
      </c>
      <c r="N53" s="183">
        <v>0</v>
      </c>
      <c r="O53" s="183">
        <v>0</v>
      </c>
      <c r="P53" s="183">
        <v>0</v>
      </c>
      <c r="Q53" s="192"/>
      <c r="R53" s="192"/>
      <c r="S53" s="184"/>
      <c r="T53" s="184"/>
      <c r="U53" s="184"/>
    </row>
    <row r="54" spans="1:21" s="173" customFormat="1" ht="13.5" hidden="1" customHeight="1">
      <c r="A54" s="623"/>
      <c r="B54" s="626"/>
      <c r="C54" s="191" t="s">
        <v>7</v>
      </c>
      <c r="D54" s="182">
        <f>E54+M54</f>
        <v>0</v>
      </c>
      <c r="E54" s="183">
        <f>F54+I54+J54+K54+L54</f>
        <v>0</v>
      </c>
      <c r="F54" s="183">
        <f>G54+H54</f>
        <v>0</v>
      </c>
      <c r="G54" s="183"/>
      <c r="H54" s="183"/>
      <c r="I54" s="183"/>
      <c r="J54" s="183"/>
      <c r="K54" s="183"/>
      <c r="L54" s="183"/>
      <c r="M54" s="183">
        <f>N54+P54</f>
        <v>0</v>
      </c>
      <c r="N54" s="183"/>
      <c r="O54" s="183"/>
      <c r="P54" s="183"/>
      <c r="Q54" s="192"/>
      <c r="R54" s="192"/>
      <c r="S54" s="184"/>
      <c r="T54" s="184"/>
      <c r="U54" s="184"/>
    </row>
    <row r="55" spans="1:21" s="173" customFormat="1" ht="13.5" hidden="1" customHeight="1">
      <c r="A55" s="624"/>
      <c r="B55" s="627"/>
      <c r="C55" s="191" t="s">
        <v>8</v>
      </c>
      <c r="D55" s="182">
        <f>D53+D54</f>
        <v>348000</v>
      </c>
      <c r="E55" s="183">
        <f t="shared" ref="E55:P55" si="18">E53+E54</f>
        <v>348000</v>
      </c>
      <c r="F55" s="183">
        <f t="shared" si="18"/>
        <v>0</v>
      </c>
      <c r="G55" s="183">
        <f t="shared" si="18"/>
        <v>0</v>
      </c>
      <c r="H55" s="183">
        <f t="shared" si="18"/>
        <v>0</v>
      </c>
      <c r="I55" s="183">
        <f t="shared" si="18"/>
        <v>0</v>
      </c>
      <c r="J55" s="183">
        <f t="shared" si="18"/>
        <v>0</v>
      </c>
      <c r="K55" s="183">
        <f t="shared" si="18"/>
        <v>348000</v>
      </c>
      <c r="L55" s="183">
        <f t="shared" si="18"/>
        <v>0</v>
      </c>
      <c r="M55" s="183">
        <f t="shared" si="18"/>
        <v>0</v>
      </c>
      <c r="N55" s="183">
        <f t="shared" si="18"/>
        <v>0</v>
      </c>
      <c r="O55" s="183">
        <f t="shared" si="18"/>
        <v>0</v>
      </c>
      <c r="P55" s="183">
        <f t="shared" si="18"/>
        <v>0</v>
      </c>
      <c r="Q55" s="192"/>
      <c r="R55" s="192"/>
      <c r="S55" s="184"/>
      <c r="T55" s="184"/>
      <c r="U55" s="184"/>
    </row>
    <row r="56" spans="1:21" s="203" customFormat="1" ht="14.25" hidden="1">
      <c r="A56" s="628" t="s">
        <v>39</v>
      </c>
      <c r="B56" s="616" t="s">
        <v>40</v>
      </c>
      <c r="C56" s="185" t="s">
        <v>6</v>
      </c>
      <c r="D56" s="186">
        <f t="shared" ref="D56:P57" si="19">D59</f>
        <v>2013901</v>
      </c>
      <c r="E56" s="187">
        <f t="shared" si="19"/>
        <v>1913901</v>
      </c>
      <c r="F56" s="187">
        <f t="shared" si="19"/>
        <v>20200</v>
      </c>
      <c r="G56" s="187">
        <f t="shared" si="19"/>
        <v>20200</v>
      </c>
      <c r="H56" s="187">
        <f t="shared" si="19"/>
        <v>0</v>
      </c>
      <c r="I56" s="187">
        <f t="shared" si="19"/>
        <v>0</v>
      </c>
      <c r="J56" s="187">
        <f t="shared" si="19"/>
        <v>0</v>
      </c>
      <c r="K56" s="187">
        <f t="shared" si="19"/>
        <v>1893701</v>
      </c>
      <c r="L56" s="187">
        <f t="shared" si="19"/>
        <v>0</v>
      </c>
      <c r="M56" s="187">
        <f t="shared" si="19"/>
        <v>100000</v>
      </c>
      <c r="N56" s="187">
        <f t="shared" si="19"/>
        <v>100000</v>
      </c>
      <c r="O56" s="187">
        <f>O59</f>
        <v>100000</v>
      </c>
      <c r="P56" s="187">
        <f t="shared" si="19"/>
        <v>0</v>
      </c>
      <c r="Q56" s="201"/>
      <c r="R56" s="201"/>
      <c r="S56" s="202"/>
      <c r="T56" s="202"/>
      <c r="U56" s="202"/>
    </row>
    <row r="57" spans="1:21" s="203" customFormat="1" ht="14.25" hidden="1">
      <c r="A57" s="629"/>
      <c r="B57" s="617"/>
      <c r="C57" s="185" t="s">
        <v>7</v>
      </c>
      <c r="D57" s="186">
        <f t="shared" si="19"/>
        <v>0</v>
      </c>
      <c r="E57" s="187">
        <f t="shared" si="19"/>
        <v>0</v>
      </c>
      <c r="F57" s="187">
        <f t="shared" si="19"/>
        <v>0</v>
      </c>
      <c r="G57" s="187">
        <f t="shared" si="19"/>
        <v>0</v>
      </c>
      <c r="H57" s="187">
        <f t="shared" si="19"/>
        <v>0</v>
      </c>
      <c r="I57" s="187">
        <f t="shared" si="19"/>
        <v>0</v>
      </c>
      <c r="J57" s="187">
        <f t="shared" si="19"/>
        <v>0</v>
      </c>
      <c r="K57" s="187">
        <f t="shared" si="19"/>
        <v>0</v>
      </c>
      <c r="L57" s="187">
        <f t="shared" si="19"/>
        <v>0</v>
      </c>
      <c r="M57" s="187">
        <f t="shared" si="19"/>
        <v>0</v>
      </c>
      <c r="N57" s="187">
        <f t="shared" si="19"/>
        <v>0</v>
      </c>
      <c r="O57" s="187">
        <f t="shared" si="19"/>
        <v>0</v>
      </c>
      <c r="P57" s="187">
        <f t="shared" si="19"/>
        <v>0</v>
      </c>
      <c r="Q57" s="201"/>
      <c r="R57" s="201"/>
      <c r="S57" s="202"/>
      <c r="T57" s="202"/>
      <c r="U57" s="202"/>
    </row>
    <row r="58" spans="1:21" s="203" customFormat="1" ht="14.25" hidden="1">
      <c r="A58" s="630"/>
      <c r="B58" s="618"/>
      <c r="C58" s="185" t="s">
        <v>8</v>
      </c>
      <c r="D58" s="186">
        <f>D56+D57</f>
        <v>2013901</v>
      </c>
      <c r="E58" s="187">
        <f t="shared" ref="E58:P58" si="20">E56+E57</f>
        <v>1913901</v>
      </c>
      <c r="F58" s="187">
        <f t="shared" si="20"/>
        <v>20200</v>
      </c>
      <c r="G58" s="187">
        <f t="shared" si="20"/>
        <v>20200</v>
      </c>
      <c r="H58" s="187">
        <f t="shared" si="20"/>
        <v>0</v>
      </c>
      <c r="I58" s="187">
        <f t="shared" si="20"/>
        <v>0</v>
      </c>
      <c r="J58" s="187">
        <f t="shared" si="20"/>
        <v>0</v>
      </c>
      <c r="K58" s="187">
        <f t="shared" si="20"/>
        <v>1893701</v>
      </c>
      <c r="L58" s="187">
        <f t="shared" si="20"/>
        <v>0</v>
      </c>
      <c r="M58" s="187">
        <f t="shared" si="20"/>
        <v>100000</v>
      </c>
      <c r="N58" s="187">
        <f t="shared" si="20"/>
        <v>100000</v>
      </c>
      <c r="O58" s="187">
        <f t="shared" si="20"/>
        <v>100000</v>
      </c>
      <c r="P58" s="187">
        <f t="shared" si="20"/>
        <v>0</v>
      </c>
      <c r="Q58" s="201"/>
      <c r="R58" s="201"/>
      <c r="S58" s="202"/>
      <c r="T58" s="202"/>
      <c r="U58" s="202"/>
    </row>
    <row r="59" spans="1:21" s="206" customFormat="1" hidden="1">
      <c r="A59" s="622" t="s">
        <v>165</v>
      </c>
      <c r="B59" s="608" t="s">
        <v>166</v>
      </c>
      <c r="C59" s="191" t="s">
        <v>6</v>
      </c>
      <c r="D59" s="182">
        <f>E59+M59</f>
        <v>2013901</v>
      </c>
      <c r="E59" s="183">
        <f>F59+I59+J59+K59+L59</f>
        <v>1913901</v>
      </c>
      <c r="F59" s="183">
        <f>G59+H59</f>
        <v>20200</v>
      </c>
      <c r="G59" s="183">
        <v>20200</v>
      </c>
      <c r="H59" s="183">
        <v>0</v>
      </c>
      <c r="I59" s="183">
        <v>0</v>
      </c>
      <c r="J59" s="183">
        <v>0</v>
      </c>
      <c r="K59" s="183">
        <v>1893701</v>
      </c>
      <c r="L59" s="183">
        <v>0</v>
      </c>
      <c r="M59" s="183">
        <f>N59+P59</f>
        <v>100000</v>
      </c>
      <c r="N59" s="183">
        <v>100000</v>
      </c>
      <c r="O59" s="183">
        <v>100000</v>
      </c>
      <c r="P59" s="183">
        <v>0</v>
      </c>
      <c r="Q59" s="204"/>
      <c r="R59" s="204"/>
      <c r="S59" s="205"/>
      <c r="T59" s="205"/>
      <c r="U59" s="205"/>
    </row>
    <row r="60" spans="1:21" s="206" customFormat="1" ht="13.5" hidden="1" customHeight="1">
      <c r="A60" s="623"/>
      <c r="B60" s="609"/>
      <c r="C60" s="191" t="s">
        <v>7</v>
      </c>
      <c r="D60" s="182">
        <f>E60+M60</f>
        <v>0</v>
      </c>
      <c r="E60" s="183">
        <f>F60+I60+J60+K60+L60</f>
        <v>0</v>
      </c>
      <c r="F60" s="183">
        <f>G60+H60</f>
        <v>0</v>
      </c>
      <c r="G60" s="183"/>
      <c r="H60" s="183"/>
      <c r="I60" s="183"/>
      <c r="J60" s="183"/>
      <c r="K60" s="183"/>
      <c r="L60" s="183"/>
      <c r="M60" s="183">
        <f>N60+P60</f>
        <v>0</v>
      </c>
      <c r="N60" s="183"/>
      <c r="O60" s="183"/>
      <c r="P60" s="183"/>
      <c r="Q60" s="204"/>
      <c r="R60" s="204"/>
      <c r="S60" s="205"/>
      <c r="T60" s="205"/>
      <c r="U60" s="205"/>
    </row>
    <row r="61" spans="1:21" s="206" customFormat="1" ht="13.5" hidden="1" customHeight="1">
      <c r="A61" s="624"/>
      <c r="B61" s="610"/>
      <c r="C61" s="191" t="s">
        <v>8</v>
      </c>
      <c r="D61" s="182">
        <f>D59+D60</f>
        <v>2013901</v>
      </c>
      <c r="E61" s="183">
        <f t="shared" ref="E61:P61" si="21">E59+E60</f>
        <v>1913901</v>
      </c>
      <c r="F61" s="183">
        <f t="shared" si="21"/>
        <v>20200</v>
      </c>
      <c r="G61" s="183">
        <f t="shared" si="21"/>
        <v>20200</v>
      </c>
      <c r="H61" s="183">
        <f t="shared" si="21"/>
        <v>0</v>
      </c>
      <c r="I61" s="183">
        <f t="shared" si="21"/>
        <v>0</v>
      </c>
      <c r="J61" s="183">
        <f t="shared" si="21"/>
        <v>0</v>
      </c>
      <c r="K61" s="183">
        <f t="shared" si="21"/>
        <v>1893701</v>
      </c>
      <c r="L61" s="183">
        <f t="shared" si="21"/>
        <v>0</v>
      </c>
      <c r="M61" s="183">
        <f t="shared" si="21"/>
        <v>100000</v>
      </c>
      <c r="N61" s="183">
        <f t="shared" si="21"/>
        <v>100000</v>
      </c>
      <c r="O61" s="183">
        <f t="shared" si="21"/>
        <v>100000</v>
      </c>
      <c r="P61" s="183">
        <f t="shared" si="21"/>
        <v>0</v>
      </c>
      <c r="Q61" s="204"/>
      <c r="R61" s="204"/>
      <c r="S61" s="205"/>
      <c r="T61" s="205"/>
      <c r="U61" s="205"/>
    </row>
    <row r="62" spans="1:21" s="200" customFormat="1" ht="14.25">
      <c r="A62" s="628" t="s">
        <v>10</v>
      </c>
      <c r="B62" s="616" t="s">
        <v>11</v>
      </c>
      <c r="C62" s="185" t="s">
        <v>6</v>
      </c>
      <c r="D62" s="186">
        <f>D65+D68+D71+D77+D89+D80+D74+D83+D86</f>
        <v>507761471</v>
      </c>
      <c r="E62" s="187">
        <f t="shared" ref="E62:P63" si="22">E65+E68+E71+E77+E89+E80+E74+E83+E86</f>
        <v>218302961</v>
      </c>
      <c r="F62" s="187">
        <f t="shared" si="22"/>
        <v>68220850</v>
      </c>
      <c r="G62" s="187">
        <f t="shared" si="22"/>
        <v>15139812</v>
      </c>
      <c r="H62" s="187">
        <f t="shared" si="22"/>
        <v>53081038</v>
      </c>
      <c r="I62" s="187">
        <f t="shared" si="22"/>
        <v>148620848</v>
      </c>
      <c r="J62" s="187">
        <f t="shared" si="22"/>
        <v>74000</v>
      </c>
      <c r="K62" s="187">
        <f t="shared" si="22"/>
        <v>1387263</v>
      </c>
      <c r="L62" s="187">
        <f t="shared" si="22"/>
        <v>0</v>
      </c>
      <c r="M62" s="187">
        <f t="shared" si="22"/>
        <v>289458510</v>
      </c>
      <c r="N62" s="187">
        <f t="shared" si="22"/>
        <v>286408492</v>
      </c>
      <c r="O62" s="187">
        <f t="shared" si="22"/>
        <v>171368875</v>
      </c>
      <c r="P62" s="187">
        <f t="shared" si="22"/>
        <v>3050018</v>
      </c>
      <c r="Q62" s="198"/>
      <c r="R62" s="198"/>
      <c r="S62" s="199"/>
      <c r="T62" s="199"/>
      <c r="U62" s="199"/>
    </row>
    <row r="63" spans="1:21" s="200" customFormat="1" ht="14.25">
      <c r="A63" s="629"/>
      <c r="B63" s="617"/>
      <c r="C63" s="185" t="s">
        <v>7</v>
      </c>
      <c r="D63" s="186">
        <f>D66+D69+D72+D78+D90+D81+D75+D84+D87</f>
        <v>9908940</v>
      </c>
      <c r="E63" s="187">
        <f t="shared" si="22"/>
        <v>9908940</v>
      </c>
      <c r="F63" s="187">
        <f t="shared" si="22"/>
        <v>0</v>
      </c>
      <c r="G63" s="187">
        <f t="shared" si="22"/>
        <v>0</v>
      </c>
      <c r="H63" s="187">
        <f t="shared" si="22"/>
        <v>0</v>
      </c>
      <c r="I63" s="187">
        <f t="shared" si="22"/>
        <v>9908940</v>
      </c>
      <c r="J63" s="187">
        <f t="shared" si="22"/>
        <v>0</v>
      </c>
      <c r="K63" s="187">
        <f t="shared" si="22"/>
        <v>0</v>
      </c>
      <c r="L63" s="187">
        <f t="shared" si="22"/>
        <v>0</v>
      </c>
      <c r="M63" s="187">
        <f t="shared" si="22"/>
        <v>0</v>
      </c>
      <c r="N63" s="187">
        <f t="shared" si="22"/>
        <v>0</v>
      </c>
      <c r="O63" s="187">
        <f t="shared" si="22"/>
        <v>0</v>
      </c>
      <c r="P63" s="187">
        <f t="shared" si="22"/>
        <v>0</v>
      </c>
      <c r="Q63" s="198"/>
      <c r="R63" s="198"/>
      <c r="S63" s="199"/>
      <c r="T63" s="199"/>
      <c r="U63" s="199"/>
    </row>
    <row r="64" spans="1:21" s="200" customFormat="1" ht="14.25">
      <c r="A64" s="630"/>
      <c r="B64" s="618"/>
      <c r="C64" s="185" t="s">
        <v>8</v>
      </c>
      <c r="D64" s="186">
        <f>D62+D63</f>
        <v>517670411</v>
      </c>
      <c r="E64" s="187">
        <f t="shared" ref="E64:P64" si="23">E62+E63</f>
        <v>228211901</v>
      </c>
      <c r="F64" s="187">
        <f t="shared" si="23"/>
        <v>68220850</v>
      </c>
      <c r="G64" s="187">
        <f t="shared" si="23"/>
        <v>15139812</v>
      </c>
      <c r="H64" s="187">
        <f t="shared" si="23"/>
        <v>53081038</v>
      </c>
      <c r="I64" s="187">
        <f t="shared" si="23"/>
        <v>158529788</v>
      </c>
      <c r="J64" s="187">
        <f t="shared" si="23"/>
        <v>74000</v>
      </c>
      <c r="K64" s="187">
        <f t="shared" si="23"/>
        <v>1387263</v>
      </c>
      <c r="L64" s="187">
        <f t="shared" si="23"/>
        <v>0</v>
      </c>
      <c r="M64" s="187">
        <f t="shared" si="23"/>
        <v>289458510</v>
      </c>
      <c r="N64" s="187">
        <f t="shared" si="23"/>
        <v>286408492</v>
      </c>
      <c r="O64" s="187">
        <f t="shared" si="23"/>
        <v>171368875</v>
      </c>
      <c r="P64" s="187">
        <f t="shared" si="23"/>
        <v>3050018</v>
      </c>
      <c r="Q64" s="198"/>
      <c r="R64" s="198"/>
      <c r="S64" s="199"/>
      <c r="T64" s="199"/>
      <c r="U64" s="199"/>
    </row>
    <row r="65" spans="1:21" s="173" customFormat="1" ht="13.5" customHeight="1">
      <c r="A65" s="622" t="s">
        <v>167</v>
      </c>
      <c r="B65" s="608" t="s">
        <v>168</v>
      </c>
      <c r="C65" s="191" t="s">
        <v>6</v>
      </c>
      <c r="D65" s="182">
        <f t="shared" ref="D65:D90" si="24">E65+M65</f>
        <v>103592380</v>
      </c>
      <c r="E65" s="183">
        <f t="shared" ref="E65:E90" si="25">F65+I65+J65+K65+L65</f>
        <v>103492380</v>
      </c>
      <c r="F65" s="183">
        <f t="shared" ref="F65:F90" si="26">G65+H65</f>
        <v>6992380</v>
      </c>
      <c r="G65" s="183">
        <v>0</v>
      </c>
      <c r="H65" s="183">
        <v>6992380</v>
      </c>
      <c r="I65" s="183">
        <v>96500000</v>
      </c>
      <c r="J65" s="183">
        <v>0</v>
      </c>
      <c r="K65" s="183">
        <v>0</v>
      </c>
      <c r="L65" s="183">
        <v>0</v>
      </c>
      <c r="M65" s="183">
        <f>N65+P65</f>
        <v>100000</v>
      </c>
      <c r="N65" s="183">
        <v>100000</v>
      </c>
      <c r="O65" s="183">
        <v>0</v>
      </c>
      <c r="P65" s="183">
        <v>0</v>
      </c>
      <c r="Q65" s="192"/>
      <c r="R65" s="192"/>
      <c r="S65" s="184"/>
      <c r="T65" s="184"/>
      <c r="U65" s="184"/>
    </row>
    <row r="66" spans="1:21" s="173" customFormat="1" ht="13.5" customHeight="1">
      <c r="A66" s="623"/>
      <c r="B66" s="609"/>
      <c r="C66" s="191" t="s">
        <v>7</v>
      </c>
      <c r="D66" s="182">
        <f t="shared" si="24"/>
        <v>9809797</v>
      </c>
      <c r="E66" s="183">
        <f t="shared" si="25"/>
        <v>9809797</v>
      </c>
      <c r="F66" s="183">
        <f t="shared" si="26"/>
        <v>0</v>
      </c>
      <c r="G66" s="183"/>
      <c r="H66" s="183"/>
      <c r="I66" s="183">
        <v>9809797</v>
      </c>
      <c r="J66" s="183"/>
      <c r="K66" s="183"/>
      <c r="L66" s="183"/>
      <c r="M66" s="183">
        <f>N66+P66</f>
        <v>0</v>
      </c>
      <c r="N66" s="183"/>
      <c r="O66" s="183"/>
      <c r="P66" s="183"/>
      <c r="Q66" s="192"/>
      <c r="R66" s="192"/>
      <c r="S66" s="184"/>
      <c r="T66" s="184"/>
      <c r="U66" s="184"/>
    </row>
    <row r="67" spans="1:21" s="173" customFormat="1" ht="13.15" customHeight="1">
      <c r="A67" s="624"/>
      <c r="B67" s="610"/>
      <c r="C67" s="191" t="s">
        <v>8</v>
      </c>
      <c r="D67" s="182">
        <f>D65+D66</f>
        <v>113402177</v>
      </c>
      <c r="E67" s="183">
        <f t="shared" ref="E67:P67" si="27">E65+E66</f>
        <v>113302177</v>
      </c>
      <c r="F67" s="183">
        <f t="shared" si="27"/>
        <v>6992380</v>
      </c>
      <c r="G67" s="183">
        <f t="shared" si="27"/>
        <v>0</v>
      </c>
      <c r="H67" s="183">
        <f t="shared" si="27"/>
        <v>6992380</v>
      </c>
      <c r="I67" s="183">
        <f t="shared" si="27"/>
        <v>106309797</v>
      </c>
      <c r="J67" s="183">
        <f t="shared" si="27"/>
        <v>0</v>
      </c>
      <c r="K67" s="183">
        <f t="shared" si="27"/>
        <v>0</v>
      </c>
      <c r="L67" s="183">
        <f t="shared" si="27"/>
        <v>0</v>
      </c>
      <c r="M67" s="183">
        <f t="shared" si="27"/>
        <v>100000</v>
      </c>
      <c r="N67" s="183">
        <f t="shared" si="27"/>
        <v>100000</v>
      </c>
      <c r="O67" s="183">
        <f t="shared" si="27"/>
        <v>0</v>
      </c>
      <c r="P67" s="183">
        <f t="shared" si="27"/>
        <v>0</v>
      </c>
      <c r="Q67" s="192"/>
      <c r="R67" s="192"/>
      <c r="S67" s="184"/>
      <c r="T67" s="184"/>
      <c r="U67" s="184"/>
    </row>
    <row r="68" spans="1:21" s="173" customFormat="1" ht="13.5" hidden="1" customHeight="1">
      <c r="A68" s="622" t="s">
        <v>169</v>
      </c>
      <c r="B68" s="608" t="s">
        <v>170</v>
      </c>
      <c r="C68" s="191" t="s">
        <v>6</v>
      </c>
      <c r="D68" s="182">
        <f t="shared" si="24"/>
        <v>1199983</v>
      </c>
      <c r="E68" s="183">
        <f t="shared" si="25"/>
        <v>20040</v>
      </c>
      <c r="F68" s="183">
        <f t="shared" si="26"/>
        <v>0</v>
      </c>
      <c r="G68" s="183">
        <v>0</v>
      </c>
      <c r="H68" s="183">
        <v>0</v>
      </c>
      <c r="I68" s="183">
        <v>0</v>
      </c>
      <c r="J68" s="183">
        <v>0</v>
      </c>
      <c r="K68" s="183">
        <f>999983-832952-146991</f>
        <v>20040</v>
      </c>
      <c r="L68" s="183">
        <v>0</v>
      </c>
      <c r="M68" s="183">
        <f>N68+P68</f>
        <v>1179943</v>
      </c>
      <c r="N68" s="183">
        <v>1179943</v>
      </c>
      <c r="O68" s="183">
        <v>979943</v>
      </c>
      <c r="P68" s="183">
        <v>0</v>
      </c>
      <c r="Q68" s="192"/>
      <c r="R68" s="192"/>
      <c r="S68" s="184"/>
      <c r="T68" s="184"/>
      <c r="U68" s="184"/>
    </row>
    <row r="69" spans="1:21" s="173" customFormat="1" ht="13.5" hidden="1" customHeight="1">
      <c r="A69" s="623"/>
      <c r="B69" s="609"/>
      <c r="C69" s="191" t="s">
        <v>7</v>
      </c>
      <c r="D69" s="182">
        <f t="shared" si="24"/>
        <v>0</v>
      </c>
      <c r="E69" s="183">
        <f t="shared" si="25"/>
        <v>0</v>
      </c>
      <c r="F69" s="183">
        <f t="shared" si="26"/>
        <v>0</v>
      </c>
      <c r="G69" s="183"/>
      <c r="H69" s="183"/>
      <c r="I69" s="183"/>
      <c r="J69" s="183"/>
      <c r="K69" s="183"/>
      <c r="L69" s="183"/>
      <c r="M69" s="183">
        <f>N69+P69</f>
        <v>0</v>
      </c>
      <c r="N69" s="183"/>
      <c r="O69" s="183"/>
      <c r="P69" s="183"/>
      <c r="Q69" s="192"/>
      <c r="R69" s="192"/>
      <c r="S69" s="184"/>
      <c r="T69" s="184"/>
      <c r="U69" s="184"/>
    </row>
    <row r="70" spans="1:21" s="173" customFormat="1" ht="13.5" hidden="1" customHeight="1">
      <c r="A70" s="624"/>
      <c r="B70" s="610"/>
      <c r="C70" s="191" t="s">
        <v>8</v>
      </c>
      <c r="D70" s="182">
        <f>D68+D69</f>
        <v>1199983</v>
      </c>
      <c r="E70" s="183">
        <f t="shared" ref="E70:P70" si="28">E68+E69</f>
        <v>20040</v>
      </c>
      <c r="F70" s="183">
        <f t="shared" si="28"/>
        <v>0</v>
      </c>
      <c r="G70" s="183">
        <f t="shared" si="28"/>
        <v>0</v>
      </c>
      <c r="H70" s="183">
        <f t="shared" si="28"/>
        <v>0</v>
      </c>
      <c r="I70" s="183">
        <f t="shared" si="28"/>
        <v>0</v>
      </c>
      <c r="J70" s="183">
        <f t="shared" si="28"/>
        <v>0</v>
      </c>
      <c r="K70" s="183">
        <f t="shared" si="28"/>
        <v>20040</v>
      </c>
      <c r="L70" s="183">
        <f t="shared" si="28"/>
        <v>0</v>
      </c>
      <c r="M70" s="183">
        <f t="shared" si="28"/>
        <v>1179943</v>
      </c>
      <c r="N70" s="183">
        <f t="shared" si="28"/>
        <v>1179943</v>
      </c>
      <c r="O70" s="183">
        <f t="shared" si="28"/>
        <v>979943</v>
      </c>
      <c r="P70" s="183">
        <f t="shared" si="28"/>
        <v>0</v>
      </c>
      <c r="Q70" s="192"/>
      <c r="R70" s="192"/>
      <c r="S70" s="184"/>
      <c r="T70" s="184"/>
      <c r="U70" s="184"/>
    </row>
    <row r="71" spans="1:21" s="173" customFormat="1" ht="13.5" hidden="1" customHeight="1">
      <c r="A71" s="622" t="s">
        <v>171</v>
      </c>
      <c r="B71" s="608" t="s">
        <v>172</v>
      </c>
      <c r="C71" s="191" t="s">
        <v>6</v>
      </c>
      <c r="D71" s="182">
        <f t="shared" si="24"/>
        <v>35079992</v>
      </c>
      <c r="E71" s="183">
        <f t="shared" si="25"/>
        <v>35079992</v>
      </c>
      <c r="F71" s="183">
        <f t="shared" si="26"/>
        <v>4649</v>
      </c>
      <c r="G71" s="183">
        <v>0</v>
      </c>
      <c r="H71" s="183">
        <v>4649</v>
      </c>
      <c r="I71" s="183">
        <v>35075343</v>
      </c>
      <c r="J71" s="183">
        <v>0</v>
      </c>
      <c r="K71" s="183">
        <v>0</v>
      </c>
      <c r="L71" s="183">
        <v>0</v>
      </c>
      <c r="M71" s="183">
        <f>N71+P71</f>
        <v>0</v>
      </c>
      <c r="N71" s="183">
        <v>0</v>
      </c>
      <c r="O71" s="183">
        <v>0</v>
      </c>
      <c r="P71" s="183">
        <v>0</v>
      </c>
      <c r="Q71" s="192"/>
      <c r="R71" s="192"/>
      <c r="S71" s="184"/>
      <c r="T71" s="184"/>
      <c r="U71" s="184"/>
    </row>
    <row r="72" spans="1:21" s="173" customFormat="1" ht="13.5" hidden="1" customHeight="1">
      <c r="A72" s="623"/>
      <c r="B72" s="609"/>
      <c r="C72" s="191" t="s">
        <v>7</v>
      </c>
      <c r="D72" s="182">
        <f t="shared" si="24"/>
        <v>0</v>
      </c>
      <c r="E72" s="183">
        <f t="shared" si="25"/>
        <v>0</v>
      </c>
      <c r="F72" s="183">
        <f t="shared" si="26"/>
        <v>0</v>
      </c>
      <c r="G72" s="183"/>
      <c r="H72" s="183"/>
      <c r="I72" s="183"/>
      <c r="J72" s="183"/>
      <c r="K72" s="183"/>
      <c r="L72" s="183"/>
      <c r="M72" s="183">
        <f>N72+P72</f>
        <v>0</v>
      </c>
      <c r="N72" s="183"/>
      <c r="O72" s="183"/>
      <c r="P72" s="183"/>
      <c r="Q72" s="192"/>
      <c r="R72" s="192"/>
      <c r="S72" s="184"/>
      <c r="T72" s="184"/>
      <c r="U72" s="184"/>
    </row>
    <row r="73" spans="1:21" s="173" customFormat="1" ht="13.5" hidden="1" customHeight="1">
      <c r="A73" s="624"/>
      <c r="B73" s="610"/>
      <c r="C73" s="191" t="s">
        <v>8</v>
      </c>
      <c r="D73" s="182">
        <f>D71+D72</f>
        <v>35079992</v>
      </c>
      <c r="E73" s="183">
        <f t="shared" ref="E73:P73" si="29">E71+E72</f>
        <v>35079992</v>
      </c>
      <c r="F73" s="183">
        <f t="shared" si="29"/>
        <v>4649</v>
      </c>
      <c r="G73" s="183">
        <f t="shared" si="29"/>
        <v>0</v>
      </c>
      <c r="H73" s="183">
        <f t="shared" si="29"/>
        <v>4649</v>
      </c>
      <c r="I73" s="183">
        <f t="shared" si="29"/>
        <v>35075343</v>
      </c>
      <c r="J73" s="183">
        <f t="shared" si="29"/>
        <v>0</v>
      </c>
      <c r="K73" s="183">
        <f t="shared" si="29"/>
        <v>0</v>
      </c>
      <c r="L73" s="183">
        <f t="shared" si="29"/>
        <v>0</v>
      </c>
      <c r="M73" s="183">
        <f t="shared" si="29"/>
        <v>0</v>
      </c>
      <c r="N73" s="183">
        <f t="shared" si="29"/>
        <v>0</v>
      </c>
      <c r="O73" s="183">
        <f t="shared" si="29"/>
        <v>0</v>
      </c>
      <c r="P73" s="183">
        <f t="shared" si="29"/>
        <v>0</v>
      </c>
      <c r="Q73" s="192"/>
      <c r="R73" s="192"/>
      <c r="S73" s="184"/>
      <c r="T73" s="184"/>
      <c r="U73" s="184"/>
    </row>
    <row r="74" spans="1:21" s="173" customFormat="1" ht="13.5" customHeight="1">
      <c r="A74" s="619">
        <v>60004</v>
      </c>
      <c r="B74" s="608" t="s">
        <v>110</v>
      </c>
      <c r="C74" s="191" t="s">
        <v>6</v>
      </c>
      <c r="D74" s="182">
        <f t="shared" si="24"/>
        <v>16995505</v>
      </c>
      <c r="E74" s="183">
        <f t="shared" si="25"/>
        <v>16995505</v>
      </c>
      <c r="F74" s="183">
        <f t="shared" si="26"/>
        <v>0</v>
      </c>
      <c r="G74" s="183">
        <v>0</v>
      </c>
      <c r="H74" s="183">
        <v>0</v>
      </c>
      <c r="I74" s="183">
        <v>16995505</v>
      </c>
      <c r="J74" s="183">
        <v>0</v>
      </c>
      <c r="K74" s="183">
        <v>0</v>
      </c>
      <c r="L74" s="183">
        <v>0</v>
      </c>
      <c r="M74" s="183">
        <f>N74+P74</f>
        <v>0</v>
      </c>
      <c r="N74" s="183">
        <v>0</v>
      </c>
      <c r="O74" s="183">
        <v>0</v>
      </c>
      <c r="P74" s="183">
        <v>0</v>
      </c>
      <c r="Q74" s="192"/>
      <c r="R74" s="192"/>
      <c r="S74" s="184"/>
      <c r="T74" s="184"/>
      <c r="U74" s="184"/>
    </row>
    <row r="75" spans="1:21" s="173" customFormat="1" ht="13.5" customHeight="1">
      <c r="A75" s="620"/>
      <c r="B75" s="609"/>
      <c r="C75" s="191" t="s">
        <v>7</v>
      </c>
      <c r="D75" s="182">
        <f t="shared" si="24"/>
        <v>99143</v>
      </c>
      <c r="E75" s="183">
        <f t="shared" si="25"/>
        <v>99143</v>
      </c>
      <c r="F75" s="183">
        <f t="shared" si="26"/>
        <v>0</v>
      </c>
      <c r="G75" s="183"/>
      <c r="H75" s="183"/>
      <c r="I75" s="183">
        <v>99143</v>
      </c>
      <c r="J75" s="183"/>
      <c r="K75" s="183"/>
      <c r="L75" s="183"/>
      <c r="M75" s="183">
        <f>N75+P75</f>
        <v>0</v>
      </c>
      <c r="N75" s="183"/>
      <c r="O75" s="183"/>
      <c r="P75" s="183"/>
      <c r="Q75" s="192"/>
      <c r="R75" s="192"/>
      <c r="S75" s="184"/>
      <c r="T75" s="184"/>
      <c r="U75" s="184"/>
    </row>
    <row r="76" spans="1:21" s="173" customFormat="1" ht="13.5" customHeight="1">
      <c r="A76" s="621"/>
      <c r="B76" s="610"/>
      <c r="C76" s="191" t="s">
        <v>8</v>
      </c>
      <c r="D76" s="182">
        <f>D74+D75</f>
        <v>17094648</v>
      </c>
      <c r="E76" s="183">
        <f t="shared" ref="E76:P76" si="30">E74+E75</f>
        <v>17094648</v>
      </c>
      <c r="F76" s="183">
        <f t="shared" si="30"/>
        <v>0</v>
      </c>
      <c r="G76" s="183">
        <f t="shared" si="30"/>
        <v>0</v>
      </c>
      <c r="H76" s="183">
        <f t="shared" si="30"/>
        <v>0</v>
      </c>
      <c r="I76" s="183">
        <f t="shared" si="30"/>
        <v>17094648</v>
      </c>
      <c r="J76" s="183">
        <f t="shared" si="30"/>
        <v>0</v>
      </c>
      <c r="K76" s="183">
        <f t="shared" si="30"/>
        <v>0</v>
      </c>
      <c r="L76" s="183">
        <f t="shared" si="30"/>
        <v>0</v>
      </c>
      <c r="M76" s="183">
        <f t="shared" si="30"/>
        <v>0</v>
      </c>
      <c r="N76" s="183">
        <f t="shared" si="30"/>
        <v>0</v>
      </c>
      <c r="O76" s="183">
        <f t="shared" si="30"/>
        <v>0</v>
      </c>
      <c r="P76" s="183">
        <f t="shared" si="30"/>
        <v>0</v>
      </c>
      <c r="Q76" s="192"/>
      <c r="R76" s="192"/>
      <c r="S76" s="184"/>
      <c r="T76" s="184"/>
      <c r="U76" s="184"/>
    </row>
    <row r="77" spans="1:21" s="173" customFormat="1" ht="13.5" hidden="1" customHeight="1">
      <c r="A77" s="622" t="s">
        <v>173</v>
      </c>
      <c r="B77" s="608" t="s">
        <v>174</v>
      </c>
      <c r="C77" s="191" t="s">
        <v>6</v>
      </c>
      <c r="D77" s="182">
        <f t="shared" si="24"/>
        <v>341760860</v>
      </c>
      <c r="E77" s="183">
        <f t="shared" si="25"/>
        <v>61763527</v>
      </c>
      <c r="F77" s="183">
        <f t="shared" si="26"/>
        <v>60748821</v>
      </c>
      <c r="G77" s="183">
        <v>14971615</v>
      </c>
      <c r="H77" s="183">
        <v>45777206</v>
      </c>
      <c r="I77" s="183">
        <v>0</v>
      </c>
      <c r="J77" s="183">
        <v>74000</v>
      </c>
      <c r="K77" s="183">
        <v>940706</v>
      </c>
      <c r="L77" s="183">
        <v>0</v>
      </c>
      <c r="M77" s="183">
        <f>N77+P77</f>
        <v>279997333</v>
      </c>
      <c r="N77" s="183">
        <v>279997333</v>
      </c>
      <c r="O77" s="183">
        <v>170388932</v>
      </c>
      <c r="P77" s="183">
        <v>0</v>
      </c>
      <c r="Q77" s="192"/>
      <c r="R77" s="192"/>
      <c r="S77" s="184"/>
      <c r="T77" s="184"/>
      <c r="U77" s="184"/>
    </row>
    <row r="78" spans="1:21" s="173" customFormat="1" ht="13.5" hidden="1" customHeight="1">
      <c r="A78" s="623"/>
      <c r="B78" s="609"/>
      <c r="C78" s="191" t="s">
        <v>7</v>
      </c>
      <c r="D78" s="182">
        <f t="shared" si="24"/>
        <v>0</v>
      </c>
      <c r="E78" s="183">
        <f t="shared" si="25"/>
        <v>0</v>
      </c>
      <c r="F78" s="183">
        <f t="shared" si="26"/>
        <v>0</v>
      </c>
      <c r="G78" s="183"/>
      <c r="H78" s="183"/>
      <c r="I78" s="183"/>
      <c r="J78" s="183"/>
      <c r="K78" s="183"/>
      <c r="L78" s="183"/>
      <c r="M78" s="183">
        <f>N78+P78</f>
        <v>0</v>
      </c>
      <c r="N78" s="183"/>
      <c r="O78" s="183"/>
      <c r="P78" s="183"/>
      <c r="Q78" s="192"/>
      <c r="R78" s="192"/>
      <c r="S78" s="184"/>
      <c r="T78" s="184"/>
      <c r="U78" s="184"/>
    </row>
    <row r="79" spans="1:21" s="173" customFormat="1" ht="13.5" hidden="1" customHeight="1">
      <c r="A79" s="624"/>
      <c r="B79" s="610"/>
      <c r="C79" s="191" t="s">
        <v>8</v>
      </c>
      <c r="D79" s="182">
        <f>D77+D78</f>
        <v>341760860</v>
      </c>
      <c r="E79" s="183">
        <f t="shared" ref="E79:P79" si="31">E77+E78</f>
        <v>61763527</v>
      </c>
      <c r="F79" s="183">
        <f t="shared" si="31"/>
        <v>60748821</v>
      </c>
      <c r="G79" s="183">
        <f t="shared" si="31"/>
        <v>14971615</v>
      </c>
      <c r="H79" s="183">
        <f t="shared" si="31"/>
        <v>45777206</v>
      </c>
      <c r="I79" s="183">
        <f t="shared" si="31"/>
        <v>0</v>
      </c>
      <c r="J79" s="183">
        <f t="shared" si="31"/>
        <v>74000</v>
      </c>
      <c r="K79" s="183">
        <f t="shared" si="31"/>
        <v>940706</v>
      </c>
      <c r="L79" s="183">
        <f t="shared" si="31"/>
        <v>0</v>
      </c>
      <c r="M79" s="183">
        <f t="shared" si="31"/>
        <v>279997333</v>
      </c>
      <c r="N79" s="183">
        <f t="shared" si="31"/>
        <v>279997333</v>
      </c>
      <c r="O79" s="183">
        <f t="shared" si="31"/>
        <v>170388932</v>
      </c>
      <c r="P79" s="183">
        <f t="shared" si="31"/>
        <v>0</v>
      </c>
      <c r="Q79" s="192"/>
      <c r="R79" s="192"/>
      <c r="S79" s="184"/>
      <c r="T79" s="184"/>
      <c r="U79" s="184"/>
    </row>
    <row r="80" spans="1:21" s="173" customFormat="1" ht="13.5" hidden="1" customHeight="1">
      <c r="A80" s="622" t="s">
        <v>175</v>
      </c>
      <c r="B80" s="608" t="s">
        <v>176</v>
      </c>
      <c r="C80" s="191" t="s">
        <v>6</v>
      </c>
      <c r="D80" s="182">
        <f t="shared" si="24"/>
        <v>4800000</v>
      </c>
      <c r="E80" s="183">
        <f t="shared" si="25"/>
        <v>0</v>
      </c>
      <c r="F80" s="183">
        <f t="shared" si="26"/>
        <v>0</v>
      </c>
      <c r="G80" s="183">
        <v>0</v>
      </c>
      <c r="H80" s="183">
        <v>0</v>
      </c>
      <c r="I80" s="183">
        <v>0</v>
      </c>
      <c r="J80" s="183">
        <v>0</v>
      </c>
      <c r="K80" s="183">
        <v>0</v>
      </c>
      <c r="L80" s="183">
        <v>0</v>
      </c>
      <c r="M80" s="183">
        <f>N80+P80</f>
        <v>4800000</v>
      </c>
      <c r="N80" s="183">
        <v>4800000</v>
      </c>
      <c r="O80" s="183">
        <v>0</v>
      </c>
      <c r="P80" s="183">
        <v>0</v>
      </c>
      <c r="Q80" s="192"/>
      <c r="R80" s="192"/>
      <c r="S80" s="184"/>
      <c r="T80" s="184"/>
      <c r="U80" s="184"/>
    </row>
    <row r="81" spans="1:21" s="173" customFormat="1" ht="13.5" hidden="1" customHeight="1">
      <c r="A81" s="623"/>
      <c r="B81" s="609"/>
      <c r="C81" s="191" t="s">
        <v>7</v>
      </c>
      <c r="D81" s="182">
        <f t="shared" si="24"/>
        <v>0</v>
      </c>
      <c r="E81" s="183">
        <f t="shared" si="25"/>
        <v>0</v>
      </c>
      <c r="F81" s="183">
        <f t="shared" si="26"/>
        <v>0</v>
      </c>
      <c r="G81" s="183"/>
      <c r="H81" s="183"/>
      <c r="I81" s="183"/>
      <c r="J81" s="183"/>
      <c r="K81" s="183"/>
      <c r="L81" s="183"/>
      <c r="M81" s="183">
        <f>N81+P81</f>
        <v>0</v>
      </c>
      <c r="N81" s="183"/>
      <c r="O81" s="183"/>
      <c r="P81" s="183"/>
      <c r="Q81" s="192"/>
      <c r="R81" s="192"/>
      <c r="S81" s="184"/>
      <c r="T81" s="184"/>
      <c r="U81" s="184"/>
    </row>
    <row r="82" spans="1:21" s="173" customFormat="1" ht="13.5" hidden="1" customHeight="1">
      <c r="A82" s="624"/>
      <c r="B82" s="610"/>
      <c r="C82" s="191" t="s">
        <v>8</v>
      </c>
      <c r="D82" s="182">
        <f>D80+D81</f>
        <v>4800000</v>
      </c>
      <c r="E82" s="183">
        <f t="shared" ref="E82:P82" si="32">E80+E81</f>
        <v>0</v>
      </c>
      <c r="F82" s="183">
        <f t="shared" si="32"/>
        <v>0</v>
      </c>
      <c r="G82" s="183">
        <f t="shared" si="32"/>
        <v>0</v>
      </c>
      <c r="H82" s="183">
        <f t="shared" si="32"/>
        <v>0</v>
      </c>
      <c r="I82" s="183">
        <f t="shared" si="32"/>
        <v>0</v>
      </c>
      <c r="J82" s="183">
        <f t="shared" si="32"/>
        <v>0</v>
      </c>
      <c r="K82" s="183">
        <f t="shared" si="32"/>
        <v>0</v>
      </c>
      <c r="L82" s="183">
        <f t="shared" si="32"/>
        <v>0</v>
      </c>
      <c r="M82" s="183">
        <f t="shared" si="32"/>
        <v>4800000</v>
      </c>
      <c r="N82" s="183">
        <f t="shared" si="32"/>
        <v>4800000</v>
      </c>
      <c r="O82" s="183">
        <f t="shared" si="32"/>
        <v>0</v>
      </c>
      <c r="P82" s="183">
        <f t="shared" si="32"/>
        <v>0</v>
      </c>
      <c r="Q82" s="192"/>
      <c r="R82" s="192"/>
      <c r="S82" s="184"/>
      <c r="T82" s="184"/>
      <c r="U82" s="184"/>
    </row>
    <row r="83" spans="1:21" s="208" customFormat="1" ht="13.5" hidden="1" customHeight="1">
      <c r="A83" s="619">
        <v>60017</v>
      </c>
      <c r="B83" s="625" t="s">
        <v>177</v>
      </c>
      <c r="C83" s="191" t="s">
        <v>6</v>
      </c>
      <c r="D83" s="207">
        <f>E83+M83</f>
        <v>331216</v>
      </c>
      <c r="E83" s="183">
        <f>F83+I83+J83+K83+L83</f>
        <v>0</v>
      </c>
      <c r="F83" s="183">
        <f>G83+H83</f>
        <v>0</v>
      </c>
      <c r="G83" s="183">
        <v>0</v>
      </c>
      <c r="H83" s="183">
        <v>0</v>
      </c>
      <c r="I83" s="183">
        <v>0</v>
      </c>
      <c r="J83" s="183">
        <v>0</v>
      </c>
      <c r="K83" s="183">
        <v>0</v>
      </c>
      <c r="L83" s="183">
        <v>0</v>
      </c>
      <c r="M83" s="183">
        <f>N83+P83</f>
        <v>331216</v>
      </c>
      <c r="N83" s="183">
        <v>331216</v>
      </c>
      <c r="O83" s="183">
        <v>0</v>
      </c>
      <c r="P83" s="183">
        <v>0</v>
      </c>
      <c r="Q83" s="192"/>
      <c r="R83" s="192"/>
      <c r="S83" s="192"/>
      <c r="T83" s="192"/>
      <c r="U83" s="192"/>
    </row>
    <row r="84" spans="1:21" s="208" customFormat="1" ht="13.5" hidden="1" customHeight="1">
      <c r="A84" s="620"/>
      <c r="B84" s="626"/>
      <c r="C84" s="191" t="s">
        <v>7</v>
      </c>
      <c r="D84" s="207">
        <f>E84+M84</f>
        <v>0</v>
      </c>
      <c r="E84" s="183">
        <f>F84+I84+J84+K84+L84</f>
        <v>0</v>
      </c>
      <c r="F84" s="183">
        <f>G84+H84</f>
        <v>0</v>
      </c>
      <c r="G84" s="183"/>
      <c r="H84" s="183"/>
      <c r="I84" s="183"/>
      <c r="J84" s="183"/>
      <c r="K84" s="183"/>
      <c r="L84" s="183"/>
      <c r="M84" s="183">
        <f>N84+P84</f>
        <v>0</v>
      </c>
      <c r="N84" s="183"/>
      <c r="O84" s="183"/>
      <c r="P84" s="183"/>
      <c r="Q84" s="192"/>
      <c r="R84" s="192"/>
      <c r="S84" s="192"/>
      <c r="T84" s="192"/>
      <c r="U84" s="192"/>
    </row>
    <row r="85" spans="1:21" s="208" customFormat="1" ht="13.5" hidden="1" customHeight="1">
      <c r="A85" s="621"/>
      <c r="B85" s="627"/>
      <c r="C85" s="191" t="s">
        <v>8</v>
      </c>
      <c r="D85" s="207">
        <f>D83+D84</f>
        <v>331216</v>
      </c>
      <c r="E85" s="183">
        <f t="shared" ref="E85:P85" si="33">E83+E84</f>
        <v>0</v>
      </c>
      <c r="F85" s="183">
        <f t="shared" si="33"/>
        <v>0</v>
      </c>
      <c r="G85" s="183">
        <f t="shared" si="33"/>
        <v>0</v>
      </c>
      <c r="H85" s="183">
        <f t="shared" si="33"/>
        <v>0</v>
      </c>
      <c r="I85" s="183">
        <f t="shared" si="33"/>
        <v>0</v>
      </c>
      <c r="J85" s="183">
        <f t="shared" si="33"/>
        <v>0</v>
      </c>
      <c r="K85" s="183">
        <f t="shared" si="33"/>
        <v>0</v>
      </c>
      <c r="L85" s="183">
        <f t="shared" si="33"/>
        <v>0</v>
      </c>
      <c r="M85" s="183">
        <f t="shared" si="33"/>
        <v>331216</v>
      </c>
      <c r="N85" s="183">
        <f t="shared" si="33"/>
        <v>331216</v>
      </c>
      <c r="O85" s="183">
        <f t="shared" si="33"/>
        <v>0</v>
      </c>
      <c r="P85" s="183">
        <f t="shared" si="33"/>
        <v>0</v>
      </c>
      <c r="Q85" s="192"/>
      <c r="R85" s="192"/>
      <c r="S85" s="192"/>
      <c r="T85" s="192"/>
      <c r="U85" s="192"/>
    </row>
    <row r="86" spans="1:21" s="208" customFormat="1" ht="13.5" hidden="1" customHeight="1">
      <c r="A86" s="619" t="s">
        <v>178</v>
      </c>
      <c r="B86" s="625" t="s">
        <v>179</v>
      </c>
      <c r="C86" s="191" t="s">
        <v>6</v>
      </c>
      <c r="D86" s="207">
        <f>E86+M86</f>
        <v>3000018</v>
      </c>
      <c r="E86" s="183">
        <f>F86+I86+J86+K86+L86</f>
        <v>0</v>
      </c>
      <c r="F86" s="183">
        <f>G86+H86</f>
        <v>0</v>
      </c>
      <c r="G86" s="183">
        <v>0</v>
      </c>
      <c r="H86" s="183">
        <v>0</v>
      </c>
      <c r="I86" s="183">
        <v>0</v>
      </c>
      <c r="J86" s="183">
        <v>0</v>
      </c>
      <c r="K86" s="183">
        <v>0</v>
      </c>
      <c r="L86" s="183">
        <v>0</v>
      </c>
      <c r="M86" s="183">
        <f>N86+P86</f>
        <v>3000018</v>
      </c>
      <c r="N86" s="183">
        <v>0</v>
      </c>
      <c r="O86" s="183">
        <v>0</v>
      </c>
      <c r="P86" s="183">
        <v>3000018</v>
      </c>
      <c r="Q86" s="192"/>
      <c r="R86" s="192"/>
      <c r="S86" s="192"/>
      <c r="T86" s="192"/>
      <c r="U86" s="192"/>
    </row>
    <row r="87" spans="1:21" s="208" customFormat="1" ht="13.5" hidden="1" customHeight="1">
      <c r="A87" s="620"/>
      <c r="B87" s="626"/>
      <c r="C87" s="191" t="s">
        <v>7</v>
      </c>
      <c r="D87" s="207">
        <f>E87+M87</f>
        <v>0</v>
      </c>
      <c r="E87" s="183">
        <f>F87+I87+J87+K87+L87</f>
        <v>0</v>
      </c>
      <c r="F87" s="183">
        <f>G87+H87</f>
        <v>0</v>
      </c>
      <c r="G87" s="183"/>
      <c r="H87" s="183"/>
      <c r="I87" s="183"/>
      <c r="J87" s="183"/>
      <c r="K87" s="183"/>
      <c r="L87" s="183"/>
      <c r="M87" s="183">
        <f>N87+P87</f>
        <v>0</v>
      </c>
      <c r="N87" s="183"/>
      <c r="O87" s="183"/>
      <c r="P87" s="183"/>
      <c r="Q87" s="192"/>
      <c r="R87" s="192"/>
      <c r="S87" s="192"/>
      <c r="T87" s="192"/>
      <c r="U87" s="192"/>
    </row>
    <row r="88" spans="1:21" s="208" customFormat="1" ht="13.5" hidden="1" customHeight="1">
      <c r="A88" s="621"/>
      <c r="B88" s="627"/>
      <c r="C88" s="191" t="s">
        <v>8</v>
      </c>
      <c r="D88" s="207">
        <f>D86+D87</f>
        <v>3000018</v>
      </c>
      <c r="E88" s="183">
        <f t="shared" ref="E88:P88" si="34">E86+E87</f>
        <v>0</v>
      </c>
      <c r="F88" s="183">
        <f t="shared" si="34"/>
        <v>0</v>
      </c>
      <c r="G88" s="183">
        <f t="shared" si="34"/>
        <v>0</v>
      </c>
      <c r="H88" s="183">
        <f t="shared" si="34"/>
        <v>0</v>
      </c>
      <c r="I88" s="183">
        <f t="shared" si="34"/>
        <v>0</v>
      </c>
      <c r="J88" s="183">
        <f t="shared" si="34"/>
        <v>0</v>
      </c>
      <c r="K88" s="183">
        <f t="shared" si="34"/>
        <v>0</v>
      </c>
      <c r="L88" s="183">
        <f t="shared" si="34"/>
        <v>0</v>
      </c>
      <c r="M88" s="183">
        <f t="shared" si="34"/>
        <v>3000018</v>
      </c>
      <c r="N88" s="183">
        <f t="shared" si="34"/>
        <v>0</v>
      </c>
      <c r="O88" s="183">
        <f t="shared" si="34"/>
        <v>0</v>
      </c>
      <c r="P88" s="183">
        <f t="shared" si="34"/>
        <v>3000018</v>
      </c>
      <c r="Q88" s="192"/>
      <c r="R88" s="192"/>
      <c r="S88" s="192"/>
      <c r="T88" s="192"/>
      <c r="U88" s="192"/>
    </row>
    <row r="89" spans="1:21" s="173" customFormat="1" ht="13.5" hidden="1" customHeight="1">
      <c r="A89" s="622" t="s">
        <v>180</v>
      </c>
      <c r="B89" s="608" t="s">
        <v>156</v>
      </c>
      <c r="C89" s="191" t="s">
        <v>6</v>
      </c>
      <c r="D89" s="182">
        <f t="shared" si="24"/>
        <v>1001517</v>
      </c>
      <c r="E89" s="183">
        <f t="shared" si="25"/>
        <v>951517</v>
      </c>
      <c r="F89" s="183">
        <f t="shared" si="26"/>
        <v>475000</v>
      </c>
      <c r="G89" s="183">
        <v>168197</v>
      </c>
      <c r="H89" s="183">
        <v>306803</v>
      </c>
      <c r="I89" s="183">
        <v>50000</v>
      </c>
      <c r="J89" s="183">
        <v>0</v>
      </c>
      <c r="K89" s="183">
        <v>426517</v>
      </c>
      <c r="L89" s="183">
        <v>0</v>
      </c>
      <c r="M89" s="183">
        <f>N89+P89</f>
        <v>50000</v>
      </c>
      <c r="N89" s="183">
        <v>0</v>
      </c>
      <c r="O89" s="183">
        <v>0</v>
      </c>
      <c r="P89" s="183">
        <v>50000</v>
      </c>
      <c r="Q89" s="192"/>
      <c r="R89" s="192"/>
      <c r="S89" s="184"/>
      <c r="T89" s="184"/>
      <c r="U89" s="184"/>
    </row>
    <row r="90" spans="1:21" s="173" customFormat="1" ht="13.5" hidden="1" customHeight="1">
      <c r="A90" s="623"/>
      <c r="B90" s="609"/>
      <c r="C90" s="191" t="s">
        <v>7</v>
      </c>
      <c r="D90" s="182">
        <f t="shared" si="24"/>
        <v>0</v>
      </c>
      <c r="E90" s="183">
        <f t="shared" si="25"/>
        <v>0</v>
      </c>
      <c r="F90" s="183">
        <f t="shared" si="26"/>
        <v>0</v>
      </c>
      <c r="G90" s="183"/>
      <c r="H90" s="183"/>
      <c r="I90" s="183"/>
      <c r="J90" s="183"/>
      <c r="K90" s="183"/>
      <c r="L90" s="183"/>
      <c r="M90" s="183">
        <f>N90+P90</f>
        <v>0</v>
      </c>
      <c r="N90" s="183"/>
      <c r="O90" s="183"/>
      <c r="P90" s="183"/>
      <c r="Q90" s="192"/>
      <c r="R90" s="192"/>
      <c r="S90" s="184"/>
      <c r="T90" s="184"/>
      <c r="U90" s="184"/>
    </row>
    <row r="91" spans="1:21" s="173" customFormat="1" ht="13.5" hidden="1" customHeight="1">
      <c r="A91" s="624"/>
      <c r="B91" s="610"/>
      <c r="C91" s="191" t="s">
        <v>8</v>
      </c>
      <c r="D91" s="182">
        <f>D89+D90</f>
        <v>1001517</v>
      </c>
      <c r="E91" s="183">
        <f t="shared" ref="E91:P91" si="35">E89+E90</f>
        <v>951517</v>
      </c>
      <c r="F91" s="183">
        <f t="shared" si="35"/>
        <v>475000</v>
      </c>
      <c r="G91" s="183">
        <f t="shared" si="35"/>
        <v>168197</v>
      </c>
      <c r="H91" s="183">
        <f t="shared" si="35"/>
        <v>306803</v>
      </c>
      <c r="I91" s="183">
        <f t="shared" si="35"/>
        <v>50000</v>
      </c>
      <c r="J91" s="183">
        <f t="shared" si="35"/>
        <v>0</v>
      </c>
      <c r="K91" s="183">
        <f t="shared" si="35"/>
        <v>426517</v>
      </c>
      <c r="L91" s="183">
        <f t="shared" si="35"/>
        <v>0</v>
      </c>
      <c r="M91" s="183">
        <f t="shared" si="35"/>
        <v>50000</v>
      </c>
      <c r="N91" s="183">
        <f t="shared" si="35"/>
        <v>0</v>
      </c>
      <c r="O91" s="183">
        <f t="shared" si="35"/>
        <v>0</v>
      </c>
      <c r="P91" s="183">
        <f t="shared" si="35"/>
        <v>50000</v>
      </c>
      <c r="Q91" s="192"/>
      <c r="R91" s="192"/>
      <c r="S91" s="184"/>
      <c r="T91" s="184"/>
      <c r="U91" s="184"/>
    </row>
    <row r="92" spans="1:21" s="200" customFormat="1" ht="14.25" hidden="1">
      <c r="A92" s="628" t="s">
        <v>31</v>
      </c>
      <c r="B92" s="616" t="s">
        <v>32</v>
      </c>
      <c r="C92" s="185" t="s">
        <v>6</v>
      </c>
      <c r="D92" s="186">
        <f t="shared" ref="D92:P93" si="36">D95+D98</f>
        <v>1387430</v>
      </c>
      <c r="E92" s="187">
        <f t="shared" si="36"/>
        <v>1387430</v>
      </c>
      <c r="F92" s="187">
        <f t="shared" si="36"/>
        <v>701819</v>
      </c>
      <c r="G92" s="187">
        <f t="shared" si="36"/>
        <v>189000</v>
      </c>
      <c r="H92" s="187">
        <f t="shared" si="36"/>
        <v>512819</v>
      </c>
      <c r="I92" s="187">
        <f t="shared" si="36"/>
        <v>141000</v>
      </c>
      <c r="J92" s="187">
        <f t="shared" si="36"/>
        <v>0</v>
      </c>
      <c r="K92" s="187">
        <f t="shared" si="36"/>
        <v>544611</v>
      </c>
      <c r="L92" s="187">
        <f t="shared" si="36"/>
        <v>0</v>
      </c>
      <c r="M92" s="187">
        <f t="shared" si="36"/>
        <v>0</v>
      </c>
      <c r="N92" s="187">
        <f t="shared" si="36"/>
        <v>0</v>
      </c>
      <c r="O92" s="187">
        <f t="shared" si="36"/>
        <v>0</v>
      </c>
      <c r="P92" s="187">
        <f t="shared" si="36"/>
        <v>0</v>
      </c>
      <c r="Q92" s="198"/>
      <c r="R92" s="198"/>
      <c r="S92" s="199"/>
      <c r="T92" s="199"/>
      <c r="U92" s="199"/>
    </row>
    <row r="93" spans="1:21" s="200" customFormat="1" ht="14.25" hidden="1">
      <c r="A93" s="629"/>
      <c r="B93" s="617"/>
      <c r="C93" s="185" t="s">
        <v>7</v>
      </c>
      <c r="D93" s="186">
        <f t="shared" si="36"/>
        <v>0</v>
      </c>
      <c r="E93" s="187">
        <f t="shared" si="36"/>
        <v>0</v>
      </c>
      <c r="F93" s="187">
        <f t="shared" si="36"/>
        <v>0</v>
      </c>
      <c r="G93" s="187">
        <f t="shared" si="36"/>
        <v>0</v>
      </c>
      <c r="H93" s="187">
        <f t="shared" si="36"/>
        <v>0</v>
      </c>
      <c r="I93" s="187">
        <f t="shared" si="36"/>
        <v>0</v>
      </c>
      <c r="J93" s="187">
        <f t="shared" si="36"/>
        <v>0</v>
      </c>
      <c r="K93" s="187">
        <f t="shared" si="36"/>
        <v>0</v>
      </c>
      <c r="L93" s="187">
        <f t="shared" si="36"/>
        <v>0</v>
      </c>
      <c r="M93" s="187">
        <f t="shared" si="36"/>
        <v>0</v>
      </c>
      <c r="N93" s="187">
        <f t="shared" si="36"/>
        <v>0</v>
      </c>
      <c r="O93" s="187">
        <f t="shared" si="36"/>
        <v>0</v>
      </c>
      <c r="P93" s="187">
        <f t="shared" si="36"/>
        <v>0</v>
      </c>
      <c r="Q93" s="198"/>
      <c r="R93" s="198"/>
      <c r="S93" s="199"/>
      <c r="T93" s="199"/>
      <c r="U93" s="199"/>
    </row>
    <row r="94" spans="1:21" s="200" customFormat="1" ht="14.25" hidden="1">
      <c r="A94" s="630"/>
      <c r="B94" s="618"/>
      <c r="C94" s="185" t="s">
        <v>8</v>
      </c>
      <c r="D94" s="186">
        <f>D92+D93</f>
        <v>1387430</v>
      </c>
      <c r="E94" s="187">
        <f t="shared" ref="E94:P94" si="37">E92+E93</f>
        <v>1387430</v>
      </c>
      <c r="F94" s="187">
        <f t="shared" si="37"/>
        <v>701819</v>
      </c>
      <c r="G94" s="187">
        <f t="shared" si="37"/>
        <v>189000</v>
      </c>
      <c r="H94" s="187">
        <f t="shared" si="37"/>
        <v>512819</v>
      </c>
      <c r="I94" s="187">
        <f t="shared" si="37"/>
        <v>141000</v>
      </c>
      <c r="J94" s="187">
        <f t="shared" si="37"/>
        <v>0</v>
      </c>
      <c r="K94" s="187">
        <f t="shared" si="37"/>
        <v>544611</v>
      </c>
      <c r="L94" s="187">
        <f t="shared" si="37"/>
        <v>0</v>
      </c>
      <c r="M94" s="187">
        <f t="shared" si="37"/>
        <v>0</v>
      </c>
      <c r="N94" s="187">
        <f t="shared" si="37"/>
        <v>0</v>
      </c>
      <c r="O94" s="187">
        <f t="shared" si="37"/>
        <v>0</v>
      </c>
      <c r="P94" s="187">
        <f t="shared" si="37"/>
        <v>0</v>
      </c>
      <c r="Q94" s="198"/>
      <c r="R94" s="198"/>
      <c r="S94" s="199"/>
      <c r="T94" s="199"/>
      <c r="U94" s="199"/>
    </row>
    <row r="95" spans="1:21" s="173" customFormat="1" ht="13.5" hidden="1" customHeight="1">
      <c r="A95" s="622" t="s">
        <v>181</v>
      </c>
      <c r="B95" s="608" t="s">
        <v>182</v>
      </c>
      <c r="C95" s="191" t="s">
        <v>6</v>
      </c>
      <c r="D95" s="182">
        <f>E95+M95</f>
        <v>653819</v>
      </c>
      <c r="E95" s="183">
        <f>F95+I95+J95+K95+L95</f>
        <v>653819</v>
      </c>
      <c r="F95" s="183">
        <f>G95+H95</f>
        <v>512819</v>
      </c>
      <c r="G95" s="183">
        <v>0</v>
      </c>
      <c r="H95" s="183">
        <v>512819</v>
      </c>
      <c r="I95" s="183">
        <v>141000</v>
      </c>
      <c r="J95" s="183">
        <v>0</v>
      </c>
      <c r="K95" s="183">
        <v>0</v>
      </c>
      <c r="L95" s="183">
        <v>0</v>
      </c>
      <c r="M95" s="183">
        <f>N95+P95</f>
        <v>0</v>
      </c>
      <c r="N95" s="183">
        <v>0</v>
      </c>
      <c r="O95" s="183">
        <v>0</v>
      </c>
      <c r="P95" s="183">
        <v>0</v>
      </c>
      <c r="Q95" s="192"/>
      <c r="R95" s="192"/>
      <c r="S95" s="184"/>
      <c r="T95" s="184"/>
      <c r="U95" s="184"/>
    </row>
    <row r="96" spans="1:21" s="173" customFormat="1" ht="13.5" hidden="1" customHeight="1">
      <c r="A96" s="623"/>
      <c r="B96" s="609"/>
      <c r="C96" s="191" t="s">
        <v>7</v>
      </c>
      <c r="D96" s="182">
        <f>E96+M96</f>
        <v>0</v>
      </c>
      <c r="E96" s="183">
        <f>F96+I96+J96+K96+L96</f>
        <v>0</v>
      </c>
      <c r="F96" s="183">
        <f>G96+H96</f>
        <v>0</v>
      </c>
      <c r="G96" s="183"/>
      <c r="H96" s="183"/>
      <c r="I96" s="183"/>
      <c r="J96" s="183"/>
      <c r="K96" s="183"/>
      <c r="L96" s="183"/>
      <c r="M96" s="183">
        <f>N96+P96</f>
        <v>0</v>
      </c>
      <c r="N96" s="183"/>
      <c r="O96" s="183"/>
      <c r="P96" s="183"/>
      <c r="Q96" s="192"/>
      <c r="R96" s="192"/>
      <c r="S96" s="184"/>
      <c r="T96" s="184"/>
      <c r="U96" s="184"/>
    </row>
    <row r="97" spans="1:21" s="173" customFormat="1" ht="13.5" hidden="1" customHeight="1">
      <c r="A97" s="624"/>
      <c r="B97" s="610"/>
      <c r="C97" s="191" t="s">
        <v>8</v>
      </c>
      <c r="D97" s="182">
        <f>D95+D96</f>
        <v>653819</v>
      </c>
      <c r="E97" s="183">
        <f t="shared" ref="E97:P97" si="38">E95+E96</f>
        <v>653819</v>
      </c>
      <c r="F97" s="183">
        <f t="shared" si="38"/>
        <v>512819</v>
      </c>
      <c r="G97" s="183">
        <f t="shared" si="38"/>
        <v>0</v>
      </c>
      <c r="H97" s="183">
        <f t="shared" si="38"/>
        <v>512819</v>
      </c>
      <c r="I97" s="183">
        <f t="shared" si="38"/>
        <v>141000</v>
      </c>
      <c r="J97" s="183">
        <f t="shared" si="38"/>
        <v>0</v>
      </c>
      <c r="K97" s="183">
        <f t="shared" si="38"/>
        <v>0</v>
      </c>
      <c r="L97" s="183">
        <f t="shared" si="38"/>
        <v>0</v>
      </c>
      <c r="M97" s="183">
        <f t="shared" si="38"/>
        <v>0</v>
      </c>
      <c r="N97" s="183">
        <f t="shared" si="38"/>
        <v>0</v>
      </c>
      <c r="O97" s="183">
        <f t="shared" si="38"/>
        <v>0</v>
      </c>
      <c r="P97" s="183">
        <f t="shared" si="38"/>
        <v>0</v>
      </c>
      <c r="Q97" s="192"/>
      <c r="R97" s="192"/>
      <c r="S97" s="184"/>
      <c r="T97" s="184"/>
      <c r="U97" s="184"/>
    </row>
    <row r="98" spans="1:21" s="173" customFormat="1" ht="13.5" hidden="1" customHeight="1">
      <c r="A98" s="622" t="s">
        <v>183</v>
      </c>
      <c r="B98" s="608" t="s">
        <v>156</v>
      </c>
      <c r="C98" s="191" t="s">
        <v>6</v>
      </c>
      <c r="D98" s="182">
        <f>E98+M98</f>
        <v>733611</v>
      </c>
      <c r="E98" s="183">
        <f>F98+I98+J98+K98+L98</f>
        <v>733611</v>
      </c>
      <c r="F98" s="183">
        <f>G98+H98</f>
        <v>189000</v>
      </c>
      <c r="G98" s="183">
        <v>189000</v>
      </c>
      <c r="H98" s="183">
        <v>0</v>
      </c>
      <c r="I98" s="183">
        <v>0</v>
      </c>
      <c r="J98" s="183">
        <v>0</v>
      </c>
      <c r="K98" s="183">
        <v>544611</v>
      </c>
      <c r="L98" s="183">
        <v>0</v>
      </c>
      <c r="M98" s="183">
        <f>N98+P98</f>
        <v>0</v>
      </c>
      <c r="N98" s="183">
        <v>0</v>
      </c>
      <c r="O98" s="183">
        <v>0</v>
      </c>
      <c r="P98" s="183">
        <v>0</v>
      </c>
      <c r="Q98" s="192"/>
      <c r="R98" s="192"/>
      <c r="S98" s="184"/>
      <c r="T98" s="184"/>
      <c r="U98" s="184"/>
    </row>
    <row r="99" spans="1:21" s="173" customFormat="1" ht="13.5" hidden="1" customHeight="1">
      <c r="A99" s="623"/>
      <c r="B99" s="609"/>
      <c r="C99" s="191" t="s">
        <v>7</v>
      </c>
      <c r="D99" s="182">
        <f>E99+M99</f>
        <v>0</v>
      </c>
      <c r="E99" s="183">
        <f>F99+I99+J99+K99+L99</f>
        <v>0</v>
      </c>
      <c r="F99" s="183">
        <f>G99+H99</f>
        <v>0</v>
      </c>
      <c r="G99" s="183"/>
      <c r="H99" s="183"/>
      <c r="I99" s="183"/>
      <c r="J99" s="183"/>
      <c r="K99" s="183"/>
      <c r="L99" s="183"/>
      <c r="M99" s="183">
        <f>N99+P99</f>
        <v>0</v>
      </c>
      <c r="N99" s="183"/>
      <c r="O99" s="183"/>
      <c r="P99" s="183"/>
      <c r="Q99" s="192"/>
      <c r="R99" s="192"/>
      <c r="S99" s="184"/>
      <c r="T99" s="184"/>
      <c r="U99" s="184"/>
    </row>
    <row r="100" spans="1:21" s="173" customFormat="1" ht="13.5" hidden="1" customHeight="1">
      <c r="A100" s="624"/>
      <c r="B100" s="610"/>
      <c r="C100" s="191" t="s">
        <v>8</v>
      </c>
      <c r="D100" s="182">
        <f>D98+D99</f>
        <v>733611</v>
      </c>
      <c r="E100" s="183">
        <f t="shared" ref="E100:P100" si="39">E98+E99</f>
        <v>733611</v>
      </c>
      <c r="F100" s="183">
        <f t="shared" si="39"/>
        <v>189000</v>
      </c>
      <c r="G100" s="183">
        <f t="shared" si="39"/>
        <v>189000</v>
      </c>
      <c r="H100" s="183">
        <f t="shared" si="39"/>
        <v>0</v>
      </c>
      <c r="I100" s="183">
        <f t="shared" si="39"/>
        <v>0</v>
      </c>
      <c r="J100" s="183">
        <f t="shared" si="39"/>
        <v>0</v>
      </c>
      <c r="K100" s="183">
        <f t="shared" si="39"/>
        <v>544611</v>
      </c>
      <c r="L100" s="183">
        <f t="shared" si="39"/>
        <v>0</v>
      </c>
      <c r="M100" s="183">
        <f t="shared" si="39"/>
        <v>0</v>
      </c>
      <c r="N100" s="183">
        <f t="shared" si="39"/>
        <v>0</v>
      </c>
      <c r="O100" s="183">
        <f t="shared" si="39"/>
        <v>0</v>
      </c>
      <c r="P100" s="183">
        <f t="shared" si="39"/>
        <v>0</v>
      </c>
      <c r="Q100" s="192"/>
      <c r="R100" s="192"/>
      <c r="S100" s="184"/>
      <c r="T100" s="184"/>
      <c r="U100" s="184"/>
    </row>
    <row r="101" spans="1:21" s="200" customFormat="1" ht="14.25" hidden="1">
      <c r="A101" s="628" t="s">
        <v>12</v>
      </c>
      <c r="B101" s="616" t="s">
        <v>13</v>
      </c>
      <c r="C101" s="185" t="s">
        <v>6</v>
      </c>
      <c r="D101" s="186">
        <f t="shared" ref="D101:P102" si="40">D104</f>
        <v>1016388</v>
      </c>
      <c r="E101" s="187">
        <f t="shared" si="40"/>
        <v>776000</v>
      </c>
      <c r="F101" s="187">
        <f t="shared" si="40"/>
        <v>776000</v>
      </c>
      <c r="G101" s="187">
        <f t="shared" si="40"/>
        <v>0</v>
      </c>
      <c r="H101" s="187">
        <f t="shared" si="40"/>
        <v>776000</v>
      </c>
      <c r="I101" s="187">
        <f t="shared" si="40"/>
        <v>0</v>
      </c>
      <c r="J101" s="187">
        <f t="shared" si="40"/>
        <v>0</v>
      </c>
      <c r="K101" s="187">
        <f t="shared" si="40"/>
        <v>0</v>
      </c>
      <c r="L101" s="187">
        <f t="shared" si="40"/>
        <v>0</v>
      </c>
      <c r="M101" s="187">
        <f t="shared" si="40"/>
        <v>240388</v>
      </c>
      <c r="N101" s="187">
        <f t="shared" si="40"/>
        <v>240388</v>
      </c>
      <c r="O101" s="187">
        <f>O104</f>
        <v>0</v>
      </c>
      <c r="P101" s="187">
        <f t="shared" si="40"/>
        <v>0</v>
      </c>
      <c r="Q101" s="198"/>
      <c r="R101" s="198"/>
      <c r="S101" s="199"/>
      <c r="T101" s="199"/>
      <c r="U101" s="199"/>
    </row>
    <row r="102" spans="1:21" s="200" customFormat="1" ht="14.25" hidden="1">
      <c r="A102" s="629"/>
      <c r="B102" s="617"/>
      <c r="C102" s="185" t="s">
        <v>7</v>
      </c>
      <c r="D102" s="186">
        <f t="shared" si="40"/>
        <v>0</v>
      </c>
      <c r="E102" s="187">
        <f t="shared" si="40"/>
        <v>0</v>
      </c>
      <c r="F102" s="187">
        <f t="shared" si="40"/>
        <v>0</v>
      </c>
      <c r="G102" s="187">
        <f t="shared" si="40"/>
        <v>0</v>
      </c>
      <c r="H102" s="187">
        <f t="shared" si="40"/>
        <v>0</v>
      </c>
      <c r="I102" s="187">
        <f t="shared" si="40"/>
        <v>0</v>
      </c>
      <c r="J102" s="187">
        <f t="shared" si="40"/>
        <v>0</v>
      </c>
      <c r="K102" s="187">
        <f t="shared" si="40"/>
        <v>0</v>
      </c>
      <c r="L102" s="187">
        <f t="shared" si="40"/>
        <v>0</v>
      </c>
      <c r="M102" s="187">
        <f t="shared" si="40"/>
        <v>0</v>
      </c>
      <c r="N102" s="187">
        <f t="shared" si="40"/>
        <v>0</v>
      </c>
      <c r="O102" s="187">
        <f t="shared" si="40"/>
        <v>0</v>
      </c>
      <c r="P102" s="187">
        <f t="shared" si="40"/>
        <v>0</v>
      </c>
      <c r="Q102" s="198"/>
      <c r="R102" s="198"/>
      <c r="S102" s="199"/>
      <c r="T102" s="199"/>
      <c r="U102" s="199"/>
    </row>
    <row r="103" spans="1:21" s="200" customFormat="1" ht="14.25" hidden="1">
      <c r="A103" s="630"/>
      <c r="B103" s="618"/>
      <c r="C103" s="185" t="s">
        <v>8</v>
      </c>
      <c r="D103" s="186">
        <f>D101+D102</f>
        <v>1016388</v>
      </c>
      <c r="E103" s="187">
        <f t="shared" ref="E103:P103" si="41">E101+E102</f>
        <v>776000</v>
      </c>
      <c r="F103" s="187">
        <f t="shared" si="41"/>
        <v>776000</v>
      </c>
      <c r="G103" s="187">
        <f t="shared" si="41"/>
        <v>0</v>
      </c>
      <c r="H103" s="187">
        <f t="shared" si="41"/>
        <v>776000</v>
      </c>
      <c r="I103" s="187">
        <f t="shared" si="41"/>
        <v>0</v>
      </c>
      <c r="J103" s="187">
        <f t="shared" si="41"/>
        <v>0</v>
      </c>
      <c r="K103" s="187">
        <f t="shared" si="41"/>
        <v>0</v>
      </c>
      <c r="L103" s="187">
        <f t="shared" si="41"/>
        <v>0</v>
      </c>
      <c r="M103" s="187">
        <f t="shared" si="41"/>
        <v>240388</v>
      </c>
      <c r="N103" s="187">
        <f t="shared" si="41"/>
        <v>240388</v>
      </c>
      <c r="O103" s="187">
        <f t="shared" si="41"/>
        <v>0</v>
      </c>
      <c r="P103" s="187">
        <f t="shared" si="41"/>
        <v>0</v>
      </c>
      <c r="Q103" s="198"/>
      <c r="R103" s="198"/>
      <c r="S103" s="199"/>
      <c r="T103" s="199"/>
      <c r="U103" s="199"/>
    </row>
    <row r="104" spans="1:21" s="173" customFormat="1" hidden="1">
      <c r="A104" s="622" t="s">
        <v>184</v>
      </c>
      <c r="B104" s="608" t="s">
        <v>185</v>
      </c>
      <c r="C104" s="191" t="s">
        <v>6</v>
      </c>
      <c r="D104" s="182">
        <f>E104+M104</f>
        <v>1016388</v>
      </c>
      <c r="E104" s="183">
        <f>F104+I104+J104+K104+L104</f>
        <v>776000</v>
      </c>
      <c r="F104" s="183">
        <f>G104+H104</f>
        <v>776000</v>
      </c>
      <c r="G104" s="183">
        <v>0</v>
      </c>
      <c r="H104" s="183">
        <v>776000</v>
      </c>
      <c r="I104" s="183">
        <v>0</v>
      </c>
      <c r="J104" s="183">
        <v>0</v>
      </c>
      <c r="K104" s="183">
        <v>0</v>
      </c>
      <c r="L104" s="183">
        <v>0</v>
      </c>
      <c r="M104" s="183">
        <f>N104+P104</f>
        <v>240388</v>
      </c>
      <c r="N104" s="183">
        <v>240388</v>
      </c>
      <c r="O104" s="183">
        <v>0</v>
      </c>
      <c r="P104" s="183">
        <v>0</v>
      </c>
      <c r="Q104" s="192"/>
      <c r="R104" s="192"/>
      <c r="S104" s="184"/>
      <c r="T104" s="184"/>
      <c r="U104" s="184"/>
    </row>
    <row r="105" spans="1:21" s="173" customFormat="1" ht="13.5" hidden="1" customHeight="1">
      <c r="A105" s="623"/>
      <c r="B105" s="609"/>
      <c r="C105" s="191" t="s">
        <v>7</v>
      </c>
      <c r="D105" s="182">
        <f>E105+M105</f>
        <v>0</v>
      </c>
      <c r="E105" s="183">
        <f>F105+I105+J105+K105+L105</f>
        <v>0</v>
      </c>
      <c r="F105" s="183">
        <f>G105+H105</f>
        <v>0</v>
      </c>
      <c r="G105" s="183"/>
      <c r="H105" s="183"/>
      <c r="I105" s="183"/>
      <c r="J105" s="183"/>
      <c r="K105" s="183"/>
      <c r="L105" s="183"/>
      <c r="M105" s="183">
        <f>N105+P105</f>
        <v>0</v>
      </c>
      <c r="N105" s="183"/>
      <c r="O105" s="183"/>
      <c r="P105" s="183"/>
      <c r="Q105" s="192"/>
      <c r="R105" s="192"/>
      <c r="S105" s="184"/>
      <c r="T105" s="184"/>
      <c r="U105" s="184"/>
    </row>
    <row r="106" spans="1:21" s="173" customFormat="1" ht="13.5" hidden="1" customHeight="1">
      <c r="A106" s="624"/>
      <c r="B106" s="610"/>
      <c r="C106" s="191" t="s">
        <v>8</v>
      </c>
      <c r="D106" s="182">
        <f>D104+D105</f>
        <v>1016388</v>
      </c>
      <c r="E106" s="183">
        <f t="shared" ref="E106:P106" si="42">E104+E105</f>
        <v>776000</v>
      </c>
      <c r="F106" s="183">
        <f t="shared" si="42"/>
        <v>776000</v>
      </c>
      <c r="G106" s="183">
        <f t="shared" si="42"/>
        <v>0</v>
      </c>
      <c r="H106" s="183">
        <f t="shared" si="42"/>
        <v>776000</v>
      </c>
      <c r="I106" s="183">
        <f t="shared" si="42"/>
        <v>0</v>
      </c>
      <c r="J106" s="183">
        <f t="shared" si="42"/>
        <v>0</v>
      </c>
      <c r="K106" s="183">
        <f t="shared" si="42"/>
        <v>0</v>
      </c>
      <c r="L106" s="183">
        <f t="shared" si="42"/>
        <v>0</v>
      </c>
      <c r="M106" s="183">
        <f t="shared" si="42"/>
        <v>240388</v>
      </c>
      <c r="N106" s="183">
        <f t="shared" si="42"/>
        <v>240388</v>
      </c>
      <c r="O106" s="183">
        <f t="shared" si="42"/>
        <v>0</v>
      </c>
      <c r="P106" s="183">
        <f t="shared" si="42"/>
        <v>0</v>
      </c>
      <c r="Q106" s="192"/>
      <c r="R106" s="192"/>
      <c r="S106" s="184"/>
      <c r="T106" s="184"/>
      <c r="U106" s="184"/>
    </row>
    <row r="107" spans="1:21" s="200" customFormat="1" ht="15.6" hidden="1" customHeight="1">
      <c r="A107" s="628" t="s">
        <v>14</v>
      </c>
      <c r="B107" s="616" t="s">
        <v>15</v>
      </c>
      <c r="C107" s="185" t="s">
        <v>6</v>
      </c>
      <c r="D107" s="209">
        <f>D110+D113+D116+D119+D122</f>
        <v>7479966</v>
      </c>
      <c r="E107" s="187">
        <f t="shared" ref="E107:P108" si="43">E110+E113+E116+E119+E122</f>
        <v>5314766</v>
      </c>
      <c r="F107" s="187">
        <f t="shared" si="43"/>
        <v>5310266</v>
      </c>
      <c r="G107" s="187">
        <f t="shared" si="43"/>
        <v>4535284</v>
      </c>
      <c r="H107" s="187">
        <f t="shared" si="43"/>
        <v>774982</v>
      </c>
      <c r="I107" s="187">
        <f t="shared" si="43"/>
        <v>0</v>
      </c>
      <c r="J107" s="187">
        <f t="shared" si="43"/>
        <v>4500</v>
      </c>
      <c r="K107" s="187">
        <f t="shared" si="43"/>
        <v>0</v>
      </c>
      <c r="L107" s="187">
        <f t="shared" si="43"/>
        <v>0</v>
      </c>
      <c r="M107" s="187">
        <f t="shared" si="43"/>
        <v>2165200</v>
      </c>
      <c r="N107" s="187">
        <f t="shared" si="43"/>
        <v>12500</v>
      </c>
      <c r="O107" s="187">
        <f t="shared" si="43"/>
        <v>0</v>
      </c>
      <c r="P107" s="187">
        <f t="shared" si="43"/>
        <v>2152700</v>
      </c>
      <c r="Q107" s="198"/>
      <c r="R107" s="198"/>
      <c r="S107" s="199"/>
      <c r="T107" s="199"/>
      <c r="U107" s="199"/>
    </row>
    <row r="108" spans="1:21" s="200" customFormat="1" ht="15.6" hidden="1" customHeight="1">
      <c r="A108" s="629"/>
      <c r="B108" s="617"/>
      <c r="C108" s="185" t="s">
        <v>7</v>
      </c>
      <c r="D108" s="209">
        <f>D111+D114+D117+D120+D123</f>
        <v>0</v>
      </c>
      <c r="E108" s="187">
        <f t="shared" si="43"/>
        <v>0</v>
      </c>
      <c r="F108" s="187">
        <f t="shared" si="43"/>
        <v>0</v>
      </c>
      <c r="G108" s="187">
        <f t="shared" si="43"/>
        <v>0</v>
      </c>
      <c r="H108" s="187">
        <f t="shared" si="43"/>
        <v>0</v>
      </c>
      <c r="I108" s="187">
        <f t="shared" si="43"/>
        <v>0</v>
      </c>
      <c r="J108" s="187">
        <f t="shared" si="43"/>
        <v>0</v>
      </c>
      <c r="K108" s="187">
        <f t="shared" si="43"/>
        <v>0</v>
      </c>
      <c r="L108" s="187">
        <f t="shared" si="43"/>
        <v>0</v>
      </c>
      <c r="M108" s="187">
        <f t="shared" si="43"/>
        <v>0</v>
      </c>
      <c r="N108" s="187">
        <f t="shared" si="43"/>
        <v>0</v>
      </c>
      <c r="O108" s="187">
        <f t="shared" si="43"/>
        <v>0</v>
      </c>
      <c r="P108" s="187">
        <f t="shared" si="43"/>
        <v>0</v>
      </c>
      <c r="Q108" s="198"/>
      <c r="R108" s="198"/>
      <c r="S108" s="199"/>
      <c r="T108" s="199"/>
      <c r="U108" s="199"/>
    </row>
    <row r="109" spans="1:21" s="200" customFormat="1" ht="15.6" hidden="1" customHeight="1">
      <c r="A109" s="630"/>
      <c r="B109" s="618"/>
      <c r="C109" s="185" t="s">
        <v>8</v>
      </c>
      <c r="D109" s="209">
        <f>D107+D108</f>
        <v>7479966</v>
      </c>
      <c r="E109" s="187">
        <f t="shared" ref="E109:P109" si="44">E107+E108</f>
        <v>5314766</v>
      </c>
      <c r="F109" s="187">
        <f t="shared" si="44"/>
        <v>5310266</v>
      </c>
      <c r="G109" s="187">
        <f t="shared" si="44"/>
        <v>4535284</v>
      </c>
      <c r="H109" s="187">
        <f t="shared" si="44"/>
        <v>774982</v>
      </c>
      <c r="I109" s="187">
        <f t="shared" si="44"/>
        <v>0</v>
      </c>
      <c r="J109" s="187">
        <f t="shared" si="44"/>
        <v>4500</v>
      </c>
      <c r="K109" s="187">
        <f t="shared" si="44"/>
        <v>0</v>
      </c>
      <c r="L109" s="187">
        <f t="shared" si="44"/>
        <v>0</v>
      </c>
      <c r="M109" s="187">
        <f t="shared" si="44"/>
        <v>2165200</v>
      </c>
      <c r="N109" s="187">
        <f t="shared" si="44"/>
        <v>12500</v>
      </c>
      <c r="O109" s="187">
        <f t="shared" si="44"/>
        <v>0</v>
      </c>
      <c r="P109" s="187">
        <f t="shared" si="44"/>
        <v>2152700</v>
      </c>
      <c r="Q109" s="198"/>
      <c r="R109" s="198"/>
      <c r="S109" s="199"/>
      <c r="T109" s="199"/>
      <c r="U109" s="199"/>
    </row>
    <row r="110" spans="1:21" s="214" customFormat="1" ht="13.5" hidden="1" customHeight="1">
      <c r="A110" s="622" t="s">
        <v>186</v>
      </c>
      <c r="B110" s="608" t="s">
        <v>187</v>
      </c>
      <c r="C110" s="191" t="s">
        <v>6</v>
      </c>
      <c r="D110" s="210">
        <f>E110+M110</f>
        <v>4854146</v>
      </c>
      <c r="E110" s="211">
        <f>F110+I110+J110+K110+L110</f>
        <v>4854146</v>
      </c>
      <c r="F110" s="211">
        <f>G110+H110</f>
        <v>4849646</v>
      </c>
      <c r="G110" s="211">
        <v>4265784</v>
      </c>
      <c r="H110" s="211">
        <v>583862</v>
      </c>
      <c r="I110" s="211">
        <v>0</v>
      </c>
      <c r="J110" s="211">
        <v>4500</v>
      </c>
      <c r="K110" s="211">
        <v>0</v>
      </c>
      <c r="L110" s="211">
        <v>0</v>
      </c>
      <c r="M110" s="211">
        <f>N110+P110</f>
        <v>0</v>
      </c>
      <c r="N110" s="211">
        <v>0</v>
      </c>
      <c r="O110" s="211">
        <v>0</v>
      </c>
      <c r="P110" s="211">
        <v>0</v>
      </c>
      <c r="Q110" s="212"/>
      <c r="R110" s="212"/>
      <c r="S110" s="213"/>
      <c r="T110" s="213"/>
      <c r="U110" s="213"/>
    </row>
    <row r="111" spans="1:21" s="214" customFormat="1" ht="13.5" hidden="1" customHeight="1">
      <c r="A111" s="623"/>
      <c r="B111" s="609"/>
      <c r="C111" s="191" t="s">
        <v>7</v>
      </c>
      <c r="D111" s="210">
        <f>E111+M111</f>
        <v>0</v>
      </c>
      <c r="E111" s="211">
        <f>F111+I111+J111+K111+L111</f>
        <v>0</v>
      </c>
      <c r="F111" s="211">
        <f>G111+H111</f>
        <v>0</v>
      </c>
      <c r="G111" s="211"/>
      <c r="H111" s="211"/>
      <c r="I111" s="211"/>
      <c r="J111" s="211"/>
      <c r="K111" s="211"/>
      <c r="L111" s="211"/>
      <c r="M111" s="211">
        <f>N111+P111</f>
        <v>0</v>
      </c>
      <c r="N111" s="211"/>
      <c r="O111" s="211"/>
      <c r="P111" s="211"/>
      <c r="Q111" s="212"/>
      <c r="R111" s="212"/>
      <c r="S111" s="213"/>
      <c r="T111" s="213"/>
      <c r="U111" s="213"/>
    </row>
    <row r="112" spans="1:21" s="214" customFormat="1" ht="13.5" hidden="1" customHeight="1">
      <c r="A112" s="624"/>
      <c r="B112" s="610"/>
      <c r="C112" s="191" t="s">
        <v>8</v>
      </c>
      <c r="D112" s="210">
        <f>D110+D111</f>
        <v>4854146</v>
      </c>
      <c r="E112" s="211">
        <f t="shared" ref="E112:P112" si="45">E110+E111</f>
        <v>4854146</v>
      </c>
      <c r="F112" s="211">
        <f t="shared" si="45"/>
        <v>4849646</v>
      </c>
      <c r="G112" s="211">
        <f t="shared" si="45"/>
        <v>4265784</v>
      </c>
      <c r="H112" s="211">
        <f t="shared" si="45"/>
        <v>583862</v>
      </c>
      <c r="I112" s="211">
        <f t="shared" si="45"/>
        <v>0</v>
      </c>
      <c r="J112" s="211">
        <f t="shared" si="45"/>
        <v>4500</v>
      </c>
      <c r="K112" s="211">
        <f t="shared" si="45"/>
        <v>0</v>
      </c>
      <c r="L112" s="211">
        <f t="shared" si="45"/>
        <v>0</v>
      </c>
      <c r="M112" s="211">
        <f t="shared" si="45"/>
        <v>0</v>
      </c>
      <c r="N112" s="211">
        <f t="shared" si="45"/>
        <v>0</v>
      </c>
      <c r="O112" s="211">
        <f t="shared" si="45"/>
        <v>0</v>
      </c>
      <c r="P112" s="211">
        <f t="shared" si="45"/>
        <v>0</v>
      </c>
      <c r="Q112" s="212"/>
      <c r="R112" s="212"/>
      <c r="S112" s="213"/>
      <c r="T112" s="213"/>
      <c r="U112" s="213"/>
    </row>
    <row r="113" spans="1:21" s="173" customFormat="1" ht="13.5" hidden="1" customHeight="1">
      <c r="A113" s="622" t="s">
        <v>188</v>
      </c>
      <c r="B113" s="608" t="s">
        <v>189</v>
      </c>
      <c r="C113" s="191" t="s">
        <v>6</v>
      </c>
      <c r="D113" s="182">
        <f>E113+M113</f>
        <v>25500</v>
      </c>
      <c r="E113" s="183">
        <f>F113+I113+J113+K113+L113</f>
        <v>25500</v>
      </c>
      <c r="F113" s="183">
        <f>G113+H113</f>
        <v>25500</v>
      </c>
      <c r="G113" s="183">
        <v>500</v>
      </c>
      <c r="H113" s="183">
        <f>3000+22000</f>
        <v>25000</v>
      </c>
      <c r="I113" s="183">
        <v>0</v>
      </c>
      <c r="J113" s="183">
        <v>0</v>
      </c>
      <c r="K113" s="183">
        <v>0</v>
      </c>
      <c r="L113" s="183">
        <v>0</v>
      </c>
      <c r="M113" s="183">
        <f>N113+P113</f>
        <v>0</v>
      </c>
      <c r="N113" s="211">
        <v>0</v>
      </c>
      <c r="O113" s="211">
        <v>0</v>
      </c>
      <c r="P113" s="211">
        <v>0</v>
      </c>
      <c r="Q113" s="192"/>
      <c r="R113" s="192"/>
      <c r="S113" s="184"/>
      <c r="T113" s="184"/>
      <c r="U113" s="184"/>
    </row>
    <row r="114" spans="1:21" s="173" customFormat="1" ht="13.5" hidden="1" customHeight="1">
      <c r="A114" s="623"/>
      <c r="B114" s="609"/>
      <c r="C114" s="191" t="s">
        <v>7</v>
      </c>
      <c r="D114" s="182">
        <f>E114+M114</f>
        <v>0</v>
      </c>
      <c r="E114" s="183">
        <f>F114+I114+J114+K114+L114</f>
        <v>0</v>
      </c>
      <c r="F114" s="183">
        <f>G114+H114</f>
        <v>0</v>
      </c>
      <c r="G114" s="183"/>
      <c r="H114" s="183"/>
      <c r="I114" s="183"/>
      <c r="J114" s="183"/>
      <c r="K114" s="183"/>
      <c r="L114" s="183"/>
      <c r="M114" s="183">
        <f>N114+P114</f>
        <v>0</v>
      </c>
      <c r="N114" s="211"/>
      <c r="O114" s="211"/>
      <c r="P114" s="211"/>
      <c r="Q114" s="192"/>
      <c r="R114" s="192"/>
      <c r="S114" s="184"/>
      <c r="T114" s="184"/>
      <c r="U114" s="184"/>
    </row>
    <row r="115" spans="1:21" s="173" customFormat="1" ht="13.5" hidden="1" customHeight="1">
      <c r="A115" s="624"/>
      <c r="B115" s="610"/>
      <c r="C115" s="191" t="s">
        <v>8</v>
      </c>
      <c r="D115" s="182">
        <f>D113+D114</f>
        <v>25500</v>
      </c>
      <c r="E115" s="183">
        <f t="shared" ref="E115:P115" si="46">E113+E114</f>
        <v>25500</v>
      </c>
      <c r="F115" s="183">
        <f t="shared" si="46"/>
        <v>25500</v>
      </c>
      <c r="G115" s="183">
        <f t="shared" si="46"/>
        <v>500</v>
      </c>
      <c r="H115" s="183">
        <f t="shared" si="46"/>
        <v>25000</v>
      </c>
      <c r="I115" s="183">
        <f t="shared" si="46"/>
        <v>0</v>
      </c>
      <c r="J115" s="183">
        <f t="shared" si="46"/>
        <v>0</v>
      </c>
      <c r="K115" s="183">
        <f t="shared" si="46"/>
        <v>0</v>
      </c>
      <c r="L115" s="183">
        <f t="shared" si="46"/>
        <v>0</v>
      </c>
      <c r="M115" s="183">
        <f t="shared" si="46"/>
        <v>0</v>
      </c>
      <c r="N115" s="183">
        <f t="shared" si="46"/>
        <v>0</v>
      </c>
      <c r="O115" s="183">
        <f t="shared" si="46"/>
        <v>0</v>
      </c>
      <c r="P115" s="183">
        <f t="shared" si="46"/>
        <v>0</v>
      </c>
      <c r="Q115" s="192"/>
      <c r="R115" s="192"/>
      <c r="S115" s="184"/>
      <c r="T115" s="184"/>
      <c r="U115" s="184"/>
    </row>
    <row r="116" spans="1:21" s="173" customFormat="1" ht="13.5" hidden="1" customHeight="1">
      <c r="A116" s="622" t="s">
        <v>190</v>
      </c>
      <c r="B116" s="608" t="s">
        <v>191</v>
      </c>
      <c r="C116" s="191" t="s">
        <v>6</v>
      </c>
      <c r="D116" s="182">
        <f>E116+M116</f>
        <v>269000</v>
      </c>
      <c r="E116" s="183">
        <f>F116+I116+J116+K116+L116</f>
        <v>269000</v>
      </c>
      <c r="F116" s="183">
        <f>G116+H116</f>
        <v>269000</v>
      </c>
      <c r="G116" s="183">
        <v>269000</v>
      </c>
      <c r="H116" s="183">
        <v>0</v>
      </c>
      <c r="I116" s="183">
        <v>0</v>
      </c>
      <c r="J116" s="183">
        <v>0</v>
      </c>
      <c r="K116" s="183">
        <v>0</v>
      </c>
      <c r="L116" s="183">
        <v>0</v>
      </c>
      <c r="M116" s="183">
        <f>N116+P116</f>
        <v>0</v>
      </c>
      <c r="N116" s="211">
        <v>0</v>
      </c>
      <c r="O116" s="211">
        <v>0</v>
      </c>
      <c r="P116" s="211">
        <v>0</v>
      </c>
      <c r="Q116" s="192"/>
      <c r="R116" s="192"/>
      <c r="S116" s="184"/>
      <c r="T116" s="184"/>
      <c r="U116" s="184"/>
    </row>
    <row r="117" spans="1:21" s="173" customFormat="1" ht="13.5" hidden="1" customHeight="1">
      <c r="A117" s="623"/>
      <c r="B117" s="609"/>
      <c r="C117" s="191" t="s">
        <v>7</v>
      </c>
      <c r="D117" s="182">
        <f>E117+M117</f>
        <v>0</v>
      </c>
      <c r="E117" s="183">
        <f>F117+I117+J117+K117+L117</f>
        <v>0</v>
      </c>
      <c r="F117" s="183">
        <f>G117+H117</f>
        <v>0</v>
      </c>
      <c r="G117" s="183"/>
      <c r="H117" s="183"/>
      <c r="I117" s="183"/>
      <c r="J117" s="183"/>
      <c r="K117" s="183"/>
      <c r="L117" s="183"/>
      <c r="M117" s="183">
        <f>N117+P117</f>
        <v>0</v>
      </c>
      <c r="N117" s="211"/>
      <c r="O117" s="211"/>
      <c r="P117" s="211"/>
      <c r="Q117" s="192"/>
      <c r="R117" s="192"/>
      <c r="S117" s="184"/>
      <c r="T117" s="184"/>
      <c r="U117" s="184"/>
    </row>
    <row r="118" spans="1:21" s="173" customFormat="1" ht="13.5" hidden="1" customHeight="1">
      <c r="A118" s="624"/>
      <c r="B118" s="610"/>
      <c r="C118" s="191" t="s">
        <v>8</v>
      </c>
      <c r="D118" s="182">
        <f>D116+D117</f>
        <v>269000</v>
      </c>
      <c r="E118" s="183">
        <f t="shared" ref="E118:P118" si="47">E116+E117</f>
        <v>269000</v>
      </c>
      <c r="F118" s="183">
        <f t="shared" si="47"/>
        <v>269000</v>
      </c>
      <c r="G118" s="183">
        <f t="shared" si="47"/>
        <v>269000</v>
      </c>
      <c r="H118" s="183">
        <f t="shared" si="47"/>
        <v>0</v>
      </c>
      <c r="I118" s="183">
        <f t="shared" si="47"/>
        <v>0</v>
      </c>
      <c r="J118" s="183">
        <f t="shared" si="47"/>
        <v>0</v>
      </c>
      <c r="K118" s="183">
        <f t="shared" si="47"/>
        <v>0</v>
      </c>
      <c r="L118" s="183">
        <f t="shared" si="47"/>
        <v>0</v>
      </c>
      <c r="M118" s="183">
        <f t="shared" si="47"/>
        <v>0</v>
      </c>
      <c r="N118" s="183">
        <f t="shared" si="47"/>
        <v>0</v>
      </c>
      <c r="O118" s="183">
        <f t="shared" si="47"/>
        <v>0</v>
      </c>
      <c r="P118" s="183">
        <f t="shared" si="47"/>
        <v>0</v>
      </c>
      <c r="Q118" s="192"/>
      <c r="R118" s="192"/>
      <c r="S118" s="184"/>
      <c r="T118" s="184"/>
      <c r="U118" s="184"/>
    </row>
    <row r="119" spans="1:21" s="173" customFormat="1" ht="13.5" hidden="1" customHeight="1">
      <c r="A119" s="622" t="s">
        <v>192</v>
      </c>
      <c r="B119" s="608" t="s">
        <v>193</v>
      </c>
      <c r="C119" s="191" t="s">
        <v>6</v>
      </c>
      <c r="D119" s="182">
        <f>E119+M119</f>
        <v>178620</v>
      </c>
      <c r="E119" s="183">
        <f>F119+I119+J119+K119+L119</f>
        <v>166120</v>
      </c>
      <c r="F119" s="183">
        <f>G119+H119</f>
        <v>166120</v>
      </c>
      <c r="G119" s="183">
        <v>0</v>
      </c>
      <c r="H119" s="183">
        <v>166120</v>
      </c>
      <c r="I119" s="183">
        <v>0</v>
      </c>
      <c r="J119" s="183">
        <v>0</v>
      </c>
      <c r="K119" s="183">
        <v>0</v>
      </c>
      <c r="L119" s="183">
        <v>0</v>
      </c>
      <c r="M119" s="183">
        <f>N119+P119</f>
        <v>12500</v>
      </c>
      <c r="N119" s="183">
        <v>12500</v>
      </c>
      <c r="O119" s="183">
        <v>0</v>
      </c>
      <c r="P119" s="183">
        <v>0</v>
      </c>
      <c r="Q119" s="192"/>
      <c r="R119" s="192"/>
      <c r="S119" s="184"/>
      <c r="T119" s="184"/>
      <c r="U119" s="184"/>
    </row>
    <row r="120" spans="1:21" s="173" customFormat="1" ht="13.5" hidden="1" customHeight="1">
      <c r="A120" s="623"/>
      <c r="B120" s="609"/>
      <c r="C120" s="191" t="s">
        <v>7</v>
      </c>
      <c r="D120" s="182">
        <f>E120+M120</f>
        <v>0</v>
      </c>
      <c r="E120" s="183">
        <f>F120+I120+J120+K120+L120</f>
        <v>0</v>
      </c>
      <c r="F120" s="183">
        <f>G120+H120</f>
        <v>0</v>
      </c>
      <c r="G120" s="183"/>
      <c r="H120" s="183"/>
      <c r="I120" s="183"/>
      <c r="J120" s="183"/>
      <c r="K120" s="183"/>
      <c r="L120" s="183"/>
      <c r="M120" s="183">
        <f>N120+P120</f>
        <v>0</v>
      </c>
      <c r="N120" s="183"/>
      <c r="O120" s="183"/>
      <c r="P120" s="183"/>
      <c r="Q120" s="192"/>
      <c r="R120" s="192"/>
      <c r="S120" s="184"/>
      <c r="T120" s="184"/>
      <c r="U120" s="184"/>
    </row>
    <row r="121" spans="1:21" s="173" customFormat="1" ht="13.5" hidden="1" customHeight="1">
      <c r="A121" s="624"/>
      <c r="B121" s="610"/>
      <c r="C121" s="191" t="s">
        <v>8</v>
      </c>
      <c r="D121" s="182">
        <f>D119+D120</f>
        <v>178620</v>
      </c>
      <c r="E121" s="183">
        <f t="shared" ref="E121:P121" si="48">E119+E120</f>
        <v>166120</v>
      </c>
      <c r="F121" s="183">
        <f t="shared" si="48"/>
        <v>166120</v>
      </c>
      <c r="G121" s="183">
        <f t="shared" si="48"/>
        <v>0</v>
      </c>
      <c r="H121" s="183">
        <f t="shared" si="48"/>
        <v>166120</v>
      </c>
      <c r="I121" s="183">
        <f t="shared" si="48"/>
        <v>0</v>
      </c>
      <c r="J121" s="183">
        <f t="shared" si="48"/>
        <v>0</v>
      </c>
      <c r="K121" s="183">
        <f t="shared" si="48"/>
        <v>0</v>
      </c>
      <c r="L121" s="183">
        <f t="shared" si="48"/>
        <v>0</v>
      </c>
      <c r="M121" s="183">
        <f t="shared" si="48"/>
        <v>12500</v>
      </c>
      <c r="N121" s="183">
        <f t="shared" si="48"/>
        <v>12500</v>
      </c>
      <c r="O121" s="183">
        <f t="shared" si="48"/>
        <v>0</v>
      </c>
      <c r="P121" s="183">
        <f t="shared" si="48"/>
        <v>0</v>
      </c>
      <c r="Q121" s="192"/>
      <c r="R121" s="192"/>
      <c r="S121" s="184"/>
      <c r="T121" s="184"/>
      <c r="U121" s="184"/>
    </row>
    <row r="122" spans="1:21" s="173" customFormat="1" ht="13.5" hidden="1" customHeight="1">
      <c r="A122" s="619">
        <v>71095</v>
      </c>
      <c r="B122" s="608" t="s">
        <v>156</v>
      </c>
      <c r="C122" s="191" t="s">
        <v>6</v>
      </c>
      <c r="D122" s="182">
        <f>E122+M122</f>
        <v>2152700</v>
      </c>
      <c r="E122" s="183">
        <f>F122+I122+J122+K122+L122</f>
        <v>0</v>
      </c>
      <c r="F122" s="183">
        <f>G122+H122</f>
        <v>0</v>
      </c>
      <c r="G122" s="183">
        <v>0</v>
      </c>
      <c r="H122" s="183">
        <v>0</v>
      </c>
      <c r="I122" s="183">
        <v>0</v>
      </c>
      <c r="J122" s="183">
        <v>0</v>
      </c>
      <c r="K122" s="183">
        <v>0</v>
      </c>
      <c r="L122" s="183">
        <v>0</v>
      </c>
      <c r="M122" s="183">
        <f>N122+P122</f>
        <v>2152700</v>
      </c>
      <c r="N122" s="183">
        <v>0</v>
      </c>
      <c r="O122" s="183">
        <v>0</v>
      </c>
      <c r="P122" s="183">
        <v>2152700</v>
      </c>
      <c r="Q122" s="192"/>
      <c r="R122" s="192"/>
      <c r="S122" s="184"/>
      <c r="T122" s="184"/>
      <c r="U122" s="184"/>
    </row>
    <row r="123" spans="1:21" s="173" customFormat="1" ht="13.5" hidden="1" customHeight="1">
      <c r="A123" s="620"/>
      <c r="B123" s="609"/>
      <c r="C123" s="191" t="s">
        <v>7</v>
      </c>
      <c r="D123" s="182">
        <f>E123+M123</f>
        <v>0</v>
      </c>
      <c r="E123" s="183">
        <f>F123+I123+J123+K123+L123</f>
        <v>0</v>
      </c>
      <c r="F123" s="183">
        <f>G123+H123</f>
        <v>0</v>
      </c>
      <c r="G123" s="183"/>
      <c r="H123" s="183"/>
      <c r="I123" s="183"/>
      <c r="J123" s="183"/>
      <c r="K123" s="183"/>
      <c r="L123" s="183"/>
      <c r="M123" s="183">
        <f>N123+P123</f>
        <v>0</v>
      </c>
      <c r="N123" s="183"/>
      <c r="O123" s="183"/>
      <c r="P123" s="183"/>
      <c r="Q123" s="192"/>
      <c r="R123" s="192"/>
      <c r="S123" s="184"/>
      <c r="T123" s="184"/>
      <c r="U123" s="184"/>
    </row>
    <row r="124" spans="1:21" s="173" customFormat="1" ht="13.5" hidden="1" customHeight="1">
      <c r="A124" s="621"/>
      <c r="B124" s="610"/>
      <c r="C124" s="191" t="s">
        <v>8</v>
      </c>
      <c r="D124" s="182">
        <f>D122+D123</f>
        <v>2152700</v>
      </c>
      <c r="E124" s="183">
        <f t="shared" ref="E124:P124" si="49">E122+E123</f>
        <v>0</v>
      </c>
      <c r="F124" s="183">
        <f t="shared" si="49"/>
        <v>0</v>
      </c>
      <c r="G124" s="183">
        <f t="shared" si="49"/>
        <v>0</v>
      </c>
      <c r="H124" s="183">
        <f t="shared" si="49"/>
        <v>0</v>
      </c>
      <c r="I124" s="183">
        <f t="shared" si="49"/>
        <v>0</v>
      </c>
      <c r="J124" s="183">
        <f t="shared" si="49"/>
        <v>0</v>
      </c>
      <c r="K124" s="183">
        <f t="shared" si="49"/>
        <v>0</v>
      </c>
      <c r="L124" s="183">
        <f t="shared" si="49"/>
        <v>0</v>
      </c>
      <c r="M124" s="183">
        <f t="shared" si="49"/>
        <v>2152700</v>
      </c>
      <c r="N124" s="183">
        <f t="shared" si="49"/>
        <v>0</v>
      </c>
      <c r="O124" s="183">
        <f t="shared" si="49"/>
        <v>0</v>
      </c>
      <c r="P124" s="183">
        <f t="shared" si="49"/>
        <v>2152700</v>
      </c>
      <c r="Q124" s="192"/>
      <c r="R124" s="192"/>
      <c r="S124" s="184"/>
      <c r="T124" s="184"/>
      <c r="U124" s="184"/>
    </row>
    <row r="125" spans="1:21" s="200" customFormat="1" ht="14.25" hidden="1">
      <c r="A125" s="628" t="s">
        <v>33</v>
      </c>
      <c r="B125" s="616" t="s">
        <v>34</v>
      </c>
      <c r="C125" s="185" t="s">
        <v>6</v>
      </c>
      <c r="D125" s="215">
        <f t="shared" ref="D125:P126" si="50">D128</f>
        <v>69390157</v>
      </c>
      <c r="E125" s="216">
        <f t="shared" si="50"/>
        <v>7782950</v>
      </c>
      <c r="F125" s="216">
        <f t="shared" si="50"/>
        <v>4165253</v>
      </c>
      <c r="G125" s="216">
        <f t="shared" si="50"/>
        <v>0</v>
      </c>
      <c r="H125" s="216">
        <f t="shared" si="50"/>
        <v>4165253</v>
      </c>
      <c r="I125" s="216">
        <f t="shared" si="50"/>
        <v>0</v>
      </c>
      <c r="J125" s="216">
        <f t="shared" si="50"/>
        <v>0</v>
      </c>
      <c r="K125" s="216">
        <f t="shared" si="50"/>
        <v>3617697</v>
      </c>
      <c r="L125" s="216">
        <f t="shared" si="50"/>
        <v>0</v>
      </c>
      <c r="M125" s="216">
        <f t="shared" si="50"/>
        <v>61607207</v>
      </c>
      <c r="N125" s="216">
        <f t="shared" si="50"/>
        <v>59571156</v>
      </c>
      <c r="O125" s="216">
        <f>O128</f>
        <v>59104950</v>
      </c>
      <c r="P125" s="216">
        <f t="shared" si="50"/>
        <v>2036051</v>
      </c>
      <c r="Q125" s="198"/>
      <c r="R125" s="198"/>
      <c r="S125" s="199"/>
      <c r="T125" s="199"/>
      <c r="U125" s="199"/>
    </row>
    <row r="126" spans="1:21" s="200" customFormat="1" ht="14.25" hidden="1">
      <c r="A126" s="629"/>
      <c r="B126" s="617"/>
      <c r="C126" s="185" t="s">
        <v>7</v>
      </c>
      <c r="D126" s="215">
        <f t="shared" si="50"/>
        <v>0</v>
      </c>
      <c r="E126" s="216">
        <f t="shared" si="50"/>
        <v>0</v>
      </c>
      <c r="F126" s="216">
        <f t="shared" si="50"/>
        <v>0</v>
      </c>
      <c r="G126" s="216">
        <f t="shared" si="50"/>
        <v>0</v>
      </c>
      <c r="H126" s="216">
        <f t="shared" si="50"/>
        <v>0</v>
      </c>
      <c r="I126" s="216">
        <f t="shared" si="50"/>
        <v>0</v>
      </c>
      <c r="J126" s="216">
        <f t="shared" si="50"/>
        <v>0</v>
      </c>
      <c r="K126" s="216">
        <f t="shared" si="50"/>
        <v>0</v>
      </c>
      <c r="L126" s="216">
        <f t="shared" si="50"/>
        <v>0</v>
      </c>
      <c r="M126" s="216">
        <f t="shared" si="50"/>
        <v>0</v>
      </c>
      <c r="N126" s="216">
        <f t="shared" si="50"/>
        <v>0</v>
      </c>
      <c r="O126" s="216">
        <f t="shared" si="50"/>
        <v>0</v>
      </c>
      <c r="P126" s="216">
        <f t="shared" si="50"/>
        <v>0</v>
      </c>
      <c r="Q126" s="198"/>
      <c r="R126" s="198"/>
      <c r="S126" s="199"/>
      <c r="T126" s="199"/>
      <c r="U126" s="199"/>
    </row>
    <row r="127" spans="1:21" s="200" customFormat="1" ht="14.25" hidden="1">
      <c r="A127" s="630"/>
      <c r="B127" s="618"/>
      <c r="C127" s="217" t="s">
        <v>8</v>
      </c>
      <c r="D127" s="215">
        <f>D125+D126</f>
        <v>69390157</v>
      </c>
      <c r="E127" s="216">
        <f t="shared" ref="E127:P127" si="51">E125+E126</f>
        <v>7782950</v>
      </c>
      <c r="F127" s="216">
        <f t="shared" si="51"/>
        <v>4165253</v>
      </c>
      <c r="G127" s="216">
        <f t="shared" si="51"/>
        <v>0</v>
      </c>
      <c r="H127" s="216">
        <f t="shared" si="51"/>
        <v>4165253</v>
      </c>
      <c r="I127" s="216">
        <f t="shared" si="51"/>
        <v>0</v>
      </c>
      <c r="J127" s="216">
        <f t="shared" si="51"/>
        <v>0</v>
      </c>
      <c r="K127" s="216">
        <f t="shared" si="51"/>
        <v>3617697</v>
      </c>
      <c r="L127" s="216">
        <f t="shared" si="51"/>
        <v>0</v>
      </c>
      <c r="M127" s="216">
        <f t="shared" si="51"/>
        <v>61607207</v>
      </c>
      <c r="N127" s="216">
        <f t="shared" si="51"/>
        <v>59571156</v>
      </c>
      <c r="O127" s="216">
        <f t="shared" si="51"/>
        <v>59104950</v>
      </c>
      <c r="P127" s="216">
        <f t="shared" si="51"/>
        <v>2036051</v>
      </c>
      <c r="Q127" s="198"/>
      <c r="R127" s="198"/>
      <c r="S127" s="199"/>
      <c r="T127" s="199"/>
      <c r="U127" s="199"/>
    </row>
    <row r="128" spans="1:21" s="214" customFormat="1" ht="13.5" hidden="1" customHeight="1">
      <c r="A128" s="622" t="s">
        <v>194</v>
      </c>
      <c r="B128" s="608" t="s">
        <v>156</v>
      </c>
      <c r="C128" s="191" t="s">
        <v>6</v>
      </c>
      <c r="D128" s="182">
        <f>E128+M128</f>
        <v>69390157</v>
      </c>
      <c r="E128" s="183">
        <f>F128+I128+J128+K128+L128</f>
        <v>7782950</v>
      </c>
      <c r="F128" s="183">
        <f>G128+H128</f>
        <v>4165253</v>
      </c>
      <c r="G128" s="183">
        <v>0</v>
      </c>
      <c r="H128" s="183">
        <v>4165253</v>
      </c>
      <c r="I128" s="183">
        <v>0</v>
      </c>
      <c r="J128" s="183">
        <v>0</v>
      </c>
      <c r="K128" s="183">
        <v>3617697</v>
      </c>
      <c r="L128" s="183">
        <v>0</v>
      </c>
      <c r="M128" s="183">
        <f>N128+P128</f>
        <v>61607207</v>
      </c>
      <c r="N128" s="183">
        <v>59571156</v>
      </c>
      <c r="O128" s="183">
        <v>59104950</v>
      </c>
      <c r="P128" s="183">
        <v>2036051</v>
      </c>
      <c r="Q128" s="212"/>
      <c r="R128" s="212"/>
      <c r="S128" s="213"/>
      <c r="T128" s="213"/>
      <c r="U128" s="213"/>
    </row>
    <row r="129" spans="1:21" s="214" customFormat="1" ht="13.5" hidden="1" customHeight="1">
      <c r="A129" s="623"/>
      <c r="B129" s="609"/>
      <c r="C129" s="191" t="s">
        <v>7</v>
      </c>
      <c r="D129" s="182">
        <f>E129+M129</f>
        <v>0</v>
      </c>
      <c r="E129" s="183">
        <f>F129+I129+J129+K129+L129</f>
        <v>0</v>
      </c>
      <c r="F129" s="183">
        <f>G129+H129</f>
        <v>0</v>
      </c>
      <c r="G129" s="183"/>
      <c r="H129" s="183"/>
      <c r="I129" s="183"/>
      <c r="J129" s="183"/>
      <c r="K129" s="183"/>
      <c r="L129" s="183"/>
      <c r="M129" s="183">
        <f>N129+P129</f>
        <v>0</v>
      </c>
      <c r="N129" s="183"/>
      <c r="O129" s="183"/>
      <c r="P129" s="183"/>
      <c r="Q129" s="212"/>
      <c r="R129" s="212"/>
      <c r="S129" s="213"/>
      <c r="T129" s="213"/>
      <c r="U129" s="213"/>
    </row>
    <row r="130" spans="1:21" s="214" customFormat="1" ht="13.5" hidden="1" customHeight="1">
      <c r="A130" s="624"/>
      <c r="B130" s="610"/>
      <c r="C130" s="191" t="s">
        <v>8</v>
      </c>
      <c r="D130" s="182">
        <f>D128+D129</f>
        <v>69390157</v>
      </c>
      <c r="E130" s="183">
        <f t="shared" ref="E130:P130" si="52">E128+E129</f>
        <v>7782950</v>
      </c>
      <c r="F130" s="183">
        <f t="shared" si="52"/>
        <v>4165253</v>
      </c>
      <c r="G130" s="183">
        <f t="shared" si="52"/>
        <v>0</v>
      </c>
      <c r="H130" s="183">
        <f t="shared" si="52"/>
        <v>4165253</v>
      </c>
      <c r="I130" s="183">
        <f t="shared" si="52"/>
        <v>0</v>
      </c>
      <c r="J130" s="183">
        <f t="shared" si="52"/>
        <v>0</v>
      </c>
      <c r="K130" s="183">
        <f t="shared" si="52"/>
        <v>3617697</v>
      </c>
      <c r="L130" s="183">
        <f t="shared" si="52"/>
        <v>0</v>
      </c>
      <c r="M130" s="183">
        <f t="shared" si="52"/>
        <v>61607207</v>
      </c>
      <c r="N130" s="183">
        <f t="shared" si="52"/>
        <v>59571156</v>
      </c>
      <c r="O130" s="183">
        <f t="shared" si="52"/>
        <v>59104950</v>
      </c>
      <c r="P130" s="183">
        <f t="shared" si="52"/>
        <v>2036051</v>
      </c>
      <c r="Q130" s="212"/>
      <c r="R130" s="212"/>
      <c r="S130" s="213"/>
      <c r="T130" s="213"/>
      <c r="U130" s="213"/>
    </row>
    <row r="131" spans="1:21" s="200" customFormat="1" ht="16.899999999999999" hidden="1" customHeight="1">
      <c r="A131" s="628" t="s">
        <v>195</v>
      </c>
      <c r="B131" s="616" t="s">
        <v>196</v>
      </c>
      <c r="C131" s="185" t="s">
        <v>6</v>
      </c>
      <c r="D131" s="215">
        <f t="shared" ref="D131:P132" si="53">D137+D134</f>
        <v>4498757</v>
      </c>
      <c r="E131" s="216">
        <f t="shared" si="53"/>
        <v>250000</v>
      </c>
      <c r="F131" s="216">
        <f t="shared" si="53"/>
        <v>0</v>
      </c>
      <c r="G131" s="216">
        <f t="shared" si="53"/>
        <v>0</v>
      </c>
      <c r="H131" s="216">
        <f t="shared" si="53"/>
        <v>0</v>
      </c>
      <c r="I131" s="216">
        <f t="shared" si="53"/>
        <v>250000</v>
      </c>
      <c r="J131" s="216">
        <f t="shared" si="53"/>
        <v>0</v>
      </c>
      <c r="K131" s="216">
        <f t="shared" si="53"/>
        <v>0</v>
      </c>
      <c r="L131" s="216">
        <f t="shared" si="53"/>
        <v>0</v>
      </c>
      <c r="M131" s="216">
        <f t="shared" si="53"/>
        <v>4248757</v>
      </c>
      <c r="N131" s="216">
        <f t="shared" si="53"/>
        <v>4148757</v>
      </c>
      <c r="O131" s="216">
        <f t="shared" si="53"/>
        <v>0</v>
      </c>
      <c r="P131" s="216">
        <f t="shared" si="53"/>
        <v>100000</v>
      </c>
      <c r="Q131" s="198"/>
      <c r="R131" s="198"/>
      <c r="S131" s="199"/>
      <c r="T131" s="199"/>
      <c r="U131" s="199"/>
    </row>
    <row r="132" spans="1:21" s="200" customFormat="1" ht="16.899999999999999" hidden="1" customHeight="1">
      <c r="A132" s="629"/>
      <c r="B132" s="617"/>
      <c r="C132" s="185" t="s">
        <v>7</v>
      </c>
      <c r="D132" s="215">
        <f t="shared" si="53"/>
        <v>0</v>
      </c>
      <c r="E132" s="216">
        <f t="shared" si="53"/>
        <v>0</v>
      </c>
      <c r="F132" s="216">
        <f t="shared" si="53"/>
        <v>0</v>
      </c>
      <c r="G132" s="216">
        <f t="shared" si="53"/>
        <v>0</v>
      </c>
      <c r="H132" s="216">
        <f t="shared" si="53"/>
        <v>0</v>
      </c>
      <c r="I132" s="216">
        <f t="shared" si="53"/>
        <v>0</v>
      </c>
      <c r="J132" s="216">
        <f t="shared" si="53"/>
        <v>0</v>
      </c>
      <c r="K132" s="216">
        <f t="shared" si="53"/>
        <v>0</v>
      </c>
      <c r="L132" s="216">
        <f t="shared" si="53"/>
        <v>0</v>
      </c>
      <c r="M132" s="216">
        <f t="shared" si="53"/>
        <v>0</v>
      </c>
      <c r="N132" s="216">
        <f t="shared" si="53"/>
        <v>0</v>
      </c>
      <c r="O132" s="216">
        <f t="shared" si="53"/>
        <v>0</v>
      </c>
      <c r="P132" s="216">
        <f t="shared" si="53"/>
        <v>0</v>
      </c>
      <c r="Q132" s="198"/>
      <c r="R132" s="198"/>
      <c r="S132" s="199"/>
      <c r="T132" s="199"/>
      <c r="U132" s="199"/>
    </row>
    <row r="133" spans="1:21" s="200" customFormat="1" ht="16.899999999999999" hidden="1" customHeight="1">
      <c r="A133" s="630"/>
      <c r="B133" s="618"/>
      <c r="C133" s="185" t="s">
        <v>8</v>
      </c>
      <c r="D133" s="215">
        <f>D131+D132</f>
        <v>4498757</v>
      </c>
      <c r="E133" s="216">
        <f t="shared" ref="E133:P133" si="54">E131+E132</f>
        <v>250000</v>
      </c>
      <c r="F133" s="216">
        <f t="shared" si="54"/>
        <v>0</v>
      </c>
      <c r="G133" s="216">
        <f t="shared" si="54"/>
        <v>0</v>
      </c>
      <c r="H133" s="216">
        <f t="shared" si="54"/>
        <v>0</v>
      </c>
      <c r="I133" s="216">
        <f t="shared" si="54"/>
        <v>250000</v>
      </c>
      <c r="J133" s="216">
        <f t="shared" si="54"/>
        <v>0</v>
      </c>
      <c r="K133" s="216">
        <f t="shared" si="54"/>
        <v>0</v>
      </c>
      <c r="L133" s="216">
        <f t="shared" si="54"/>
        <v>0</v>
      </c>
      <c r="M133" s="216">
        <f t="shared" si="54"/>
        <v>4248757</v>
      </c>
      <c r="N133" s="216">
        <f t="shared" si="54"/>
        <v>4148757</v>
      </c>
      <c r="O133" s="216">
        <f t="shared" si="54"/>
        <v>0</v>
      </c>
      <c r="P133" s="216">
        <f t="shared" si="54"/>
        <v>100000</v>
      </c>
      <c r="Q133" s="198"/>
      <c r="R133" s="198"/>
      <c r="S133" s="199"/>
      <c r="T133" s="199"/>
      <c r="U133" s="199"/>
    </row>
    <row r="134" spans="1:21" s="214" customFormat="1" ht="13.5" hidden="1" customHeight="1">
      <c r="A134" s="622" t="s">
        <v>197</v>
      </c>
      <c r="B134" s="608" t="s">
        <v>198</v>
      </c>
      <c r="C134" s="191" t="s">
        <v>6</v>
      </c>
      <c r="D134" s="182">
        <f>E134+M134</f>
        <v>250000</v>
      </c>
      <c r="E134" s="183">
        <f>F134+I134+J134+K134+L134</f>
        <v>250000</v>
      </c>
      <c r="F134" s="183">
        <f>G134+H134</f>
        <v>0</v>
      </c>
      <c r="G134" s="183">
        <v>0</v>
      </c>
      <c r="H134" s="183">
        <v>0</v>
      </c>
      <c r="I134" s="183">
        <v>250000</v>
      </c>
      <c r="J134" s="183">
        <v>0</v>
      </c>
      <c r="K134" s="183">
        <v>0</v>
      </c>
      <c r="L134" s="183">
        <v>0</v>
      </c>
      <c r="M134" s="183">
        <f>N134+P134</f>
        <v>0</v>
      </c>
      <c r="N134" s="183">
        <v>0</v>
      </c>
      <c r="O134" s="183">
        <v>0</v>
      </c>
      <c r="P134" s="183">
        <v>0</v>
      </c>
      <c r="Q134" s="212"/>
      <c r="R134" s="212"/>
      <c r="S134" s="213"/>
      <c r="T134" s="213"/>
      <c r="U134" s="213"/>
    </row>
    <row r="135" spans="1:21" s="214" customFormat="1" ht="13.5" hidden="1" customHeight="1">
      <c r="A135" s="623"/>
      <c r="B135" s="609"/>
      <c r="C135" s="191" t="s">
        <v>7</v>
      </c>
      <c r="D135" s="182">
        <f>E135+M135</f>
        <v>0</v>
      </c>
      <c r="E135" s="183">
        <f>F135+I135+J135+K135+L135</f>
        <v>0</v>
      </c>
      <c r="F135" s="183">
        <f>G135+H135</f>
        <v>0</v>
      </c>
      <c r="G135" s="183"/>
      <c r="H135" s="183"/>
      <c r="I135" s="183"/>
      <c r="J135" s="183"/>
      <c r="K135" s="183"/>
      <c r="L135" s="183"/>
      <c r="M135" s="183">
        <f>N135+P135</f>
        <v>0</v>
      </c>
      <c r="N135" s="183"/>
      <c r="O135" s="183"/>
      <c r="P135" s="183"/>
      <c r="Q135" s="212"/>
      <c r="R135" s="212"/>
      <c r="S135" s="213"/>
      <c r="T135" s="213"/>
      <c r="U135" s="213"/>
    </row>
    <row r="136" spans="1:21" s="214" customFormat="1" ht="13.5" hidden="1" customHeight="1">
      <c r="A136" s="624"/>
      <c r="B136" s="610"/>
      <c r="C136" s="191" t="s">
        <v>8</v>
      </c>
      <c r="D136" s="182">
        <f>D134+D135</f>
        <v>250000</v>
      </c>
      <c r="E136" s="183">
        <f t="shared" ref="E136:P136" si="55">E134+E135</f>
        <v>250000</v>
      </c>
      <c r="F136" s="183">
        <f t="shared" si="55"/>
        <v>0</v>
      </c>
      <c r="G136" s="183">
        <f t="shared" si="55"/>
        <v>0</v>
      </c>
      <c r="H136" s="183">
        <f t="shared" si="55"/>
        <v>0</v>
      </c>
      <c r="I136" s="183">
        <f t="shared" si="55"/>
        <v>250000</v>
      </c>
      <c r="J136" s="183">
        <f t="shared" si="55"/>
        <v>0</v>
      </c>
      <c r="K136" s="183">
        <f t="shared" si="55"/>
        <v>0</v>
      </c>
      <c r="L136" s="183">
        <f t="shared" si="55"/>
        <v>0</v>
      </c>
      <c r="M136" s="183">
        <f t="shared" si="55"/>
        <v>0</v>
      </c>
      <c r="N136" s="183">
        <f t="shared" si="55"/>
        <v>0</v>
      </c>
      <c r="O136" s="183">
        <f t="shared" si="55"/>
        <v>0</v>
      </c>
      <c r="P136" s="183">
        <f t="shared" si="55"/>
        <v>0</v>
      </c>
      <c r="Q136" s="212"/>
      <c r="R136" s="212"/>
      <c r="S136" s="213"/>
      <c r="T136" s="213"/>
      <c r="U136" s="213"/>
    </row>
    <row r="137" spans="1:21" s="214" customFormat="1" ht="13.5" hidden="1" customHeight="1">
      <c r="A137" s="622" t="s">
        <v>199</v>
      </c>
      <c r="B137" s="608" t="s">
        <v>156</v>
      </c>
      <c r="C137" s="191" t="s">
        <v>6</v>
      </c>
      <c r="D137" s="182">
        <f>E137+M137</f>
        <v>4248757</v>
      </c>
      <c r="E137" s="183">
        <f>F137+I137+J137+K137+L137</f>
        <v>0</v>
      </c>
      <c r="F137" s="183">
        <f>G137+H137</f>
        <v>0</v>
      </c>
      <c r="G137" s="183">
        <v>0</v>
      </c>
      <c r="H137" s="183">
        <v>0</v>
      </c>
      <c r="I137" s="183">
        <v>0</v>
      </c>
      <c r="J137" s="183">
        <v>0</v>
      </c>
      <c r="K137" s="183">
        <v>0</v>
      </c>
      <c r="L137" s="183">
        <v>0</v>
      </c>
      <c r="M137" s="183">
        <f>N137+P137</f>
        <v>4248757</v>
      </c>
      <c r="N137" s="183">
        <v>4148757</v>
      </c>
      <c r="O137" s="183">
        <v>0</v>
      </c>
      <c r="P137" s="183">
        <v>100000</v>
      </c>
      <c r="Q137" s="212"/>
      <c r="R137" s="212"/>
      <c r="S137" s="213"/>
      <c r="T137" s="213"/>
      <c r="U137" s="213"/>
    </row>
    <row r="138" spans="1:21" s="214" customFormat="1" ht="13.5" hidden="1" customHeight="1">
      <c r="A138" s="623"/>
      <c r="B138" s="609"/>
      <c r="C138" s="191" t="s">
        <v>7</v>
      </c>
      <c r="D138" s="182">
        <f>E138+M138</f>
        <v>0</v>
      </c>
      <c r="E138" s="183">
        <f>F138+I138+J138+K138+L138</f>
        <v>0</v>
      </c>
      <c r="F138" s="183">
        <f>G138+H138</f>
        <v>0</v>
      </c>
      <c r="G138" s="183"/>
      <c r="H138" s="183"/>
      <c r="I138" s="183"/>
      <c r="J138" s="183"/>
      <c r="K138" s="183"/>
      <c r="L138" s="183"/>
      <c r="M138" s="183">
        <f>N138+P138</f>
        <v>0</v>
      </c>
      <c r="N138" s="183"/>
      <c r="O138" s="183"/>
      <c r="P138" s="183"/>
      <c r="Q138" s="212"/>
      <c r="R138" s="212"/>
      <c r="S138" s="213"/>
      <c r="T138" s="213"/>
      <c r="U138" s="213"/>
    </row>
    <row r="139" spans="1:21" s="214" customFormat="1" ht="13.5" hidden="1" customHeight="1">
      <c r="A139" s="624"/>
      <c r="B139" s="610"/>
      <c r="C139" s="191" t="s">
        <v>8</v>
      </c>
      <c r="D139" s="182">
        <f>D137+D138</f>
        <v>4248757</v>
      </c>
      <c r="E139" s="183">
        <f t="shared" ref="E139:P139" si="56">E137+E138</f>
        <v>0</v>
      </c>
      <c r="F139" s="183">
        <f t="shared" si="56"/>
        <v>0</v>
      </c>
      <c r="G139" s="183">
        <f t="shared" si="56"/>
        <v>0</v>
      </c>
      <c r="H139" s="183">
        <f t="shared" si="56"/>
        <v>0</v>
      </c>
      <c r="I139" s="183">
        <f t="shared" si="56"/>
        <v>0</v>
      </c>
      <c r="J139" s="183">
        <f t="shared" si="56"/>
        <v>0</v>
      </c>
      <c r="K139" s="183">
        <f t="shared" si="56"/>
        <v>0</v>
      </c>
      <c r="L139" s="183">
        <f t="shared" si="56"/>
        <v>0</v>
      </c>
      <c r="M139" s="183">
        <f t="shared" si="56"/>
        <v>4248757</v>
      </c>
      <c r="N139" s="183">
        <f t="shared" si="56"/>
        <v>4148757</v>
      </c>
      <c r="O139" s="183">
        <f t="shared" si="56"/>
        <v>0</v>
      </c>
      <c r="P139" s="183">
        <f t="shared" si="56"/>
        <v>100000</v>
      </c>
      <c r="Q139" s="212"/>
      <c r="R139" s="212"/>
      <c r="S139" s="213"/>
      <c r="T139" s="213"/>
      <c r="U139" s="213"/>
    </row>
    <row r="140" spans="1:21" s="200" customFormat="1" ht="14.25" hidden="1">
      <c r="A140" s="628" t="s">
        <v>16</v>
      </c>
      <c r="B140" s="616" t="s">
        <v>17</v>
      </c>
      <c r="C140" s="185" t="s">
        <v>6</v>
      </c>
      <c r="D140" s="186">
        <f t="shared" ref="D140:P141" si="57">D143+D146+D149+D152+D158+D155</f>
        <v>138261866</v>
      </c>
      <c r="E140" s="187">
        <f t="shared" si="57"/>
        <v>132923491</v>
      </c>
      <c r="F140" s="187">
        <f t="shared" si="57"/>
        <v>60870910</v>
      </c>
      <c r="G140" s="187">
        <f t="shared" si="57"/>
        <v>37172322</v>
      </c>
      <c r="H140" s="187">
        <f t="shared" si="57"/>
        <v>23698588</v>
      </c>
      <c r="I140" s="187">
        <f t="shared" si="57"/>
        <v>135000</v>
      </c>
      <c r="J140" s="187">
        <f t="shared" si="57"/>
        <v>1147600</v>
      </c>
      <c r="K140" s="187">
        <f t="shared" si="57"/>
        <v>70769981</v>
      </c>
      <c r="L140" s="187">
        <f t="shared" si="57"/>
        <v>0</v>
      </c>
      <c r="M140" s="187">
        <f t="shared" si="57"/>
        <v>5338375</v>
      </c>
      <c r="N140" s="187">
        <f t="shared" si="57"/>
        <v>5338375</v>
      </c>
      <c r="O140" s="187">
        <f t="shared" si="57"/>
        <v>180000</v>
      </c>
      <c r="P140" s="187">
        <f t="shared" si="57"/>
        <v>0</v>
      </c>
      <c r="Q140" s="198"/>
      <c r="R140" s="198"/>
      <c r="S140" s="199"/>
      <c r="T140" s="199"/>
      <c r="U140" s="199"/>
    </row>
    <row r="141" spans="1:21" s="200" customFormat="1" ht="14.25" hidden="1">
      <c r="A141" s="629"/>
      <c r="B141" s="617"/>
      <c r="C141" s="185" t="s">
        <v>7</v>
      </c>
      <c r="D141" s="186">
        <f t="shared" si="57"/>
        <v>0</v>
      </c>
      <c r="E141" s="187">
        <f t="shared" si="57"/>
        <v>0</v>
      </c>
      <c r="F141" s="187">
        <f t="shared" si="57"/>
        <v>0</v>
      </c>
      <c r="G141" s="187">
        <f t="shared" si="57"/>
        <v>0</v>
      </c>
      <c r="H141" s="187">
        <f t="shared" si="57"/>
        <v>0</v>
      </c>
      <c r="I141" s="187">
        <f t="shared" si="57"/>
        <v>0</v>
      </c>
      <c r="J141" s="187">
        <f t="shared" si="57"/>
        <v>0</v>
      </c>
      <c r="K141" s="187">
        <f t="shared" si="57"/>
        <v>0</v>
      </c>
      <c r="L141" s="187">
        <f t="shared" si="57"/>
        <v>0</v>
      </c>
      <c r="M141" s="187">
        <f t="shared" si="57"/>
        <v>0</v>
      </c>
      <c r="N141" s="187">
        <f t="shared" si="57"/>
        <v>0</v>
      </c>
      <c r="O141" s="187">
        <f t="shared" si="57"/>
        <v>0</v>
      </c>
      <c r="P141" s="187">
        <f t="shared" si="57"/>
        <v>0</v>
      </c>
      <c r="Q141" s="198"/>
      <c r="R141" s="198"/>
      <c r="S141" s="199"/>
      <c r="T141" s="199"/>
      <c r="U141" s="199"/>
    </row>
    <row r="142" spans="1:21" s="200" customFormat="1" ht="14.25" hidden="1">
      <c r="A142" s="630"/>
      <c r="B142" s="618"/>
      <c r="C142" s="217" t="s">
        <v>8</v>
      </c>
      <c r="D142" s="186">
        <f>D140+D141</f>
        <v>138261866</v>
      </c>
      <c r="E142" s="187">
        <f t="shared" ref="E142:P142" si="58">E140+E141</f>
        <v>132923491</v>
      </c>
      <c r="F142" s="187">
        <f t="shared" si="58"/>
        <v>60870910</v>
      </c>
      <c r="G142" s="187">
        <f t="shared" si="58"/>
        <v>37172322</v>
      </c>
      <c r="H142" s="187">
        <f t="shared" si="58"/>
        <v>23698588</v>
      </c>
      <c r="I142" s="187">
        <f t="shared" si="58"/>
        <v>135000</v>
      </c>
      <c r="J142" s="187">
        <f t="shared" si="58"/>
        <v>1147600</v>
      </c>
      <c r="K142" s="187">
        <f t="shared" si="58"/>
        <v>70769981</v>
      </c>
      <c r="L142" s="187">
        <f t="shared" si="58"/>
        <v>0</v>
      </c>
      <c r="M142" s="187">
        <f t="shared" si="58"/>
        <v>5338375</v>
      </c>
      <c r="N142" s="187">
        <f t="shared" si="58"/>
        <v>5338375</v>
      </c>
      <c r="O142" s="187">
        <f t="shared" si="58"/>
        <v>180000</v>
      </c>
      <c r="P142" s="187">
        <f t="shared" si="58"/>
        <v>0</v>
      </c>
      <c r="Q142" s="198"/>
      <c r="R142" s="198"/>
      <c r="S142" s="199"/>
      <c r="T142" s="199"/>
      <c r="U142" s="199"/>
    </row>
    <row r="143" spans="1:21" s="214" customFormat="1" ht="13.5" hidden="1" customHeight="1">
      <c r="A143" s="622" t="s">
        <v>200</v>
      </c>
      <c r="B143" s="608" t="s">
        <v>201</v>
      </c>
      <c r="C143" s="191" t="s">
        <v>6</v>
      </c>
      <c r="D143" s="182">
        <f t="shared" ref="D143:D159" si="59">E143+M143</f>
        <v>1497000</v>
      </c>
      <c r="E143" s="183">
        <f t="shared" ref="E143:E159" si="60">F143+I143+J143+K143+L143</f>
        <v>1497000</v>
      </c>
      <c r="F143" s="183">
        <f t="shared" ref="F143:F159" si="61">G143+H143</f>
        <v>594000</v>
      </c>
      <c r="G143" s="183">
        <v>28000</v>
      </c>
      <c r="H143" s="183">
        <v>566000</v>
      </c>
      <c r="I143" s="183">
        <v>0</v>
      </c>
      <c r="J143" s="183">
        <v>903000</v>
      </c>
      <c r="K143" s="183">
        <v>0</v>
      </c>
      <c r="L143" s="183">
        <v>0</v>
      </c>
      <c r="M143" s="183">
        <f t="shared" ref="M143:M159" si="62">N143+P143</f>
        <v>0</v>
      </c>
      <c r="N143" s="183">
        <v>0</v>
      </c>
      <c r="O143" s="183">
        <v>0</v>
      </c>
      <c r="P143" s="183">
        <v>0</v>
      </c>
      <c r="Q143" s="212"/>
      <c r="R143" s="212"/>
      <c r="S143" s="213"/>
      <c r="T143" s="213"/>
      <c r="U143" s="213"/>
    </row>
    <row r="144" spans="1:21" s="214" customFormat="1" ht="13.5" hidden="1" customHeight="1">
      <c r="A144" s="623"/>
      <c r="B144" s="609"/>
      <c r="C144" s="191" t="s">
        <v>7</v>
      </c>
      <c r="D144" s="182">
        <f t="shared" si="59"/>
        <v>0</v>
      </c>
      <c r="E144" s="183">
        <f t="shared" si="60"/>
        <v>0</v>
      </c>
      <c r="F144" s="183">
        <f t="shared" si="61"/>
        <v>0</v>
      </c>
      <c r="G144" s="183"/>
      <c r="H144" s="183"/>
      <c r="I144" s="183"/>
      <c r="J144" s="183"/>
      <c r="K144" s="183"/>
      <c r="L144" s="183"/>
      <c r="M144" s="183">
        <f t="shared" si="62"/>
        <v>0</v>
      </c>
      <c r="N144" s="183"/>
      <c r="O144" s="183"/>
      <c r="P144" s="183"/>
      <c r="Q144" s="212"/>
      <c r="R144" s="212"/>
      <c r="S144" s="213"/>
      <c r="T144" s="213"/>
      <c r="U144" s="213"/>
    </row>
    <row r="145" spans="1:21" s="214" customFormat="1" ht="13.5" hidden="1" customHeight="1">
      <c r="A145" s="624"/>
      <c r="B145" s="610"/>
      <c r="C145" s="191" t="s">
        <v>8</v>
      </c>
      <c r="D145" s="182">
        <f>D143+D144</f>
        <v>1497000</v>
      </c>
      <c r="E145" s="183">
        <f t="shared" ref="E145:P145" si="63">E143+E144</f>
        <v>1497000</v>
      </c>
      <c r="F145" s="183">
        <f t="shared" si="63"/>
        <v>594000</v>
      </c>
      <c r="G145" s="183">
        <f t="shared" si="63"/>
        <v>28000</v>
      </c>
      <c r="H145" s="183">
        <f t="shared" si="63"/>
        <v>566000</v>
      </c>
      <c r="I145" s="183">
        <f t="shared" si="63"/>
        <v>0</v>
      </c>
      <c r="J145" s="183">
        <f t="shared" si="63"/>
        <v>903000</v>
      </c>
      <c r="K145" s="183">
        <f t="shared" si="63"/>
        <v>0</v>
      </c>
      <c r="L145" s="183">
        <f t="shared" si="63"/>
        <v>0</v>
      </c>
      <c r="M145" s="183">
        <f t="shared" si="63"/>
        <v>0</v>
      </c>
      <c r="N145" s="183">
        <f t="shared" si="63"/>
        <v>0</v>
      </c>
      <c r="O145" s="183">
        <f t="shared" si="63"/>
        <v>0</v>
      </c>
      <c r="P145" s="183">
        <f t="shared" si="63"/>
        <v>0</v>
      </c>
      <c r="Q145" s="212"/>
      <c r="R145" s="212"/>
      <c r="S145" s="213"/>
      <c r="T145" s="213"/>
      <c r="U145" s="213"/>
    </row>
    <row r="146" spans="1:21" s="214" customFormat="1" ht="13.5" hidden="1" customHeight="1">
      <c r="A146" s="622" t="s">
        <v>202</v>
      </c>
      <c r="B146" s="608" t="s">
        <v>203</v>
      </c>
      <c r="C146" s="191" t="s">
        <v>6</v>
      </c>
      <c r="D146" s="182">
        <f t="shared" si="59"/>
        <v>105857352</v>
      </c>
      <c r="E146" s="183">
        <f t="shared" si="60"/>
        <v>100518977</v>
      </c>
      <c r="F146" s="183">
        <f t="shared" si="61"/>
        <v>47748285</v>
      </c>
      <c r="G146" s="183">
        <v>36915422</v>
      </c>
      <c r="H146" s="183">
        <v>10832863</v>
      </c>
      <c r="I146" s="183">
        <v>0</v>
      </c>
      <c r="J146" s="183">
        <v>76000</v>
      </c>
      <c r="K146" s="183">
        <v>52694692</v>
      </c>
      <c r="L146" s="183">
        <v>0</v>
      </c>
      <c r="M146" s="183">
        <f t="shared" si="62"/>
        <v>5338375</v>
      </c>
      <c r="N146" s="183">
        <v>5338375</v>
      </c>
      <c r="O146" s="183">
        <v>180000</v>
      </c>
      <c r="P146" s="183">
        <v>0</v>
      </c>
      <c r="Q146" s="212"/>
      <c r="R146" s="212"/>
      <c r="S146" s="213"/>
      <c r="T146" s="213"/>
      <c r="U146" s="213"/>
    </row>
    <row r="147" spans="1:21" s="214" customFormat="1" ht="13.5" hidden="1" customHeight="1">
      <c r="A147" s="623"/>
      <c r="B147" s="609"/>
      <c r="C147" s="191" t="s">
        <v>7</v>
      </c>
      <c r="D147" s="182">
        <f t="shared" si="59"/>
        <v>0</v>
      </c>
      <c r="E147" s="183">
        <f t="shared" si="60"/>
        <v>0</v>
      </c>
      <c r="F147" s="183">
        <f t="shared" si="61"/>
        <v>0</v>
      </c>
      <c r="G147" s="183"/>
      <c r="H147" s="183"/>
      <c r="I147" s="183"/>
      <c r="J147" s="183"/>
      <c r="K147" s="183">
        <f>-8500-1500+11050+1950-2550-450</f>
        <v>0</v>
      </c>
      <c r="L147" s="183"/>
      <c r="M147" s="183">
        <f t="shared" si="62"/>
        <v>0</v>
      </c>
      <c r="N147" s="183"/>
      <c r="O147" s="183"/>
      <c r="P147" s="183"/>
      <c r="Q147" s="212"/>
      <c r="R147" s="212"/>
      <c r="S147" s="213"/>
      <c r="T147" s="213"/>
      <c r="U147" s="213"/>
    </row>
    <row r="148" spans="1:21" s="214" customFormat="1" ht="13.5" hidden="1" customHeight="1">
      <c r="A148" s="624"/>
      <c r="B148" s="610"/>
      <c r="C148" s="191" t="s">
        <v>8</v>
      </c>
      <c r="D148" s="182">
        <f>D146+D147</f>
        <v>105857352</v>
      </c>
      <c r="E148" s="183">
        <f t="shared" ref="E148:P148" si="64">E146+E147</f>
        <v>100518977</v>
      </c>
      <c r="F148" s="183">
        <f t="shared" si="64"/>
        <v>47748285</v>
      </c>
      <c r="G148" s="183">
        <f t="shared" si="64"/>
        <v>36915422</v>
      </c>
      <c r="H148" s="183">
        <f t="shared" si="64"/>
        <v>10832863</v>
      </c>
      <c r="I148" s="183">
        <f t="shared" si="64"/>
        <v>0</v>
      </c>
      <c r="J148" s="183">
        <f t="shared" si="64"/>
        <v>76000</v>
      </c>
      <c r="K148" s="183">
        <f t="shared" si="64"/>
        <v>52694692</v>
      </c>
      <c r="L148" s="183">
        <f t="shared" si="64"/>
        <v>0</v>
      </c>
      <c r="M148" s="183">
        <f t="shared" si="64"/>
        <v>5338375</v>
      </c>
      <c r="N148" s="183">
        <f t="shared" si="64"/>
        <v>5338375</v>
      </c>
      <c r="O148" s="183">
        <f t="shared" si="64"/>
        <v>180000</v>
      </c>
      <c r="P148" s="183">
        <f t="shared" si="64"/>
        <v>0</v>
      </c>
      <c r="Q148" s="212"/>
      <c r="R148" s="212"/>
      <c r="S148" s="213"/>
      <c r="T148" s="213"/>
      <c r="U148" s="213"/>
    </row>
    <row r="149" spans="1:21" s="173" customFormat="1" hidden="1">
      <c r="A149" s="622" t="s">
        <v>204</v>
      </c>
      <c r="B149" s="608" t="s">
        <v>205</v>
      </c>
      <c r="C149" s="191" t="s">
        <v>6</v>
      </c>
      <c r="D149" s="182">
        <f t="shared" si="59"/>
        <v>450000</v>
      </c>
      <c r="E149" s="183">
        <f t="shared" si="60"/>
        <v>450000</v>
      </c>
      <c r="F149" s="183">
        <f t="shared" si="61"/>
        <v>450000</v>
      </c>
      <c r="G149" s="183">
        <v>0</v>
      </c>
      <c r="H149" s="183">
        <v>450000</v>
      </c>
      <c r="I149" s="183">
        <v>0</v>
      </c>
      <c r="J149" s="183">
        <v>0</v>
      </c>
      <c r="K149" s="183">
        <v>0</v>
      </c>
      <c r="L149" s="183">
        <v>0</v>
      </c>
      <c r="M149" s="183">
        <f t="shared" si="62"/>
        <v>0</v>
      </c>
      <c r="N149" s="183">
        <v>0</v>
      </c>
      <c r="O149" s="183">
        <v>0</v>
      </c>
      <c r="P149" s="183">
        <v>0</v>
      </c>
      <c r="Q149" s="192"/>
      <c r="R149" s="192"/>
      <c r="S149" s="184"/>
      <c r="T149" s="184"/>
      <c r="U149" s="184"/>
    </row>
    <row r="150" spans="1:21" s="173" customFormat="1" hidden="1">
      <c r="A150" s="623"/>
      <c r="B150" s="609"/>
      <c r="C150" s="191" t="s">
        <v>7</v>
      </c>
      <c r="D150" s="182">
        <f t="shared" si="59"/>
        <v>0</v>
      </c>
      <c r="E150" s="183">
        <f t="shared" si="60"/>
        <v>0</v>
      </c>
      <c r="F150" s="183">
        <f t="shared" si="61"/>
        <v>0</v>
      </c>
      <c r="G150" s="183"/>
      <c r="H150" s="183"/>
      <c r="I150" s="183"/>
      <c r="J150" s="183"/>
      <c r="K150" s="183"/>
      <c r="L150" s="183"/>
      <c r="M150" s="183">
        <f t="shared" si="62"/>
        <v>0</v>
      </c>
      <c r="N150" s="183"/>
      <c r="O150" s="183"/>
      <c r="P150" s="183"/>
      <c r="Q150" s="192"/>
      <c r="R150" s="192"/>
      <c r="S150" s="184"/>
      <c r="T150" s="184"/>
      <c r="U150" s="184"/>
    </row>
    <row r="151" spans="1:21" s="173" customFormat="1" hidden="1">
      <c r="A151" s="624"/>
      <c r="B151" s="610"/>
      <c r="C151" s="191" t="s">
        <v>8</v>
      </c>
      <c r="D151" s="182">
        <f>D149+D150</f>
        <v>450000</v>
      </c>
      <c r="E151" s="183">
        <f t="shared" ref="E151:P151" si="65">E149+E150</f>
        <v>450000</v>
      </c>
      <c r="F151" s="183">
        <f t="shared" si="65"/>
        <v>450000</v>
      </c>
      <c r="G151" s="183">
        <f t="shared" si="65"/>
        <v>0</v>
      </c>
      <c r="H151" s="183">
        <f t="shared" si="65"/>
        <v>450000</v>
      </c>
      <c r="I151" s="183">
        <f t="shared" si="65"/>
        <v>0</v>
      </c>
      <c r="J151" s="183">
        <f t="shared" si="65"/>
        <v>0</v>
      </c>
      <c r="K151" s="183">
        <f t="shared" si="65"/>
        <v>0</v>
      </c>
      <c r="L151" s="183">
        <f t="shared" si="65"/>
        <v>0</v>
      </c>
      <c r="M151" s="183">
        <f t="shared" si="65"/>
        <v>0</v>
      </c>
      <c r="N151" s="183">
        <f t="shared" si="65"/>
        <v>0</v>
      </c>
      <c r="O151" s="183">
        <f t="shared" si="65"/>
        <v>0</v>
      </c>
      <c r="P151" s="183">
        <f t="shared" si="65"/>
        <v>0</v>
      </c>
      <c r="Q151" s="192"/>
      <c r="R151" s="192"/>
      <c r="S151" s="184"/>
      <c r="T151" s="184"/>
      <c r="U151" s="184"/>
    </row>
    <row r="152" spans="1:21" s="214" customFormat="1" ht="13.5" hidden="1" customHeight="1">
      <c r="A152" s="622" t="s">
        <v>206</v>
      </c>
      <c r="B152" s="608" t="s">
        <v>207</v>
      </c>
      <c r="C152" s="191" t="s">
        <v>6</v>
      </c>
      <c r="D152" s="207">
        <f>E152+M152</f>
        <v>25406040</v>
      </c>
      <c r="E152" s="183">
        <f>F152+I152+J152+K152+L152</f>
        <v>25406040</v>
      </c>
      <c r="F152" s="183">
        <f>G152+H152</f>
        <v>9409425</v>
      </c>
      <c r="G152" s="183">
        <v>100000</v>
      </c>
      <c r="H152" s="183">
        <v>9309425</v>
      </c>
      <c r="I152" s="183">
        <v>0</v>
      </c>
      <c r="J152" s="183">
        <v>0</v>
      </c>
      <c r="K152" s="183">
        <v>15996615</v>
      </c>
      <c r="L152" s="183">
        <v>0</v>
      </c>
      <c r="M152" s="183">
        <f>N152+P152</f>
        <v>0</v>
      </c>
      <c r="N152" s="183">
        <v>0</v>
      </c>
      <c r="O152" s="183">
        <v>0</v>
      </c>
      <c r="P152" s="183">
        <v>0</v>
      </c>
      <c r="Q152" s="212"/>
      <c r="R152" s="212"/>
      <c r="S152" s="213"/>
      <c r="T152" s="213"/>
      <c r="U152" s="213"/>
    </row>
    <row r="153" spans="1:21" s="214" customFormat="1" ht="13.5" hidden="1" customHeight="1">
      <c r="A153" s="623"/>
      <c r="B153" s="609"/>
      <c r="C153" s="191" t="s">
        <v>7</v>
      </c>
      <c r="D153" s="207">
        <f>E153+M153</f>
        <v>0</v>
      </c>
      <c r="E153" s="183">
        <f>F153+I153+J153+K153+L153</f>
        <v>0</v>
      </c>
      <c r="F153" s="183">
        <f>G153+H153</f>
        <v>0</v>
      </c>
      <c r="G153" s="183"/>
      <c r="H153" s="183"/>
      <c r="I153" s="183"/>
      <c r="J153" s="183"/>
      <c r="K153" s="183"/>
      <c r="L153" s="183"/>
      <c r="M153" s="183">
        <f>N153+P153</f>
        <v>0</v>
      </c>
      <c r="N153" s="183"/>
      <c r="O153" s="183"/>
      <c r="P153" s="183"/>
      <c r="Q153" s="212"/>
      <c r="R153" s="212"/>
      <c r="S153" s="213"/>
      <c r="T153" s="213"/>
      <c r="U153" s="213"/>
    </row>
    <row r="154" spans="1:21" s="219" customFormat="1" ht="13.5" hidden="1" customHeight="1">
      <c r="A154" s="624"/>
      <c r="B154" s="610"/>
      <c r="C154" s="218" t="s">
        <v>8</v>
      </c>
      <c r="D154" s="207">
        <f>D152+D153</f>
        <v>25406040</v>
      </c>
      <c r="E154" s="183">
        <f t="shared" ref="E154:P154" si="66">E152+E153</f>
        <v>25406040</v>
      </c>
      <c r="F154" s="183">
        <f t="shared" si="66"/>
        <v>9409425</v>
      </c>
      <c r="G154" s="183">
        <f t="shared" si="66"/>
        <v>100000</v>
      </c>
      <c r="H154" s="183">
        <f t="shared" si="66"/>
        <v>9309425</v>
      </c>
      <c r="I154" s="183">
        <f t="shared" si="66"/>
        <v>0</v>
      </c>
      <c r="J154" s="183">
        <f t="shared" si="66"/>
        <v>0</v>
      </c>
      <c r="K154" s="183">
        <f t="shared" si="66"/>
        <v>15996615</v>
      </c>
      <c r="L154" s="183">
        <f t="shared" si="66"/>
        <v>0</v>
      </c>
      <c r="M154" s="183">
        <f t="shared" si="66"/>
        <v>0</v>
      </c>
      <c r="N154" s="183">
        <f t="shared" si="66"/>
        <v>0</v>
      </c>
      <c r="O154" s="183">
        <f t="shared" si="66"/>
        <v>0</v>
      </c>
      <c r="P154" s="183">
        <f t="shared" si="66"/>
        <v>0</v>
      </c>
      <c r="Q154" s="212"/>
      <c r="R154" s="212"/>
      <c r="S154" s="212"/>
      <c r="T154" s="212"/>
      <c r="U154" s="212"/>
    </row>
    <row r="155" spans="1:21" s="173" customFormat="1" hidden="1">
      <c r="A155" s="622" t="s">
        <v>208</v>
      </c>
      <c r="B155" s="608" t="s">
        <v>209</v>
      </c>
      <c r="C155" s="191" t="s">
        <v>6</v>
      </c>
      <c r="D155" s="182">
        <f t="shared" si="59"/>
        <v>202000</v>
      </c>
      <c r="E155" s="183">
        <f t="shared" si="60"/>
        <v>202000</v>
      </c>
      <c r="F155" s="183">
        <f t="shared" si="61"/>
        <v>200000</v>
      </c>
      <c r="G155" s="183">
        <v>110600</v>
      </c>
      <c r="H155" s="183">
        <v>89400</v>
      </c>
      <c r="I155" s="183">
        <v>0</v>
      </c>
      <c r="J155" s="183">
        <v>2000</v>
      </c>
      <c r="K155" s="183">
        <v>0</v>
      </c>
      <c r="L155" s="183">
        <v>0</v>
      </c>
      <c r="M155" s="183">
        <f t="shared" si="62"/>
        <v>0</v>
      </c>
      <c r="N155" s="183">
        <v>0</v>
      </c>
      <c r="O155" s="183">
        <v>0</v>
      </c>
      <c r="P155" s="183">
        <v>0</v>
      </c>
      <c r="Q155" s="192"/>
      <c r="R155" s="192"/>
      <c r="S155" s="184"/>
      <c r="T155" s="184"/>
      <c r="U155" s="184"/>
    </row>
    <row r="156" spans="1:21" s="173" customFormat="1" hidden="1">
      <c r="A156" s="623"/>
      <c r="B156" s="609"/>
      <c r="C156" s="191" t="s">
        <v>7</v>
      </c>
      <c r="D156" s="182">
        <f t="shared" si="59"/>
        <v>0</v>
      </c>
      <c r="E156" s="183">
        <f t="shared" si="60"/>
        <v>0</v>
      </c>
      <c r="F156" s="183">
        <f t="shared" si="61"/>
        <v>0</v>
      </c>
      <c r="G156" s="183"/>
      <c r="H156" s="183"/>
      <c r="I156" s="183"/>
      <c r="J156" s="183"/>
      <c r="K156" s="183"/>
      <c r="L156" s="183"/>
      <c r="M156" s="183">
        <f t="shared" si="62"/>
        <v>0</v>
      </c>
      <c r="N156" s="183"/>
      <c r="O156" s="183"/>
      <c r="P156" s="183"/>
      <c r="Q156" s="192"/>
      <c r="R156" s="192"/>
      <c r="S156" s="184"/>
      <c r="T156" s="184"/>
      <c r="U156" s="184"/>
    </row>
    <row r="157" spans="1:21" s="173" customFormat="1" hidden="1">
      <c r="A157" s="624"/>
      <c r="B157" s="610"/>
      <c r="C157" s="181" t="s">
        <v>8</v>
      </c>
      <c r="D157" s="182">
        <f>D155+D156</f>
        <v>202000</v>
      </c>
      <c r="E157" s="183">
        <f t="shared" ref="E157:P157" si="67">E155+E156</f>
        <v>202000</v>
      </c>
      <c r="F157" s="183">
        <f t="shared" si="67"/>
        <v>200000</v>
      </c>
      <c r="G157" s="183">
        <f t="shared" si="67"/>
        <v>110600</v>
      </c>
      <c r="H157" s="183">
        <f t="shared" si="67"/>
        <v>89400</v>
      </c>
      <c r="I157" s="183">
        <f t="shared" si="67"/>
        <v>0</v>
      </c>
      <c r="J157" s="183">
        <f t="shared" si="67"/>
        <v>2000</v>
      </c>
      <c r="K157" s="183">
        <f t="shared" si="67"/>
        <v>0</v>
      </c>
      <c r="L157" s="183">
        <f t="shared" si="67"/>
        <v>0</v>
      </c>
      <c r="M157" s="183">
        <f t="shared" si="67"/>
        <v>0</v>
      </c>
      <c r="N157" s="183">
        <f t="shared" si="67"/>
        <v>0</v>
      </c>
      <c r="O157" s="183">
        <f t="shared" si="67"/>
        <v>0</v>
      </c>
      <c r="P157" s="183">
        <f t="shared" si="67"/>
        <v>0</v>
      </c>
      <c r="Q157" s="192"/>
      <c r="R157" s="192"/>
      <c r="S157" s="184"/>
      <c r="T157" s="184"/>
      <c r="U157" s="184"/>
    </row>
    <row r="158" spans="1:21" s="214" customFormat="1" ht="13.5" hidden="1" customHeight="1">
      <c r="A158" s="622" t="s">
        <v>210</v>
      </c>
      <c r="B158" s="608" t="s">
        <v>156</v>
      </c>
      <c r="C158" s="191" t="s">
        <v>6</v>
      </c>
      <c r="D158" s="182">
        <f t="shared" si="59"/>
        <v>4849474</v>
      </c>
      <c r="E158" s="183">
        <f t="shared" si="60"/>
        <v>4849474</v>
      </c>
      <c r="F158" s="183">
        <f t="shared" si="61"/>
        <v>2469200</v>
      </c>
      <c r="G158" s="183">
        <v>18300</v>
      </c>
      <c r="H158" s="183">
        <v>2450900</v>
      </c>
      <c r="I158" s="183">
        <v>135000</v>
      </c>
      <c r="J158" s="183">
        <v>166600</v>
      </c>
      <c r="K158" s="183">
        <v>2078674</v>
      </c>
      <c r="L158" s="183">
        <v>0</v>
      </c>
      <c r="M158" s="183">
        <f t="shared" si="62"/>
        <v>0</v>
      </c>
      <c r="N158" s="183">
        <v>0</v>
      </c>
      <c r="O158" s="183">
        <v>0</v>
      </c>
      <c r="P158" s="183">
        <v>0</v>
      </c>
      <c r="Q158" s="212"/>
      <c r="R158" s="212"/>
      <c r="S158" s="213"/>
      <c r="T158" s="213"/>
      <c r="U158" s="213"/>
    </row>
    <row r="159" spans="1:21" s="214" customFormat="1" ht="13.5" hidden="1" customHeight="1">
      <c r="A159" s="623"/>
      <c r="B159" s="609"/>
      <c r="C159" s="191" t="s">
        <v>7</v>
      </c>
      <c r="D159" s="182">
        <f t="shared" si="59"/>
        <v>0</v>
      </c>
      <c r="E159" s="183">
        <f t="shared" si="60"/>
        <v>0</v>
      </c>
      <c r="F159" s="183">
        <f t="shared" si="61"/>
        <v>0</v>
      </c>
      <c r="G159" s="183"/>
      <c r="H159" s="183"/>
      <c r="I159" s="183"/>
      <c r="J159" s="183"/>
      <c r="K159" s="183">
        <f>-421-4250-779-850-150+3400+600+1700+300+421+29</f>
        <v>0</v>
      </c>
      <c r="L159" s="183"/>
      <c r="M159" s="183">
        <f t="shared" si="62"/>
        <v>0</v>
      </c>
      <c r="N159" s="183"/>
      <c r="O159" s="183"/>
      <c r="P159" s="183"/>
      <c r="Q159" s="212"/>
      <c r="R159" s="212"/>
      <c r="S159" s="213"/>
      <c r="T159" s="213"/>
      <c r="U159" s="213"/>
    </row>
    <row r="160" spans="1:21" s="214" customFormat="1" ht="13.5" hidden="1" customHeight="1">
      <c r="A160" s="624"/>
      <c r="B160" s="610"/>
      <c r="C160" s="181" t="s">
        <v>8</v>
      </c>
      <c r="D160" s="182">
        <f>D158+D159</f>
        <v>4849474</v>
      </c>
      <c r="E160" s="183">
        <f t="shared" ref="E160:P160" si="68">E158+E159</f>
        <v>4849474</v>
      </c>
      <c r="F160" s="183">
        <f t="shared" si="68"/>
        <v>2469200</v>
      </c>
      <c r="G160" s="183">
        <f t="shared" si="68"/>
        <v>18300</v>
      </c>
      <c r="H160" s="183">
        <f t="shared" si="68"/>
        <v>2450900</v>
      </c>
      <c r="I160" s="183">
        <f t="shared" si="68"/>
        <v>135000</v>
      </c>
      <c r="J160" s="183">
        <f t="shared" si="68"/>
        <v>166600</v>
      </c>
      <c r="K160" s="183">
        <f t="shared" si="68"/>
        <v>2078674</v>
      </c>
      <c r="L160" s="183">
        <f t="shared" si="68"/>
        <v>0</v>
      </c>
      <c r="M160" s="183">
        <f t="shared" si="68"/>
        <v>0</v>
      </c>
      <c r="N160" s="183">
        <f t="shared" si="68"/>
        <v>0</v>
      </c>
      <c r="O160" s="183">
        <f t="shared" si="68"/>
        <v>0</v>
      </c>
      <c r="P160" s="183">
        <f t="shared" si="68"/>
        <v>0</v>
      </c>
      <c r="Q160" s="212"/>
      <c r="R160" s="212"/>
      <c r="S160" s="213"/>
      <c r="T160" s="213"/>
      <c r="U160" s="213"/>
    </row>
    <row r="161" spans="1:21" s="200" customFormat="1" ht="14.25" hidden="1">
      <c r="A161" s="628" t="s">
        <v>26</v>
      </c>
      <c r="B161" s="616" t="s">
        <v>27</v>
      </c>
      <c r="C161" s="185" t="s">
        <v>6</v>
      </c>
      <c r="D161" s="186">
        <f t="shared" ref="D161:P162" si="69">D164</f>
        <v>5000</v>
      </c>
      <c r="E161" s="187">
        <f t="shared" si="69"/>
        <v>5000</v>
      </c>
      <c r="F161" s="187">
        <f t="shared" si="69"/>
        <v>5000</v>
      </c>
      <c r="G161" s="187">
        <f t="shared" si="69"/>
        <v>0</v>
      </c>
      <c r="H161" s="187">
        <f t="shared" si="69"/>
        <v>5000</v>
      </c>
      <c r="I161" s="187">
        <f t="shared" si="69"/>
        <v>0</v>
      </c>
      <c r="J161" s="187">
        <f t="shared" si="69"/>
        <v>0</v>
      </c>
      <c r="K161" s="187">
        <f t="shared" si="69"/>
        <v>0</v>
      </c>
      <c r="L161" s="187">
        <f t="shared" si="69"/>
        <v>0</v>
      </c>
      <c r="M161" s="187">
        <f t="shared" si="69"/>
        <v>0</v>
      </c>
      <c r="N161" s="187">
        <f t="shared" si="69"/>
        <v>0</v>
      </c>
      <c r="O161" s="187">
        <f>O164</f>
        <v>0</v>
      </c>
      <c r="P161" s="187">
        <f t="shared" si="69"/>
        <v>0</v>
      </c>
      <c r="Q161" s="198"/>
      <c r="R161" s="198"/>
      <c r="S161" s="199"/>
      <c r="T161" s="199"/>
      <c r="U161" s="199"/>
    </row>
    <row r="162" spans="1:21" s="200" customFormat="1" ht="14.25" hidden="1">
      <c r="A162" s="629"/>
      <c r="B162" s="617"/>
      <c r="C162" s="185" t="s">
        <v>7</v>
      </c>
      <c r="D162" s="186">
        <f t="shared" si="69"/>
        <v>0</v>
      </c>
      <c r="E162" s="187">
        <f t="shared" si="69"/>
        <v>0</v>
      </c>
      <c r="F162" s="187">
        <f t="shared" si="69"/>
        <v>0</v>
      </c>
      <c r="G162" s="187">
        <f t="shared" si="69"/>
        <v>0</v>
      </c>
      <c r="H162" s="187">
        <f t="shared" si="69"/>
        <v>0</v>
      </c>
      <c r="I162" s="187">
        <f t="shared" si="69"/>
        <v>0</v>
      </c>
      <c r="J162" s="187">
        <f t="shared" si="69"/>
        <v>0</v>
      </c>
      <c r="K162" s="187">
        <f t="shared" si="69"/>
        <v>0</v>
      </c>
      <c r="L162" s="187">
        <f t="shared" si="69"/>
        <v>0</v>
      </c>
      <c r="M162" s="187">
        <f t="shared" si="69"/>
        <v>0</v>
      </c>
      <c r="N162" s="187">
        <f t="shared" si="69"/>
        <v>0</v>
      </c>
      <c r="O162" s="187">
        <f t="shared" si="69"/>
        <v>0</v>
      </c>
      <c r="P162" s="187">
        <f t="shared" si="69"/>
        <v>0</v>
      </c>
      <c r="Q162" s="198"/>
      <c r="R162" s="198"/>
      <c r="S162" s="199"/>
      <c r="T162" s="199"/>
      <c r="U162" s="199"/>
    </row>
    <row r="163" spans="1:21" s="200" customFormat="1" ht="14.25" hidden="1">
      <c r="A163" s="630"/>
      <c r="B163" s="618"/>
      <c r="C163" s="185" t="s">
        <v>8</v>
      </c>
      <c r="D163" s="186">
        <f>D161+D162</f>
        <v>5000</v>
      </c>
      <c r="E163" s="187">
        <f t="shared" ref="E163:P163" si="70">E161+E162</f>
        <v>5000</v>
      </c>
      <c r="F163" s="187">
        <f t="shared" si="70"/>
        <v>5000</v>
      </c>
      <c r="G163" s="187">
        <f t="shared" si="70"/>
        <v>0</v>
      </c>
      <c r="H163" s="187">
        <f t="shared" si="70"/>
        <v>5000</v>
      </c>
      <c r="I163" s="187">
        <f t="shared" si="70"/>
        <v>0</v>
      </c>
      <c r="J163" s="187">
        <f t="shared" si="70"/>
        <v>0</v>
      </c>
      <c r="K163" s="187">
        <f t="shared" si="70"/>
        <v>0</v>
      </c>
      <c r="L163" s="187">
        <f t="shared" si="70"/>
        <v>0</v>
      </c>
      <c r="M163" s="187">
        <f t="shared" si="70"/>
        <v>0</v>
      </c>
      <c r="N163" s="187">
        <f t="shared" si="70"/>
        <v>0</v>
      </c>
      <c r="O163" s="187">
        <f t="shared" si="70"/>
        <v>0</v>
      </c>
      <c r="P163" s="187">
        <f t="shared" si="70"/>
        <v>0</v>
      </c>
      <c r="Q163" s="198"/>
      <c r="R163" s="198"/>
      <c r="S163" s="199"/>
      <c r="T163" s="199"/>
      <c r="U163" s="199"/>
    </row>
    <row r="164" spans="1:21" s="214" customFormat="1" ht="13.5" hidden="1" customHeight="1">
      <c r="A164" s="622" t="s">
        <v>211</v>
      </c>
      <c r="B164" s="608" t="s">
        <v>212</v>
      </c>
      <c r="C164" s="191" t="s">
        <v>6</v>
      </c>
      <c r="D164" s="182">
        <f>E164+M164</f>
        <v>5000</v>
      </c>
      <c r="E164" s="183">
        <f>F164+I164+J164+K164+L164</f>
        <v>5000</v>
      </c>
      <c r="F164" s="183">
        <f>G164+H164</f>
        <v>5000</v>
      </c>
      <c r="G164" s="183">
        <v>0</v>
      </c>
      <c r="H164" s="183">
        <v>5000</v>
      </c>
      <c r="I164" s="183">
        <v>0</v>
      </c>
      <c r="J164" s="183">
        <v>0</v>
      </c>
      <c r="K164" s="183">
        <v>0</v>
      </c>
      <c r="L164" s="183">
        <v>0</v>
      </c>
      <c r="M164" s="183">
        <f>N164+P164</f>
        <v>0</v>
      </c>
      <c r="N164" s="183">
        <v>0</v>
      </c>
      <c r="O164" s="183">
        <v>0</v>
      </c>
      <c r="P164" s="183">
        <v>0</v>
      </c>
      <c r="Q164" s="212"/>
      <c r="R164" s="212"/>
      <c r="S164" s="213"/>
      <c r="T164" s="213"/>
      <c r="U164" s="213"/>
    </row>
    <row r="165" spans="1:21" s="214" customFormat="1" ht="13.5" hidden="1" customHeight="1">
      <c r="A165" s="623"/>
      <c r="B165" s="609"/>
      <c r="C165" s="191" t="s">
        <v>7</v>
      </c>
      <c r="D165" s="182">
        <f>E165+M165</f>
        <v>0</v>
      </c>
      <c r="E165" s="183">
        <f>F165+I165+J165+K165+L165</f>
        <v>0</v>
      </c>
      <c r="F165" s="183">
        <f>G165+H165</f>
        <v>0</v>
      </c>
      <c r="G165" s="183"/>
      <c r="H165" s="183"/>
      <c r="I165" s="183"/>
      <c r="J165" s="183"/>
      <c r="K165" s="183"/>
      <c r="L165" s="183"/>
      <c r="M165" s="183">
        <f>N165+P165</f>
        <v>0</v>
      </c>
      <c r="N165" s="183"/>
      <c r="O165" s="183"/>
      <c r="P165" s="183"/>
      <c r="Q165" s="212"/>
      <c r="R165" s="212"/>
      <c r="S165" s="213"/>
      <c r="T165" s="213"/>
      <c r="U165" s="213"/>
    </row>
    <row r="166" spans="1:21" s="214" customFormat="1" ht="13.5" hidden="1" customHeight="1">
      <c r="A166" s="624"/>
      <c r="B166" s="610"/>
      <c r="C166" s="191" t="s">
        <v>8</v>
      </c>
      <c r="D166" s="182">
        <f>D164+D165</f>
        <v>5000</v>
      </c>
      <c r="E166" s="183">
        <f t="shared" ref="E166:P166" si="71">E164+E165</f>
        <v>5000</v>
      </c>
      <c r="F166" s="183">
        <f t="shared" si="71"/>
        <v>5000</v>
      </c>
      <c r="G166" s="183">
        <f t="shared" si="71"/>
        <v>0</v>
      </c>
      <c r="H166" s="183">
        <f t="shared" si="71"/>
        <v>5000</v>
      </c>
      <c r="I166" s="183">
        <f t="shared" si="71"/>
        <v>0</v>
      </c>
      <c r="J166" s="183">
        <f t="shared" si="71"/>
        <v>0</v>
      </c>
      <c r="K166" s="183">
        <f t="shared" si="71"/>
        <v>0</v>
      </c>
      <c r="L166" s="183">
        <f t="shared" si="71"/>
        <v>0</v>
      </c>
      <c r="M166" s="183">
        <f t="shared" si="71"/>
        <v>0</v>
      </c>
      <c r="N166" s="183">
        <f t="shared" si="71"/>
        <v>0</v>
      </c>
      <c r="O166" s="183">
        <f t="shared" si="71"/>
        <v>0</v>
      </c>
      <c r="P166" s="183">
        <f t="shared" si="71"/>
        <v>0</v>
      </c>
      <c r="Q166" s="212"/>
      <c r="R166" s="212"/>
      <c r="S166" s="213"/>
      <c r="T166" s="213"/>
      <c r="U166" s="213"/>
    </row>
    <row r="167" spans="1:21" s="200" customFormat="1" ht="14.25" hidden="1">
      <c r="A167" s="628" t="s">
        <v>213</v>
      </c>
      <c r="B167" s="616" t="s">
        <v>214</v>
      </c>
      <c r="C167" s="185" t="s">
        <v>6</v>
      </c>
      <c r="D167" s="186">
        <f>D176+D170+D173</f>
        <v>1382995</v>
      </c>
      <c r="E167" s="187">
        <f t="shared" ref="E167:P168" si="72">E176+E170+E173</f>
        <v>345000</v>
      </c>
      <c r="F167" s="187">
        <f t="shared" si="72"/>
        <v>245000</v>
      </c>
      <c r="G167" s="187">
        <f t="shared" si="72"/>
        <v>0</v>
      </c>
      <c r="H167" s="187">
        <f t="shared" si="72"/>
        <v>245000</v>
      </c>
      <c r="I167" s="187">
        <f t="shared" si="72"/>
        <v>100000</v>
      </c>
      <c r="J167" s="187">
        <f t="shared" si="72"/>
        <v>0</v>
      </c>
      <c r="K167" s="187">
        <f t="shared" si="72"/>
        <v>0</v>
      </c>
      <c r="L167" s="187">
        <f t="shared" si="72"/>
        <v>0</v>
      </c>
      <c r="M167" s="187">
        <f t="shared" si="72"/>
        <v>1037995</v>
      </c>
      <c r="N167" s="187">
        <f t="shared" si="72"/>
        <v>1037995</v>
      </c>
      <c r="O167" s="187">
        <f t="shared" si="72"/>
        <v>1037995</v>
      </c>
      <c r="P167" s="187">
        <f t="shared" si="72"/>
        <v>0</v>
      </c>
      <c r="Q167" s="198"/>
      <c r="R167" s="198"/>
      <c r="S167" s="199"/>
      <c r="T167" s="199"/>
      <c r="U167" s="199"/>
    </row>
    <row r="168" spans="1:21" s="200" customFormat="1" ht="14.25" hidden="1">
      <c r="A168" s="629"/>
      <c r="B168" s="617"/>
      <c r="C168" s="185" t="s">
        <v>7</v>
      </c>
      <c r="D168" s="186">
        <f>D177+D171+D174</f>
        <v>0</v>
      </c>
      <c r="E168" s="187">
        <f t="shared" si="72"/>
        <v>0</v>
      </c>
      <c r="F168" s="187">
        <f t="shared" si="72"/>
        <v>0</v>
      </c>
      <c r="G168" s="187">
        <f t="shared" si="72"/>
        <v>0</v>
      </c>
      <c r="H168" s="187">
        <f t="shared" si="72"/>
        <v>0</v>
      </c>
      <c r="I168" s="187">
        <f t="shared" si="72"/>
        <v>0</v>
      </c>
      <c r="J168" s="187">
        <f t="shared" si="72"/>
        <v>0</v>
      </c>
      <c r="K168" s="187">
        <f t="shared" si="72"/>
        <v>0</v>
      </c>
      <c r="L168" s="187">
        <f t="shared" si="72"/>
        <v>0</v>
      </c>
      <c r="M168" s="187">
        <f t="shared" si="72"/>
        <v>0</v>
      </c>
      <c r="N168" s="187">
        <f t="shared" si="72"/>
        <v>0</v>
      </c>
      <c r="O168" s="187">
        <f t="shared" si="72"/>
        <v>0</v>
      </c>
      <c r="P168" s="187">
        <f t="shared" si="72"/>
        <v>0</v>
      </c>
      <c r="Q168" s="198"/>
      <c r="R168" s="198"/>
      <c r="S168" s="199"/>
      <c r="T168" s="199"/>
      <c r="U168" s="199"/>
    </row>
    <row r="169" spans="1:21" s="200" customFormat="1" ht="14.25" hidden="1">
      <c r="A169" s="630"/>
      <c r="B169" s="618"/>
      <c r="C169" s="185" t="s">
        <v>8</v>
      </c>
      <c r="D169" s="186">
        <f>D167+D168</f>
        <v>1382995</v>
      </c>
      <c r="E169" s="187">
        <f t="shared" ref="E169:P169" si="73">E167+E168</f>
        <v>345000</v>
      </c>
      <c r="F169" s="187">
        <f t="shared" si="73"/>
        <v>245000</v>
      </c>
      <c r="G169" s="187">
        <f t="shared" si="73"/>
        <v>0</v>
      </c>
      <c r="H169" s="187">
        <f t="shared" si="73"/>
        <v>245000</v>
      </c>
      <c r="I169" s="187">
        <f t="shared" si="73"/>
        <v>100000</v>
      </c>
      <c r="J169" s="187">
        <f t="shared" si="73"/>
        <v>0</v>
      </c>
      <c r="K169" s="187">
        <f t="shared" si="73"/>
        <v>0</v>
      </c>
      <c r="L169" s="187">
        <f t="shared" si="73"/>
        <v>0</v>
      </c>
      <c r="M169" s="187">
        <f t="shared" si="73"/>
        <v>1037995</v>
      </c>
      <c r="N169" s="187">
        <f t="shared" si="73"/>
        <v>1037995</v>
      </c>
      <c r="O169" s="187">
        <f t="shared" si="73"/>
        <v>1037995</v>
      </c>
      <c r="P169" s="187">
        <f t="shared" si="73"/>
        <v>0</v>
      </c>
      <c r="Q169" s="198"/>
      <c r="R169" s="198"/>
      <c r="S169" s="199"/>
      <c r="T169" s="199"/>
      <c r="U169" s="199"/>
    </row>
    <row r="170" spans="1:21" s="214" customFormat="1" ht="13.5" hidden="1" customHeight="1">
      <c r="A170" s="619">
        <v>75412</v>
      </c>
      <c r="B170" s="608" t="s">
        <v>215</v>
      </c>
      <c r="C170" s="191" t="s">
        <v>6</v>
      </c>
      <c r="D170" s="182">
        <f>E170+M170</f>
        <v>1037995</v>
      </c>
      <c r="E170" s="183">
        <f>F170+I170+J170+K170+L170</f>
        <v>0</v>
      </c>
      <c r="F170" s="183">
        <f>G170+H170</f>
        <v>0</v>
      </c>
      <c r="G170" s="183">
        <v>0</v>
      </c>
      <c r="H170" s="183">
        <v>0</v>
      </c>
      <c r="I170" s="183">
        <v>0</v>
      </c>
      <c r="J170" s="183">
        <v>0</v>
      </c>
      <c r="K170" s="183">
        <v>0</v>
      </c>
      <c r="L170" s="183">
        <v>0</v>
      </c>
      <c r="M170" s="183">
        <f>N170+P170</f>
        <v>1037995</v>
      </c>
      <c r="N170" s="183">
        <v>1037995</v>
      </c>
      <c r="O170" s="183">
        <v>1037995</v>
      </c>
      <c r="P170" s="183">
        <v>0</v>
      </c>
      <c r="Q170" s="212"/>
      <c r="R170" s="212"/>
      <c r="S170" s="213"/>
      <c r="T170" s="213"/>
      <c r="U170" s="213"/>
    </row>
    <row r="171" spans="1:21" s="214" customFormat="1" ht="13.5" hidden="1" customHeight="1">
      <c r="A171" s="620"/>
      <c r="B171" s="609"/>
      <c r="C171" s="191" t="s">
        <v>7</v>
      </c>
      <c r="D171" s="182">
        <f>E171+M171</f>
        <v>0</v>
      </c>
      <c r="E171" s="183">
        <f>F171+I171+J171+K171+L171</f>
        <v>0</v>
      </c>
      <c r="F171" s="183">
        <f>G171+H171</f>
        <v>0</v>
      </c>
      <c r="G171" s="183"/>
      <c r="H171" s="183"/>
      <c r="I171" s="183"/>
      <c r="J171" s="183"/>
      <c r="K171" s="183"/>
      <c r="L171" s="183"/>
      <c r="M171" s="183">
        <f>N171+P171</f>
        <v>0</v>
      </c>
      <c r="N171" s="183"/>
      <c r="O171" s="183"/>
      <c r="P171" s="183"/>
      <c r="Q171" s="212"/>
      <c r="R171" s="212"/>
      <c r="S171" s="213"/>
      <c r="T171" s="213"/>
      <c r="U171" s="213"/>
    </row>
    <row r="172" spans="1:21" s="214" customFormat="1" ht="13.5" hidden="1" customHeight="1">
      <c r="A172" s="621"/>
      <c r="B172" s="610"/>
      <c r="C172" s="191" t="s">
        <v>8</v>
      </c>
      <c r="D172" s="182">
        <f>D170+D171</f>
        <v>1037995</v>
      </c>
      <c r="E172" s="183">
        <f t="shared" ref="E172:P172" si="74">E170+E171</f>
        <v>0</v>
      </c>
      <c r="F172" s="183">
        <f t="shared" si="74"/>
        <v>0</v>
      </c>
      <c r="G172" s="183">
        <f t="shared" si="74"/>
        <v>0</v>
      </c>
      <c r="H172" s="183">
        <f t="shared" si="74"/>
        <v>0</v>
      </c>
      <c r="I172" s="183">
        <f t="shared" si="74"/>
        <v>0</v>
      </c>
      <c r="J172" s="183">
        <f t="shared" si="74"/>
        <v>0</v>
      </c>
      <c r="K172" s="183">
        <f t="shared" si="74"/>
        <v>0</v>
      </c>
      <c r="L172" s="183">
        <f t="shared" si="74"/>
        <v>0</v>
      </c>
      <c r="M172" s="183">
        <f t="shared" si="74"/>
        <v>1037995</v>
      </c>
      <c r="N172" s="183">
        <f t="shared" si="74"/>
        <v>1037995</v>
      </c>
      <c r="O172" s="183">
        <f t="shared" si="74"/>
        <v>1037995</v>
      </c>
      <c r="P172" s="183">
        <f t="shared" si="74"/>
        <v>0</v>
      </c>
      <c r="Q172" s="212"/>
      <c r="R172" s="212"/>
      <c r="S172" s="213"/>
      <c r="T172" s="213"/>
      <c r="U172" s="213"/>
    </row>
    <row r="173" spans="1:21" s="219" customFormat="1" ht="13.5" hidden="1" customHeight="1">
      <c r="A173" s="619" t="s">
        <v>216</v>
      </c>
      <c r="B173" s="625" t="s">
        <v>217</v>
      </c>
      <c r="C173" s="220" t="s">
        <v>6</v>
      </c>
      <c r="D173" s="207">
        <f>E173+M173</f>
        <v>100000</v>
      </c>
      <c r="E173" s="183">
        <f>F173+I173+J173+K173+L173</f>
        <v>100000</v>
      </c>
      <c r="F173" s="183">
        <f>G173+H173</f>
        <v>0</v>
      </c>
      <c r="G173" s="183">
        <v>0</v>
      </c>
      <c r="H173" s="183">
        <v>0</v>
      </c>
      <c r="I173" s="183">
        <v>100000</v>
      </c>
      <c r="J173" s="183">
        <v>0</v>
      </c>
      <c r="K173" s="183">
        <v>0</v>
      </c>
      <c r="L173" s="183">
        <v>0</v>
      </c>
      <c r="M173" s="183">
        <f>N173+P173</f>
        <v>0</v>
      </c>
      <c r="N173" s="183">
        <v>0</v>
      </c>
      <c r="O173" s="183">
        <v>0</v>
      </c>
      <c r="P173" s="183">
        <v>0</v>
      </c>
      <c r="Q173" s="212"/>
      <c r="R173" s="212"/>
      <c r="S173" s="212"/>
      <c r="T173" s="212"/>
      <c r="U173" s="212"/>
    </row>
    <row r="174" spans="1:21" s="219" customFormat="1" ht="13.5" hidden="1" customHeight="1">
      <c r="A174" s="620"/>
      <c r="B174" s="626"/>
      <c r="C174" s="220" t="s">
        <v>7</v>
      </c>
      <c r="D174" s="207">
        <f>E174+M174</f>
        <v>0</v>
      </c>
      <c r="E174" s="183">
        <f>F174+I174+J174+K174+L174</f>
        <v>0</v>
      </c>
      <c r="F174" s="183">
        <f>G174+H174</f>
        <v>0</v>
      </c>
      <c r="G174" s="183"/>
      <c r="H174" s="183"/>
      <c r="I174" s="183"/>
      <c r="J174" s="183"/>
      <c r="K174" s="183"/>
      <c r="L174" s="183"/>
      <c r="M174" s="183">
        <f>N174+P174</f>
        <v>0</v>
      </c>
      <c r="N174" s="183"/>
      <c r="O174" s="183"/>
      <c r="P174" s="183"/>
      <c r="Q174" s="212"/>
      <c r="R174" s="212"/>
      <c r="S174" s="212"/>
      <c r="T174" s="212"/>
      <c r="U174" s="212"/>
    </row>
    <row r="175" spans="1:21" s="219" customFormat="1" ht="13.5" hidden="1" customHeight="1">
      <c r="A175" s="621"/>
      <c r="B175" s="627"/>
      <c r="C175" s="220" t="s">
        <v>8</v>
      </c>
      <c r="D175" s="207">
        <f>D173+D174</f>
        <v>100000</v>
      </c>
      <c r="E175" s="183">
        <f t="shared" ref="E175:P175" si="75">E173+E174</f>
        <v>100000</v>
      </c>
      <c r="F175" s="183">
        <f t="shared" si="75"/>
        <v>0</v>
      </c>
      <c r="G175" s="183">
        <f t="shared" si="75"/>
        <v>0</v>
      </c>
      <c r="H175" s="183">
        <f t="shared" si="75"/>
        <v>0</v>
      </c>
      <c r="I175" s="183">
        <f t="shared" si="75"/>
        <v>100000</v>
      </c>
      <c r="J175" s="183">
        <f t="shared" si="75"/>
        <v>0</v>
      </c>
      <c r="K175" s="183">
        <f t="shared" si="75"/>
        <v>0</v>
      </c>
      <c r="L175" s="183">
        <f t="shared" si="75"/>
        <v>0</v>
      </c>
      <c r="M175" s="183">
        <f t="shared" si="75"/>
        <v>0</v>
      </c>
      <c r="N175" s="183">
        <f t="shared" si="75"/>
        <v>0</v>
      </c>
      <c r="O175" s="183">
        <f t="shared" si="75"/>
        <v>0</v>
      </c>
      <c r="P175" s="183">
        <f t="shared" si="75"/>
        <v>0</v>
      </c>
      <c r="Q175" s="212"/>
      <c r="R175" s="212"/>
      <c r="S175" s="212"/>
      <c r="T175" s="212"/>
      <c r="U175" s="212"/>
    </row>
    <row r="176" spans="1:21" s="214" customFormat="1" ht="13.5" hidden="1" customHeight="1">
      <c r="A176" s="622" t="s">
        <v>218</v>
      </c>
      <c r="B176" s="608" t="s">
        <v>156</v>
      </c>
      <c r="C176" s="191" t="s">
        <v>6</v>
      </c>
      <c r="D176" s="182">
        <f>E176+M176</f>
        <v>245000</v>
      </c>
      <c r="E176" s="183">
        <f>F176+I176+J176+K176+L176</f>
        <v>245000</v>
      </c>
      <c r="F176" s="183">
        <f>G176+H176</f>
        <v>245000</v>
      </c>
      <c r="G176" s="183">
        <v>0</v>
      </c>
      <c r="H176" s="183">
        <v>245000</v>
      </c>
      <c r="I176" s="183">
        <v>0</v>
      </c>
      <c r="J176" s="183">
        <v>0</v>
      </c>
      <c r="K176" s="183">
        <v>0</v>
      </c>
      <c r="L176" s="183">
        <v>0</v>
      </c>
      <c r="M176" s="183">
        <f>N176+P176</f>
        <v>0</v>
      </c>
      <c r="N176" s="183">
        <v>0</v>
      </c>
      <c r="O176" s="183">
        <v>0</v>
      </c>
      <c r="P176" s="183">
        <v>0</v>
      </c>
      <c r="Q176" s="212"/>
      <c r="R176" s="212"/>
      <c r="S176" s="213"/>
      <c r="T176" s="213"/>
      <c r="U176" s="213"/>
    </row>
    <row r="177" spans="1:21" s="214" customFormat="1" ht="13.5" hidden="1" customHeight="1">
      <c r="A177" s="623"/>
      <c r="B177" s="609"/>
      <c r="C177" s="191" t="s">
        <v>7</v>
      </c>
      <c r="D177" s="182">
        <f>E177+M177</f>
        <v>0</v>
      </c>
      <c r="E177" s="183">
        <f>F177+I177+J177+K177+L177</f>
        <v>0</v>
      </c>
      <c r="F177" s="183">
        <f>G177+H177</f>
        <v>0</v>
      </c>
      <c r="G177" s="183"/>
      <c r="H177" s="183"/>
      <c r="I177" s="183"/>
      <c r="J177" s="183"/>
      <c r="K177" s="183"/>
      <c r="L177" s="183"/>
      <c r="M177" s="183">
        <f>N177+P177</f>
        <v>0</v>
      </c>
      <c r="N177" s="183"/>
      <c r="O177" s="183"/>
      <c r="P177" s="183"/>
      <c r="Q177" s="212"/>
      <c r="R177" s="212"/>
      <c r="S177" s="213"/>
      <c r="T177" s="213"/>
      <c r="U177" s="213"/>
    </row>
    <row r="178" spans="1:21" s="214" customFormat="1" ht="13.5" hidden="1" customHeight="1">
      <c r="A178" s="624"/>
      <c r="B178" s="610"/>
      <c r="C178" s="191" t="s">
        <v>8</v>
      </c>
      <c r="D178" s="182">
        <f>D176+D177</f>
        <v>245000</v>
      </c>
      <c r="E178" s="183">
        <f t="shared" ref="E178:P178" si="76">E176+E177</f>
        <v>245000</v>
      </c>
      <c r="F178" s="183">
        <f t="shared" si="76"/>
        <v>245000</v>
      </c>
      <c r="G178" s="183">
        <f t="shared" si="76"/>
        <v>0</v>
      </c>
      <c r="H178" s="183">
        <f t="shared" si="76"/>
        <v>245000</v>
      </c>
      <c r="I178" s="183">
        <f t="shared" si="76"/>
        <v>0</v>
      </c>
      <c r="J178" s="183">
        <f t="shared" si="76"/>
        <v>0</v>
      </c>
      <c r="K178" s="183">
        <f t="shared" si="76"/>
        <v>0</v>
      </c>
      <c r="L178" s="183">
        <f t="shared" si="76"/>
        <v>0</v>
      </c>
      <c r="M178" s="183">
        <f t="shared" si="76"/>
        <v>0</v>
      </c>
      <c r="N178" s="183">
        <f t="shared" si="76"/>
        <v>0</v>
      </c>
      <c r="O178" s="183">
        <f t="shared" si="76"/>
        <v>0</v>
      </c>
      <c r="P178" s="183">
        <f t="shared" si="76"/>
        <v>0</v>
      </c>
      <c r="Q178" s="212"/>
      <c r="R178" s="212"/>
      <c r="S178" s="213"/>
      <c r="T178" s="213"/>
      <c r="U178" s="213"/>
    </row>
    <row r="179" spans="1:21" s="200" customFormat="1" ht="14.25" hidden="1">
      <c r="A179" s="628" t="s">
        <v>219</v>
      </c>
      <c r="B179" s="616" t="s">
        <v>220</v>
      </c>
      <c r="C179" s="185" t="s">
        <v>6</v>
      </c>
      <c r="D179" s="186">
        <f t="shared" ref="D179:P180" si="77">D182+D185</f>
        <v>19532454</v>
      </c>
      <c r="E179" s="187">
        <f t="shared" si="77"/>
        <v>19532454</v>
      </c>
      <c r="F179" s="187">
        <f t="shared" si="77"/>
        <v>0</v>
      </c>
      <c r="G179" s="187">
        <f t="shared" si="77"/>
        <v>0</v>
      </c>
      <c r="H179" s="187">
        <f t="shared" si="77"/>
        <v>0</v>
      </c>
      <c r="I179" s="187">
        <f t="shared" si="77"/>
        <v>0</v>
      </c>
      <c r="J179" s="187">
        <f t="shared" si="77"/>
        <v>0</v>
      </c>
      <c r="K179" s="187">
        <f t="shared" si="77"/>
        <v>0</v>
      </c>
      <c r="L179" s="187">
        <f t="shared" si="77"/>
        <v>19532454</v>
      </c>
      <c r="M179" s="187">
        <f t="shared" si="77"/>
        <v>0</v>
      </c>
      <c r="N179" s="187">
        <f t="shared" si="77"/>
        <v>0</v>
      </c>
      <c r="O179" s="187">
        <f t="shared" si="77"/>
        <v>0</v>
      </c>
      <c r="P179" s="187">
        <f t="shared" si="77"/>
        <v>0</v>
      </c>
      <c r="Q179" s="198"/>
      <c r="R179" s="198"/>
      <c r="S179" s="199"/>
      <c r="T179" s="199"/>
      <c r="U179" s="199"/>
    </row>
    <row r="180" spans="1:21" s="200" customFormat="1" ht="14.25" hidden="1">
      <c r="A180" s="629"/>
      <c r="B180" s="617"/>
      <c r="C180" s="185" t="s">
        <v>7</v>
      </c>
      <c r="D180" s="186">
        <f t="shared" si="77"/>
        <v>0</v>
      </c>
      <c r="E180" s="187">
        <f t="shared" si="77"/>
        <v>0</v>
      </c>
      <c r="F180" s="187">
        <f t="shared" si="77"/>
        <v>0</v>
      </c>
      <c r="G180" s="187">
        <f t="shared" si="77"/>
        <v>0</v>
      </c>
      <c r="H180" s="187">
        <f t="shared" si="77"/>
        <v>0</v>
      </c>
      <c r="I180" s="187">
        <f t="shared" si="77"/>
        <v>0</v>
      </c>
      <c r="J180" s="187">
        <f t="shared" si="77"/>
        <v>0</v>
      </c>
      <c r="K180" s="187">
        <f t="shared" si="77"/>
        <v>0</v>
      </c>
      <c r="L180" s="187">
        <f t="shared" si="77"/>
        <v>0</v>
      </c>
      <c r="M180" s="187">
        <f t="shared" si="77"/>
        <v>0</v>
      </c>
      <c r="N180" s="187">
        <f t="shared" si="77"/>
        <v>0</v>
      </c>
      <c r="O180" s="187">
        <f t="shared" si="77"/>
        <v>0</v>
      </c>
      <c r="P180" s="187">
        <f t="shared" si="77"/>
        <v>0</v>
      </c>
      <c r="Q180" s="198"/>
      <c r="R180" s="198"/>
      <c r="S180" s="199"/>
      <c r="T180" s="199"/>
      <c r="U180" s="199"/>
    </row>
    <row r="181" spans="1:21" s="200" customFormat="1" ht="14.25" hidden="1">
      <c r="A181" s="630"/>
      <c r="B181" s="618"/>
      <c r="C181" s="185" t="s">
        <v>8</v>
      </c>
      <c r="D181" s="186">
        <f>D179+D180</f>
        <v>19532454</v>
      </c>
      <c r="E181" s="187">
        <f t="shared" ref="E181:P181" si="78">E179+E180</f>
        <v>19532454</v>
      </c>
      <c r="F181" s="187">
        <f t="shared" si="78"/>
        <v>0</v>
      </c>
      <c r="G181" s="187">
        <f t="shared" si="78"/>
        <v>0</v>
      </c>
      <c r="H181" s="187">
        <f t="shared" si="78"/>
        <v>0</v>
      </c>
      <c r="I181" s="187">
        <f t="shared" si="78"/>
        <v>0</v>
      </c>
      <c r="J181" s="187">
        <f t="shared" si="78"/>
        <v>0</v>
      </c>
      <c r="K181" s="187">
        <f t="shared" si="78"/>
        <v>0</v>
      </c>
      <c r="L181" s="187">
        <f t="shared" si="78"/>
        <v>19532454</v>
      </c>
      <c r="M181" s="187">
        <f t="shared" si="78"/>
        <v>0</v>
      </c>
      <c r="N181" s="187">
        <f t="shared" si="78"/>
        <v>0</v>
      </c>
      <c r="O181" s="187">
        <f t="shared" si="78"/>
        <v>0</v>
      </c>
      <c r="P181" s="187">
        <f t="shared" si="78"/>
        <v>0</v>
      </c>
      <c r="Q181" s="198"/>
      <c r="R181" s="198"/>
      <c r="S181" s="199"/>
      <c r="T181" s="199"/>
      <c r="U181" s="199"/>
    </row>
    <row r="182" spans="1:21" s="173" customFormat="1" ht="22.15" hidden="1" customHeight="1">
      <c r="A182" s="622" t="s">
        <v>221</v>
      </c>
      <c r="B182" s="608" t="s">
        <v>222</v>
      </c>
      <c r="C182" s="191" t="s">
        <v>6</v>
      </c>
      <c r="D182" s="182">
        <f>E182+M182</f>
        <v>7501619</v>
      </c>
      <c r="E182" s="183">
        <f>F182+I182+J182+K182+L182</f>
        <v>7501619</v>
      </c>
      <c r="F182" s="183">
        <f>G182+H182</f>
        <v>0</v>
      </c>
      <c r="G182" s="183">
        <v>0</v>
      </c>
      <c r="H182" s="183">
        <v>0</v>
      </c>
      <c r="I182" s="183">
        <v>0</v>
      </c>
      <c r="J182" s="183">
        <v>0</v>
      </c>
      <c r="K182" s="183">
        <v>0</v>
      </c>
      <c r="L182" s="183">
        <v>7501619</v>
      </c>
      <c r="M182" s="183">
        <f>N182+P182</f>
        <v>0</v>
      </c>
      <c r="N182" s="183">
        <v>0</v>
      </c>
      <c r="O182" s="183">
        <v>0</v>
      </c>
      <c r="P182" s="183">
        <v>0</v>
      </c>
      <c r="Q182" s="192"/>
      <c r="R182" s="192"/>
      <c r="S182" s="184"/>
      <c r="T182" s="184"/>
      <c r="U182" s="184"/>
    </row>
    <row r="183" spans="1:21" s="173" customFormat="1" ht="22.15" hidden="1" customHeight="1">
      <c r="A183" s="623"/>
      <c r="B183" s="609"/>
      <c r="C183" s="191" t="s">
        <v>7</v>
      </c>
      <c r="D183" s="182">
        <f>E183+M183</f>
        <v>0</v>
      </c>
      <c r="E183" s="183">
        <f>F183+I183+J183+K183+L183</f>
        <v>0</v>
      </c>
      <c r="F183" s="183">
        <f>G183+H183</f>
        <v>0</v>
      </c>
      <c r="G183" s="183"/>
      <c r="H183" s="183"/>
      <c r="I183" s="183"/>
      <c r="J183" s="183"/>
      <c r="K183" s="183"/>
      <c r="L183" s="183"/>
      <c r="M183" s="183">
        <f>N183+P183</f>
        <v>0</v>
      </c>
      <c r="N183" s="183"/>
      <c r="O183" s="183"/>
      <c r="P183" s="183"/>
      <c r="Q183" s="192"/>
      <c r="R183" s="192"/>
      <c r="S183" s="184"/>
      <c r="T183" s="184"/>
      <c r="U183" s="184"/>
    </row>
    <row r="184" spans="1:21" s="173" customFormat="1" ht="22.15" hidden="1" customHeight="1">
      <c r="A184" s="624"/>
      <c r="B184" s="610"/>
      <c r="C184" s="191" t="s">
        <v>8</v>
      </c>
      <c r="D184" s="182">
        <f>D182+D183</f>
        <v>7501619</v>
      </c>
      <c r="E184" s="183">
        <f t="shared" ref="E184:P184" si="79">E182+E183</f>
        <v>7501619</v>
      </c>
      <c r="F184" s="183">
        <f t="shared" si="79"/>
        <v>0</v>
      </c>
      <c r="G184" s="183">
        <f t="shared" si="79"/>
        <v>0</v>
      </c>
      <c r="H184" s="183">
        <f t="shared" si="79"/>
        <v>0</v>
      </c>
      <c r="I184" s="183">
        <f t="shared" si="79"/>
        <v>0</v>
      </c>
      <c r="J184" s="183">
        <f t="shared" si="79"/>
        <v>0</v>
      </c>
      <c r="K184" s="183">
        <f t="shared" si="79"/>
        <v>0</v>
      </c>
      <c r="L184" s="183">
        <f t="shared" si="79"/>
        <v>7501619</v>
      </c>
      <c r="M184" s="183">
        <f t="shared" si="79"/>
        <v>0</v>
      </c>
      <c r="N184" s="183">
        <f t="shared" si="79"/>
        <v>0</v>
      </c>
      <c r="O184" s="183">
        <f t="shared" si="79"/>
        <v>0</v>
      </c>
      <c r="P184" s="183">
        <f t="shared" si="79"/>
        <v>0</v>
      </c>
      <c r="Q184" s="192"/>
      <c r="R184" s="192"/>
      <c r="S184" s="184"/>
      <c r="T184" s="184"/>
      <c r="U184" s="184"/>
    </row>
    <row r="185" spans="1:21" s="173" customFormat="1" ht="15.6" hidden="1" customHeight="1">
      <c r="A185" s="622" t="s">
        <v>223</v>
      </c>
      <c r="B185" s="608" t="s">
        <v>224</v>
      </c>
      <c r="C185" s="191" t="s">
        <v>6</v>
      </c>
      <c r="D185" s="182">
        <f>E185+M185</f>
        <v>12030835</v>
      </c>
      <c r="E185" s="183">
        <f>F185+I185+J185+K185+L185</f>
        <v>12030835</v>
      </c>
      <c r="F185" s="183">
        <f>G185+H185</f>
        <v>0</v>
      </c>
      <c r="G185" s="183">
        <v>0</v>
      </c>
      <c r="H185" s="183">
        <v>0</v>
      </c>
      <c r="I185" s="183">
        <v>0</v>
      </c>
      <c r="J185" s="183">
        <v>0</v>
      </c>
      <c r="K185" s="183">
        <v>0</v>
      </c>
      <c r="L185" s="183">
        <v>12030835</v>
      </c>
      <c r="M185" s="183">
        <f>N185+P185</f>
        <v>0</v>
      </c>
      <c r="N185" s="183">
        <v>0</v>
      </c>
      <c r="O185" s="183">
        <v>0</v>
      </c>
      <c r="P185" s="183">
        <v>0</v>
      </c>
      <c r="Q185" s="192"/>
      <c r="R185" s="192"/>
      <c r="S185" s="184"/>
      <c r="T185" s="184"/>
      <c r="U185" s="184"/>
    </row>
    <row r="186" spans="1:21" s="173" customFormat="1" ht="15.6" hidden="1" customHeight="1">
      <c r="A186" s="623"/>
      <c r="B186" s="609"/>
      <c r="C186" s="191" t="s">
        <v>7</v>
      </c>
      <c r="D186" s="182">
        <f>E186+M186</f>
        <v>0</v>
      </c>
      <c r="E186" s="183">
        <f>F186+I186+J186+K186+L186</f>
        <v>0</v>
      </c>
      <c r="F186" s="183">
        <f>G186+H186</f>
        <v>0</v>
      </c>
      <c r="G186" s="183"/>
      <c r="H186" s="183"/>
      <c r="I186" s="183"/>
      <c r="J186" s="183"/>
      <c r="K186" s="183"/>
      <c r="L186" s="183"/>
      <c r="M186" s="183">
        <f>N186+P186</f>
        <v>0</v>
      </c>
      <c r="N186" s="183"/>
      <c r="O186" s="183"/>
      <c r="P186" s="183"/>
      <c r="Q186" s="192"/>
      <c r="R186" s="192"/>
      <c r="S186" s="184"/>
      <c r="T186" s="184"/>
      <c r="U186" s="184"/>
    </row>
    <row r="187" spans="1:21" s="173" customFormat="1" ht="15.6" hidden="1" customHeight="1">
      <c r="A187" s="624"/>
      <c r="B187" s="610"/>
      <c r="C187" s="191" t="s">
        <v>8</v>
      </c>
      <c r="D187" s="182">
        <f>D185+D186</f>
        <v>12030835</v>
      </c>
      <c r="E187" s="183">
        <f t="shared" ref="E187:P187" si="80">E185+E186</f>
        <v>12030835</v>
      </c>
      <c r="F187" s="183">
        <f t="shared" si="80"/>
        <v>0</v>
      </c>
      <c r="G187" s="183">
        <f t="shared" si="80"/>
        <v>0</v>
      </c>
      <c r="H187" s="183">
        <f t="shared" si="80"/>
        <v>0</v>
      </c>
      <c r="I187" s="183">
        <f t="shared" si="80"/>
        <v>0</v>
      </c>
      <c r="J187" s="183">
        <f t="shared" si="80"/>
        <v>0</v>
      </c>
      <c r="K187" s="183">
        <f t="shared" si="80"/>
        <v>0</v>
      </c>
      <c r="L187" s="183">
        <f t="shared" si="80"/>
        <v>12030835</v>
      </c>
      <c r="M187" s="183">
        <f t="shared" si="80"/>
        <v>0</v>
      </c>
      <c r="N187" s="183">
        <f t="shared" si="80"/>
        <v>0</v>
      </c>
      <c r="O187" s="183">
        <f t="shared" si="80"/>
        <v>0</v>
      </c>
      <c r="P187" s="183">
        <f t="shared" si="80"/>
        <v>0</v>
      </c>
      <c r="Q187" s="192"/>
      <c r="R187" s="192"/>
      <c r="S187" s="184"/>
      <c r="T187" s="184"/>
      <c r="U187" s="184"/>
    </row>
    <row r="188" spans="1:21" s="200" customFormat="1" ht="14.25" hidden="1">
      <c r="A188" s="628" t="s">
        <v>41</v>
      </c>
      <c r="B188" s="616" t="s">
        <v>42</v>
      </c>
      <c r="C188" s="185" t="s">
        <v>6</v>
      </c>
      <c r="D188" s="186">
        <f>D191</f>
        <v>9623254</v>
      </c>
      <c r="E188" s="187">
        <f t="shared" ref="E188:P189" si="81">E191</f>
        <v>8465512</v>
      </c>
      <c r="F188" s="187">
        <f t="shared" si="81"/>
        <v>8465512</v>
      </c>
      <c r="G188" s="187">
        <f t="shared" si="81"/>
        <v>0</v>
      </c>
      <c r="H188" s="187">
        <f t="shared" si="81"/>
        <v>8465512</v>
      </c>
      <c r="I188" s="187">
        <f t="shared" si="81"/>
        <v>0</v>
      </c>
      <c r="J188" s="187">
        <f t="shared" si="81"/>
        <v>0</v>
      </c>
      <c r="K188" s="187">
        <f t="shared" si="81"/>
        <v>0</v>
      </c>
      <c r="L188" s="187">
        <f t="shared" si="81"/>
        <v>0</v>
      </c>
      <c r="M188" s="187">
        <f>M191</f>
        <v>1157742</v>
      </c>
      <c r="N188" s="187">
        <f t="shared" si="81"/>
        <v>1157742</v>
      </c>
      <c r="O188" s="187">
        <f t="shared" si="81"/>
        <v>0</v>
      </c>
      <c r="P188" s="187">
        <f t="shared" si="81"/>
        <v>0</v>
      </c>
      <c r="Q188" s="198"/>
      <c r="R188" s="198"/>
      <c r="S188" s="199"/>
      <c r="T188" s="199"/>
      <c r="U188" s="199"/>
    </row>
    <row r="189" spans="1:21" s="200" customFormat="1" ht="14.25" hidden="1">
      <c r="A189" s="629"/>
      <c r="B189" s="617"/>
      <c r="C189" s="185" t="s">
        <v>7</v>
      </c>
      <c r="D189" s="186">
        <f>D192</f>
        <v>0</v>
      </c>
      <c r="E189" s="187">
        <f t="shared" si="81"/>
        <v>0</v>
      </c>
      <c r="F189" s="187">
        <f t="shared" si="81"/>
        <v>0</v>
      </c>
      <c r="G189" s="187">
        <f t="shared" si="81"/>
        <v>0</v>
      </c>
      <c r="H189" s="187">
        <f t="shared" si="81"/>
        <v>0</v>
      </c>
      <c r="I189" s="187">
        <f t="shared" si="81"/>
        <v>0</v>
      </c>
      <c r="J189" s="187">
        <f t="shared" si="81"/>
        <v>0</v>
      </c>
      <c r="K189" s="187">
        <f t="shared" si="81"/>
        <v>0</v>
      </c>
      <c r="L189" s="187">
        <f t="shared" si="81"/>
        <v>0</v>
      </c>
      <c r="M189" s="187">
        <f>M192</f>
        <v>0</v>
      </c>
      <c r="N189" s="187">
        <f t="shared" si="81"/>
        <v>0</v>
      </c>
      <c r="O189" s="187">
        <f t="shared" si="81"/>
        <v>0</v>
      </c>
      <c r="P189" s="187">
        <f t="shared" si="81"/>
        <v>0</v>
      </c>
      <c r="Q189" s="198"/>
      <c r="R189" s="198"/>
      <c r="S189" s="199"/>
      <c r="T189" s="199"/>
      <c r="U189" s="199"/>
    </row>
    <row r="190" spans="1:21" s="200" customFormat="1" ht="14.25" hidden="1">
      <c r="A190" s="630"/>
      <c r="B190" s="618"/>
      <c r="C190" s="185" t="s">
        <v>8</v>
      </c>
      <c r="D190" s="186">
        <f>D188+D189</f>
        <v>9623254</v>
      </c>
      <c r="E190" s="187">
        <f t="shared" ref="E190:P190" si="82">E188+E189</f>
        <v>8465512</v>
      </c>
      <c r="F190" s="187">
        <f t="shared" si="82"/>
        <v>8465512</v>
      </c>
      <c r="G190" s="187">
        <f t="shared" si="82"/>
        <v>0</v>
      </c>
      <c r="H190" s="187">
        <f t="shared" si="82"/>
        <v>8465512</v>
      </c>
      <c r="I190" s="187">
        <f t="shared" si="82"/>
        <v>0</v>
      </c>
      <c r="J190" s="187">
        <f t="shared" si="82"/>
        <v>0</v>
      </c>
      <c r="K190" s="187">
        <f t="shared" si="82"/>
        <v>0</v>
      </c>
      <c r="L190" s="187">
        <f t="shared" si="82"/>
        <v>0</v>
      </c>
      <c r="M190" s="187">
        <f t="shared" si="82"/>
        <v>1157742</v>
      </c>
      <c r="N190" s="187">
        <f t="shared" si="82"/>
        <v>1157742</v>
      </c>
      <c r="O190" s="187">
        <f t="shared" si="82"/>
        <v>0</v>
      </c>
      <c r="P190" s="187">
        <f t="shared" si="82"/>
        <v>0</v>
      </c>
      <c r="Q190" s="198"/>
      <c r="R190" s="198"/>
      <c r="S190" s="199"/>
      <c r="T190" s="199"/>
      <c r="U190" s="199"/>
    </row>
    <row r="191" spans="1:21" s="214" customFormat="1" ht="13.5" hidden="1" customHeight="1">
      <c r="A191" s="622" t="s">
        <v>225</v>
      </c>
      <c r="B191" s="608" t="s">
        <v>226</v>
      </c>
      <c r="C191" s="191" t="s">
        <v>6</v>
      </c>
      <c r="D191" s="182">
        <f>E191+M191</f>
        <v>9623254</v>
      </c>
      <c r="E191" s="183">
        <f>F191+I191+J191+K191+L191</f>
        <v>8465512</v>
      </c>
      <c r="F191" s="183">
        <f>G191+H191</f>
        <v>8465512</v>
      </c>
      <c r="G191" s="183">
        <v>0</v>
      </c>
      <c r="H191" s="183">
        <v>8465512</v>
      </c>
      <c r="I191" s="183">
        <v>0</v>
      </c>
      <c r="J191" s="183">
        <v>0</v>
      </c>
      <c r="K191" s="183">
        <v>0</v>
      </c>
      <c r="L191" s="183">
        <v>0</v>
      </c>
      <c r="M191" s="183">
        <f>N191+P191</f>
        <v>1157742</v>
      </c>
      <c r="N191" s="183">
        <v>1157742</v>
      </c>
      <c r="O191" s="183">
        <v>0</v>
      </c>
      <c r="P191" s="183">
        <v>0</v>
      </c>
      <c r="Q191" s="212"/>
      <c r="R191" s="212"/>
      <c r="S191" s="213"/>
      <c r="T191" s="213"/>
      <c r="U191" s="213"/>
    </row>
    <row r="192" spans="1:21" s="214" customFormat="1" ht="13.5" hidden="1" customHeight="1">
      <c r="A192" s="623"/>
      <c r="B192" s="609"/>
      <c r="C192" s="191" t="s">
        <v>7</v>
      </c>
      <c r="D192" s="182">
        <f>E192+M192</f>
        <v>0</v>
      </c>
      <c r="E192" s="183">
        <f>F192+I192+J192+K192+L192</f>
        <v>0</v>
      </c>
      <c r="F192" s="183">
        <f>G192+H192</f>
        <v>0</v>
      </c>
      <c r="G192" s="183"/>
      <c r="H192" s="183"/>
      <c r="I192" s="183"/>
      <c r="J192" s="183"/>
      <c r="K192" s="183"/>
      <c r="L192" s="183"/>
      <c r="M192" s="183">
        <f>N192+P192</f>
        <v>0</v>
      </c>
      <c r="N192" s="183"/>
      <c r="O192" s="183"/>
      <c r="P192" s="183"/>
      <c r="Q192" s="212"/>
      <c r="R192" s="212"/>
      <c r="S192" s="213"/>
      <c r="T192" s="213"/>
      <c r="U192" s="213"/>
    </row>
    <row r="193" spans="1:21" s="214" customFormat="1" ht="13.5" hidden="1" customHeight="1">
      <c r="A193" s="624"/>
      <c r="B193" s="610"/>
      <c r="C193" s="191" t="s">
        <v>8</v>
      </c>
      <c r="D193" s="182">
        <f>D191+D192</f>
        <v>9623254</v>
      </c>
      <c r="E193" s="183">
        <f t="shared" ref="E193:P193" si="83">E191+E192</f>
        <v>8465512</v>
      </c>
      <c r="F193" s="183">
        <f t="shared" si="83"/>
        <v>8465512</v>
      </c>
      <c r="G193" s="183">
        <f t="shared" si="83"/>
        <v>0</v>
      </c>
      <c r="H193" s="183">
        <f t="shared" si="83"/>
        <v>8465512</v>
      </c>
      <c r="I193" s="183">
        <f t="shared" si="83"/>
        <v>0</v>
      </c>
      <c r="J193" s="183">
        <f t="shared" si="83"/>
        <v>0</v>
      </c>
      <c r="K193" s="183">
        <f t="shared" si="83"/>
        <v>0</v>
      </c>
      <c r="L193" s="183">
        <f t="shared" si="83"/>
        <v>0</v>
      </c>
      <c r="M193" s="183">
        <f>M191+M192</f>
        <v>1157742</v>
      </c>
      <c r="N193" s="183">
        <f t="shared" si="83"/>
        <v>1157742</v>
      </c>
      <c r="O193" s="183">
        <f t="shared" si="83"/>
        <v>0</v>
      </c>
      <c r="P193" s="183">
        <f t="shared" si="83"/>
        <v>0</v>
      </c>
      <c r="Q193" s="212"/>
      <c r="R193" s="212"/>
      <c r="S193" s="213"/>
      <c r="T193" s="213"/>
      <c r="U193" s="213"/>
    </row>
    <row r="194" spans="1:21" s="200" customFormat="1" ht="14.25" hidden="1">
      <c r="A194" s="628" t="s">
        <v>18</v>
      </c>
      <c r="B194" s="616" t="s">
        <v>19</v>
      </c>
      <c r="C194" s="185" t="s">
        <v>6</v>
      </c>
      <c r="D194" s="186">
        <f>D197+D203+D206+D212+D215+D218+D221+D224+D227+D230+D233+D239+D200+D209+D236</f>
        <v>82996962.299999997</v>
      </c>
      <c r="E194" s="187">
        <f t="shared" ref="E194:P195" si="84">E197+E203+E206+E212+E215+E218+E221+E224+E227+E230+E233+E239+E200+E209+E236</f>
        <v>78215950.299999997</v>
      </c>
      <c r="F194" s="187">
        <f t="shared" si="84"/>
        <v>71990961.299999997</v>
      </c>
      <c r="G194" s="187">
        <f t="shared" si="84"/>
        <v>63058199</v>
      </c>
      <c r="H194" s="187">
        <f t="shared" si="84"/>
        <v>8932762.3000000007</v>
      </c>
      <c r="I194" s="187">
        <f t="shared" si="84"/>
        <v>5719</v>
      </c>
      <c r="J194" s="187">
        <f t="shared" si="84"/>
        <v>282757</v>
      </c>
      <c r="K194" s="187">
        <f t="shared" si="84"/>
        <v>5936513</v>
      </c>
      <c r="L194" s="187">
        <f t="shared" si="84"/>
        <v>0</v>
      </c>
      <c r="M194" s="187">
        <f t="shared" si="84"/>
        <v>4781012</v>
      </c>
      <c r="N194" s="187">
        <f t="shared" si="84"/>
        <v>4781012</v>
      </c>
      <c r="O194" s="187">
        <f t="shared" si="84"/>
        <v>2419894</v>
      </c>
      <c r="P194" s="187">
        <f t="shared" si="84"/>
        <v>0</v>
      </c>
      <c r="Q194" s="198"/>
      <c r="R194" s="198"/>
      <c r="S194" s="199"/>
      <c r="T194" s="199"/>
      <c r="U194" s="199"/>
    </row>
    <row r="195" spans="1:21" s="200" customFormat="1" ht="14.25" hidden="1">
      <c r="A195" s="629"/>
      <c r="B195" s="617"/>
      <c r="C195" s="185" t="s">
        <v>7</v>
      </c>
      <c r="D195" s="186">
        <f>D198+D204+D207+D213+D216+D219+D222+D225+D228+D231+D234+D240+D201+D210+D237</f>
        <v>0</v>
      </c>
      <c r="E195" s="187">
        <f t="shared" si="84"/>
        <v>0</v>
      </c>
      <c r="F195" s="187">
        <f t="shared" si="84"/>
        <v>0</v>
      </c>
      <c r="G195" s="187">
        <f t="shared" si="84"/>
        <v>0</v>
      </c>
      <c r="H195" s="187">
        <f t="shared" si="84"/>
        <v>0</v>
      </c>
      <c r="I195" s="187">
        <f t="shared" si="84"/>
        <v>0</v>
      </c>
      <c r="J195" s="187">
        <f t="shared" si="84"/>
        <v>0</v>
      </c>
      <c r="K195" s="187">
        <f t="shared" si="84"/>
        <v>0</v>
      </c>
      <c r="L195" s="187">
        <f t="shared" si="84"/>
        <v>0</v>
      </c>
      <c r="M195" s="187">
        <f t="shared" si="84"/>
        <v>0</v>
      </c>
      <c r="N195" s="187">
        <f t="shared" si="84"/>
        <v>0</v>
      </c>
      <c r="O195" s="187">
        <f t="shared" si="84"/>
        <v>0</v>
      </c>
      <c r="P195" s="187">
        <f t="shared" si="84"/>
        <v>0</v>
      </c>
      <c r="Q195" s="198"/>
      <c r="R195" s="198"/>
      <c r="S195" s="199"/>
      <c r="T195" s="199"/>
      <c r="U195" s="199"/>
    </row>
    <row r="196" spans="1:21" s="200" customFormat="1" ht="14.25" hidden="1">
      <c r="A196" s="630"/>
      <c r="B196" s="618"/>
      <c r="C196" s="217" t="s">
        <v>8</v>
      </c>
      <c r="D196" s="186">
        <f>D194+D195</f>
        <v>82996962.299999997</v>
      </c>
      <c r="E196" s="187">
        <f t="shared" ref="E196:P196" si="85">E194+E195</f>
        <v>78215950.299999997</v>
      </c>
      <c r="F196" s="187">
        <f t="shared" si="85"/>
        <v>71990961.299999997</v>
      </c>
      <c r="G196" s="187">
        <f t="shared" si="85"/>
        <v>63058199</v>
      </c>
      <c r="H196" s="187">
        <f t="shared" si="85"/>
        <v>8932762.3000000007</v>
      </c>
      <c r="I196" s="187">
        <f t="shared" si="85"/>
        <v>5719</v>
      </c>
      <c r="J196" s="187">
        <f t="shared" si="85"/>
        <v>282757</v>
      </c>
      <c r="K196" s="187">
        <f t="shared" si="85"/>
        <v>5936513</v>
      </c>
      <c r="L196" s="187">
        <f t="shared" si="85"/>
        <v>0</v>
      </c>
      <c r="M196" s="187">
        <f t="shared" si="85"/>
        <v>4781012</v>
      </c>
      <c r="N196" s="187">
        <f t="shared" si="85"/>
        <v>4781012</v>
      </c>
      <c r="O196" s="187">
        <f t="shared" si="85"/>
        <v>2419894</v>
      </c>
      <c r="P196" s="187">
        <f t="shared" si="85"/>
        <v>0</v>
      </c>
      <c r="Q196" s="198"/>
      <c r="R196" s="198"/>
      <c r="S196" s="199"/>
      <c r="T196" s="199"/>
      <c r="U196" s="199"/>
    </row>
    <row r="197" spans="1:21" s="214" customFormat="1" ht="13.5" hidden="1" customHeight="1">
      <c r="A197" s="622" t="s">
        <v>227</v>
      </c>
      <c r="B197" s="608" t="s">
        <v>228</v>
      </c>
      <c r="C197" s="191" t="s">
        <v>6</v>
      </c>
      <c r="D197" s="182">
        <f t="shared" ref="D197:D240" si="86">E197+M197</f>
        <v>21791312</v>
      </c>
      <c r="E197" s="183">
        <f t="shared" ref="E197:E240" si="87">F197+I197+J197+K197+L197</f>
        <v>21791312</v>
      </c>
      <c r="F197" s="183">
        <f t="shared" ref="F197:F240" si="88">G197+H197</f>
        <v>21716608</v>
      </c>
      <c r="G197" s="183">
        <v>20253963</v>
      </c>
      <c r="H197" s="183">
        <v>1462645</v>
      </c>
      <c r="I197" s="183">
        <v>0</v>
      </c>
      <c r="J197" s="183">
        <v>74704</v>
      </c>
      <c r="K197" s="183">
        <v>0</v>
      </c>
      <c r="L197" s="183">
        <v>0</v>
      </c>
      <c r="M197" s="183">
        <f t="shared" ref="M197:M240" si="89">N197+P197</f>
        <v>0</v>
      </c>
      <c r="N197" s="183">
        <v>0</v>
      </c>
      <c r="O197" s="183">
        <v>0</v>
      </c>
      <c r="P197" s="183">
        <v>0</v>
      </c>
      <c r="Q197" s="212"/>
      <c r="R197" s="212"/>
      <c r="S197" s="213"/>
      <c r="T197" s="213"/>
      <c r="U197" s="213"/>
    </row>
    <row r="198" spans="1:21" s="214" customFormat="1" ht="13.5" hidden="1" customHeight="1">
      <c r="A198" s="623"/>
      <c r="B198" s="609"/>
      <c r="C198" s="191" t="s">
        <v>7</v>
      </c>
      <c r="D198" s="182">
        <f t="shared" si="86"/>
        <v>0</v>
      </c>
      <c r="E198" s="183">
        <f t="shared" si="87"/>
        <v>0</v>
      </c>
      <c r="F198" s="183">
        <f t="shared" si="88"/>
        <v>0</v>
      </c>
      <c r="G198" s="183"/>
      <c r="H198" s="183"/>
      <c r="I198" s="183"/>
      <c r="J198" s="183"/>
      <c r="K198" s="183"/>
      <c r="L198" s="183"/>
      <c r="M198" s="183">
        <f t="shared" si="89"/>
        <v>0</v>
      </c>
      <c r="N198" s="183"/>
      <c r="O198" s="183"/>
      <c r="P198" s="183"/>
      <c r="Q198" s="212"/>
      <c r="R198" s="212"/>
      <c r="S198" s="213"/>
      <c r="T198" s="213"/>
      <c r="U198" s="213"/>
    </row>
    <row r="199" spans="1:21" s="214" customFormat="1" ht="13.5" hidden="1" customHeight="1">
      <c r="A199" s="624"/>
      <c r="B199" s="610"/>
      <c r="C199" s="181" t="s">
        <v>8</v>
      </c>
      <c r="D199" s="182">
        <f>D197+D198</f>
        <v>21791312</v>
      </c>
      <c r="E199" s="183">
        <f t="shared" ref="E199:P199" si="90">E197+E198</f>
        <v>21791312</v>
      </c>
      <c r="F199" s="183">
        <f t="shared" si="90"/>
        <v>21716608</v>
      </c>
      <c r="G199" s="183">
        <f t="shared" si="90"/>
        <v>20253963</v>
      </c>
      <c r="H199" s="183">
        <f t="shared" si="90"/>
        <v>1462645</v>
      </c>
      <c r="I199" s="183">
        <f t="shared" si="90"/>
        <v>0</v>
      </c>
      <c r="J199" s="183">
        <f t="shared" si="90"/>
        <v>74704</v>
      </c>
      <c r="K199" s="183">
        <f t="shared" si="90"/>
        <v>0</v>
      </c>
      <c r="L199" s="183">
        <f t="shared" si="90"/>
        <v>0</v>
      </c>
      <c r="M199" s="183">
        <f t="shared" si="90"/>
        <v>0</v>
      </c>
      <c r="N199" s="183">
        <f t="shared" si="90"/>
        <v>0</v>
      </c>
      <c r="O199" s="183">
        <f t="shared" si="90"/>
        <v>0</v>
      </c>
      <c r="P199" s="183">
        <f t="shared" si="90"/>
        <v>0</v>
      </c>
      <c r="Q199" s="212"/>
      <c r="R199" s="212"/>
      <c r="S199" s="213"/>
      <c r="T199" s="213"/>
      <c r="U199" s="213"/>
    </row>
    <row r="200" spans="1:21" s="214" customFormat="1" ht="13.5" hidden="1" customHeight="1">
      <c r="A200" s="619">
        <v>80104</v>
      </c>
      <c r="B200" s="608" t="s">
        <v>229</v>
      </c>
      <c r="C200" s="191" t="s">
        <v>6</v>
      </c>
      <c r="D200" s="182">
        <f t="shared" si="86"/>
        <v>192017</v>
      </c>
      <c r="E200" s="183">
        <f>F200+I200+J200+K200+L200</f>
        <v>0</v>
      </c>
      <c r="F200" s="183">
        <f>G200+H200</f>
        <v>0</v>
      </c>
      <c r="G200" s="183">
        <v>0</v>
      </c>
      <c r="H200" s="183">
        <v>0</v>
      </c>
      <c r="I200" s="183">
        <v>0</v>
      </c>
      <c r="J200" s="183">
        <v>0</v>
      </c>
      <c r="K200" s="183">
        <v>0</v>
      </c>
      <c r="L200" s="183">
        <v>0</v>
      </c>
      <c r="M200" s="183">
        <f t="shared" si="89"/>
        <v>192017</v>
      </c>
      <c r="N200" s="183">
        <v>192017</v>
      </c>
      <c r="O200" s="183">
        <v>192017</v>
      </c>
      <c r="P200" s="183">
        <v>0</v>
      </c>
      <c r="Q200" s="212"/>
      <c r="R200" s="212"/>
      <c r="S200" s="213"/>
      <c r="T200" s="213"/>
      <c r="U200" s="213"/>
    </row>
    <row r="201" spans="1:21" s="214" customFormat="1" ht="13.5" hidden="1" customHeight="1">
      <c r="A201" s="620"/>
      <c r="B201" s="609"/>
      <c r="C201" s="191" t="s">
        <v>7</v>
      </c>
      <c r="D201" s="182">
        <f t="shared" si="86"/>
        <v>0</v>
      </c>
      <c r="E201" s="183">
        <f>F201+I201+J201+K201+L201</f>
        <v>0</v>
      </c>
      <c r="F201" s="183">
        <f>G201+H201</f>
        <v>0</v>
      </c>
      <c r="G201" s="183"/>
      <c r="H201" s="183"/>
      <c r="I201" s="183"/>
      <c r="J201" s="183"/>
      <c r="K201" s="183"/>
      <c r="L201" s="183"/>
      <c r="M201" s="183">
        <f t="shared" si="89"/>
        <v>0</v>
      </c>
      <c r="N201" s="183"/>
      <c r="O201" s="183"/>
      <c r="P201" s="183"/>
      <c r="Q201" s="212"/>
      <c r="R201" s="212"/>
      <c r="S201" s="213"/>
      <c r="T201" s="213"/>
      <c r="U201" s="213"/>
    </row>
    <row r="202" spans="1:21" s="214" customFormat="1" ht="13.5" hidden="1" customHeight="1">
      <c r="A202" s="621"/>
      <c r="B202" s="610"/>
      <c r="C202" s="191" t="s">
        <v>8</v>
      </c>
      <c r="D202" s="182">
        <f>D200+D201</f>
        <v>192017</v>
      </c>
      <c r="E202" s="183">
        <f t="shared" ref="E202:P202" si="91">E200+E201</f>
        <v>0</v>
      </c>
      <c r="F202" s="183">
        <f t="shared" si="91"/>
        <v>0</v>
      </c>
      <c r="G202" s="183">
        <f t="shared" si="91"/>
        <v>0</v>
      </c>
      <c r="H202" s="183">
        <f t="shared" si="91"/>
        <v>0</v>
      </c>
      <c r="I202" s="183">
        <f t="shared" si="91"/>
        <v>0</v>
      </c>
      <c r="J202" s="183">
        <f t="shared" si="91"/>
        <v>0</v>
      </c>
      <c r="K202" s="183">
        <f t="shared" si="91"/>
        <v>0</v>
      </c>
      <c r="L202" s="183">
        <f t="shared" si="91"/>
        <v>0</v>
      </c>
      <c r="M202" s="183">
        <f t="shared" si="91"/>
        <v>192017</v>
      </c>
      <c r="N202" s="183">
        <f t="shared" si="91"/>
        <v>192017</v>
      </c>
      <c r="O202" s="183">
        <f t="shared" si="91"/>
        <v>192017</v>
      </c>
      <c r="P202" s="183">
        <f t="shared" si="91"/>
        <v>0</v>
      </c>
      <c r="Q202" s="212"/>
      <c r="R202" s="212"/>
      <c r="S202" s="213"/>
      <c r="T202" s="213"/>
      <c r="U202" s="213"/>
    </row>
    <row r="203" spans="1:21" s="214" customFormat="1" ht="13.5" hidden="1" customHeight="1">
      <c r="A203" s="622" t="s">
        <v>230</v>
      </c>
      <c r="B203" s="608" t="s">
        <v>231</v>
      </c>
      <c r="C203" s="191" t="s">
        <v>6</v>
      </c>
      <c r="D203" s="182">
        <f t="shared" si="86"/>
        <v>392363</v>
      </c>
      <c r="E203" s="183">
        <f t="shared" si="87"/>
        <v>392363</v>
      </c>
      <c r="F203" s="183">
        <f t="shared" si="88"/>
        <v>390563</v>
      </c>
      <c r="G203" s="183">
        <v>376491</v>
      </c>
      <c r="H203" s="183">
        <v>14072</v>
      </c>
      <c r="I203" s="183">
        <v>0</v>
      </c>
      <c r="J203" s="183">
        <v>1800</v>
      </c>
      <c r="K203" s="183">
        <v>0</v>
      </c>
      <c r="L203" s="183">
        <v>0</v>
      </c>
      <c r="M203" s="183">
        <f t="shared" si="89"/>
        <v>0</v>
      </c>
      <c r="N203" s="183">
        <v>0</v>
      </c>
      <c r="O203" s="183">
        <v>0</v>
      </c>
      <c r="P203" s="183">
        <v>0</v>
      </c>
      <c r="Q203" s="212"/>
      <c r="R203" s="212"/>
      <c r="S203" s="213"/>
      <c r="T203" s="213"/>
      <c r="U203" s="213"/>
    </row>
    <row r="204" spans="1:21" s="214" customFormat="1" ht="13.5" hidden="1" customHeight="1">
      <c r="A204" s="623"/>
      <c r="B204" s="609"/>
      <c r="C204" s="191" t="s">
        <v>7</v>
      </c>
      <c r="D204" s="182">
        <f t="shared" si="86"/>
        <v>0</v>
      </c>
      <c r="E204" s="183">
        <f t="shared" si="87"/>
        <v>0</v>
      </c>
      <c r="F204" s="183">
        <f t="shared" si="88"/>
        <v>0</v>
      </c>
      <c r="G204" s="183"/>
      <c r="H204" s="183"/>
      <c r="I204" s="183"/>
      <c r="J204" s="183"/>
      <c r="K204" s="183"/>
      <c r="L204" s="183"/>
      <c r="M204" s="183">
        <f t="shared" si="89"/>
        <v>0</v>
      </c>
      <c r="N204" s="183"/>
      <c r="O204" s="183"/>
      <c r="P204" s="183"/>
      <c r="Q204" s="212"/>
      <c r="R204" s="212"/>
      <c r="S204" s="213"/>
      <c r="T204" s="213"/>
      <c r="U204" s="213"/>
    </row>
    <row r="205" spans="1:21" s="214" customFormat="1" ht="13.5" hidden="1" customHeight="1">
      <c r="A205" s="624"/>
      <c r="B205" s="610"/>
      <c r="C205" s="191" t="s">
        <v>8</v>
      </c>
      <c r="D205" s="182">
        <f>D203+D204</f>
        <v>392363</v>
      </c>
      <c r="E205" s="183">
        <f t="shared" ref="E205:P205" si="92">E203+E204</f>
        <v>392363</v>
      </c>
      <c r="F205" s="183">
        <f t="shared" si="92"/>
        <v>390563</v>
      </c>
      <c r="G205" s="183">
        <f t="shared" si="92"/>
        <v>376491</v>
      </c>
      <c r="H205" s="183">
        <f t="shared" si="92"/>
        <v>14072</v>
      </c>
      <c r="I205" s="183">
        <f t="shared" si="92"/>
        <v>0</v>
      </c>
      <c r="J205" s="183">
        <f t="shared" si="92"/>
        <v>1800</v>
      </c>
      <c r="K205" s="183">
        <f t="shared" si="92"/>
        <v>0</v>
      </c>
      <c r="L205" s="183">
        <f t="shared" si="92"/>
        <v>0</v>
      </c>
      <c r="M205" s="183">
        <f t="shared" si="92"/>
        <v>0</v>
      </c>
      <c r="N205" s="183">
        <f t="shared" si="92"/>
        <v>0</v>
      </c>
      <c r="O205" s="183">
        <f t="shared" si="92"/>
        <v>0</v>
      </c>
      <c r="P205" s="183">
        <f t="shared" si="92"/>
        <v>0</v>
      </c>
      <c r="Q205" s="212"/>
      <c r="R205" s="212"/>
      <c r="S205" s="213"/>
      <c r="T205" s="213"/>
      <c r="U205" s="213"/>
    </row>
    <row r="206" spans="1:21" s="214" customFormat="1" ht="13.5" hidden="1" customHeight="1">
      <c r="A206" s="622" t="s">
        <v>232</v>
      </c>
      <c r="B206" s="608" t="s">
        <v>233</v>
      </c>
      <c r="C206" s="191" t="s">
        <v>6</v>
      </c>
      <c r="D206" s="182">
        <f t="shared" si="86"/>
        <v>16500</v>
      </c>
      <c r="E206" s="183">
        <f t="shared" si="87"/>
        <v>16500</v>
      </c>
      <c r="F206" s="183">
        <f t="shared" si="88"/>
        <v>16500</v>
      </c>
      <c r="G206" s="183">
        <v>0</v>
      </c>
      <c r="H206" s="183">
        <v>16500</v>
      </c>
      <c r="I206" s="183">
        <v>0</v>
      </c>
      <c r="J206" s="183">
        <v>0</v>
      </c>
      <c r="K206" s="183">
        <v>0</v>
      </c>
      <c r="L206" s="183">
        <v>0</v>
      </c>
      <c r="M206" s="183">
        <f t="shared" si="89"/>
        <v>0</v>
      </c>
      <c r="N206" s="183">
        <v>0</v>
      </c>
      <c r="O206" s="183">
        <v>0</v>
      </c>
      <c r="P206" s="183">
        <v>0</v>
      </c>
      <c r="Q206" s="212"/>
      <c r="R206" s="212"/>
      <c r="S206" s="213"/>
      <c r="T206" s="213"/>
      <c r="U206" s="213"/>
    </row>
    <row r="207" spans="1:21" s="214" customFormat="1" ht="13.5" hidden="1" customHeight="1">
      <c r="A207" s="623"/>
      <c r="B207" s="609"/>
      <c r="C207" s="191" t="s">
        <v>7</v>
      </c>
      <c r="D207" s="182">
        <f t="shared" si="86"/>
        <v>0</v>
      </c>
      <c r="E207" s="183">
        <f t="shared" si="87"/>
        <v>0</v>
      </c>
      <c r="F207" s="183">
        <f t="shared" si="88"/>
        <v>0</v>
      </c>
      <c r="G207" s="183"/>
      <c r="H207" s="183"/>
      <c r="I207" s="183"/>
      <c r="J207" s="183"/>
      <c r="K207" s="183"/>
      <c r="L207" s="183"/>
      <c r="M207" s="183">
        <f t="shared" si="89"/>
        <v>0</v>
      </c>
      <c r="N207" s="183"/>
      <c r="O207" s="183"/>
      <c r="P207" s="183"/>
      <c r="Q207" s="212"/>
      <c r="R207" s="212"/>
      <c r="S207" s="213"/>
      <c r="T207" s="213"/>
      <c r="U207" s="213"/>
    </row>
    <row r="208" spans="1:21" s="214" customFormat="1" ht="13.5" hidden="1" customHeight="1">
      <c r="A208" s="624"/>
      <c r="B208" s="610"/>
      <c r="C208" s="191" t="s">
        <v>8</v>
      </c>
      <c r="D208" s="182">
        <f>D206+D207</f>
        <v>16500</v>
      </c>
      <c r="E208" s="183">
        <f t="shared" ref="E208:P208" si="93">E206+E207</f>
        <v>16500</v>
      </c>
      <c r="F208" s="183">
        <f t="shared" si="93"/>
        <v>16500</v>
      </c>
      <c r="G208" s="183">
        <f t="shared" si="93"/>
        <v>0</v>
      </c>
      <c r="H208" s="183">
        <f t="shared" si="93"/>
        <v>16500</v>
      </c>
      <c r="I208" s="183">
        <f t="shared" si="93"/>
        <v>0</v>
      </c>
      <c r="J208" s="183">
        <f t="shared" si="93"/>
        <v>0</v>
      </c>
      <c r="K208" s="183">
        <f t="shared" si="93"/>
        <v>0</v>
      </c>
      <c r="L208" s="183">
        <f t="shared" si="93"/>
        <v>0</v>
      </c>
      <c r="M208" s="183">
        <f t="shared" si="93"/>
        <v>0</v>
      </c>
      <c r="N208" s="183">
        <f t="shared" si="93"/>
        <v>0</v>
      </c>
      <c r="O208" s="183">
        <f t="shared" si="93"/>
        <v>0</v>
      </c>
      <c r="P208" s="183">
        <f t="shared" si="93"/>
        <v>0</v>
      </c>
      <c r="Q208" s="212"/>
      <c r="R208" s="212"/>
      <c r="S208" s="213"/>
      <c r="T208" s="213"/>
      <c r="U208" s="213"/>
    </row>
    <row r="209" spans="1:21" s="214" customFormat="1" ht="13.5" hidden="1" customHeight="1">
      <c r="A209" s="619">
        <v>80115</v>
      </c>
      <c r="B209" s="608" t="s">
        <v>234</v>
      </c>
      <c r="C209" s="191" t="s">
        <v>6</v>
      </c>
      <c r="D209" s="182">
        <f>E209+M209</f>
        <v>3237</v>
      </c>
      <c r="E209" s="183">
        <f>F209+I209+J209+K209+L209</f>
        <v>935</v>
      </c>
      <c r="F209" s="183">
        <f>G209+H209</f>
        <v>0</v>
      </c>
      <c r="G209" s="183">
        <v>0</v>
      </c>
      <c r="H209" s="183">
        <v>0</v>
      </c>
      <c r="I209" s="183">
        <v>0</v>
      </c>
      <c r="J209" s="183">
        <v>0</v>
      </c>
      <c r="K209" s="183">
        <v>935</v>
      </c>
      <c r="L209" s="183">
        <v>0</v>
      </c>
      <c r="M209" s="183">
        <f t="shared" si="89"/>
        <v>2302</v>
      </c>
      <c r="N209" s="183">
        <v>2302</v>
      </c>
      <c r="O209" s="183">
        <v>2302</v>
      </c>
      <c r="P209" s="183"/>
      <c r="Q209" s="212"/>
      <c r="R209" s="212"/>
      <c r="S209" s="213"/>
      <c r="T209" s="213"/>
      <c r="U209" s="213"/>
    </row>
    <row r="210" spans="1:21" s="214" customFormat="1" ht="13.5" hidden="1" customHeight="1">
      <c r="A210" s="620"/>
      <c r="B210" s="609"/>
      <c r="C210" s="191" t="s">
        <v>7</v>
      </c>
      <c r="D210" s="182">
        <f>E210+M210</f>
        <v>0</v>
      </c>
      <c r="E210" s="183">
        <f>F210+I210+J210+K210+L210</f>
        <v>0</v>
      </c>
      <c r="F210" s="183">
        <f>G210+H210</f>
        <v>0</v>
      </c>
      <c r="G210" s="183"/>
      <c r="H210" s="183"/>
      <c r="I210" s="183"/>
      <c r="J210" s="183"/>
      <c r="K210" s="183"/>
      <c r="L210" s="183"/>
      <c r="M210" s="183">
        <f t="shared" si="89"/>
        <v>0</v>
      </c>
      <c r="N210" s="183"/>
      <c r="O210" s="183"/>
      <c r="P210" s="183"/>
      <c r="Q210" s="212"/>
      <c r="R210" s="212"/>
      <c r="S210" s="213"/>
      <c r="T210" s="213"/>
      <c r="U210" s="213"/>
    </row>
    <row r="211" spans="1:21" s="214" customFormat="1" ht="13.5" hidden="1" customHeight="1">
      <c r="A211" s="621"/>
      <c r="B211" s="610"/>
      <c r="C211" s="191" t="s">
        <v>8</v>
      </c>
      <c r="D211" s="182">
        <f>D209+D210</f>
        <v>3237</v>
      </c>
      <c r="E211" s="183">
        <f t="shared" ref="E211:P211" si="94">E209+E210</f>
        <v>935</v>
      </c>
      <c r="F211" s="183">
        <f t="shared" si="94"/>
        <v>0</v>
      </c>
      <c r="G211" s="183">
        <f t="shared" si="94"/>
        <v>0</v>
      </c>
      <c r="H211" s="183">
        <f t="shared" si="94"/>
        <v>0</v>
      </c>
      <c r="I211" s="183">
        <f t="shared" si="94"/>
        <v>0</v>
      </c>
      <c r="J211" s="183">
        <f t="shared" si="94"/>
        <v>0</v>
      </c>
      <c r="K211" s="183">
        <f t="shared" si="94"/>
        <v>935</v>
      </c>
      <c r="L211" s="183">
        <f t="shared" si="94"/>
        <v>0</v>
      </c>
      <c r="M211" s="183">
        <f t="shared" si="94"/>
        <v>2302</v>
      </c>
      <c r="N211" s="183">
        <f t="shared" si="94"/>
        <v>2302</v>
      </c>
      <c r="O211" s="183">
        <f t="shared" si="94"/>
        <v>2302</v>
      </c>
      <c r="P211" s="183">
        <f t="shared" si="94"/>
        <v>0</v>
      </c>
      <c r="Q211" s="212"/>
      <c r="R211" s="212"/>
      <c r="S211" s="213"/>
      <c r="T211" s="213"/>
      <c r="U211" s="213"/>
    </row>
    <row r="212" spans="1:21" s="214" customFormat="1" ht="13.5" hidden="1" customHeight="1">
      <c r="A212" s="622" t="s">
        <v>235</v>
      </c>
      <c r="B212" s="608" t="s">
        <v>236</v>
      </c>
      <c r="C212" s="191" t="s">
        <v>6</v>
      </c>
      <c r="D212" s="182">
        <f t="shared" si="86"/>
        <v>7036779</v>
      </c>
      <c r="E212" s="183">
        <f t="shared" si="87"/>
        <v>7023809</v>
      </c>
      <c r="F212" s="183">
        <f t="shared" si="88"/>
        <v>7011409</v>
      </c>
      <c r="G212" s="183">
        <v>5420871</v>
      </c>
      <c r="H212" s="183">
        <v>1590538</v>
      </c>
      <c r="I212" s="183">
        <v>0</v>
      </c>
      <c r="J212" s="183">
        <v>12400</v>
      </c>
      <c r="K212" s="183">
        <v>0</v>
      </c>
      <c r="L212" s="183">
        <v>0</v>
      </c>
      <c r="M212" s="183">
        <f t="shared" si="89"/>
        <v>12970</v>
      </c>
      <c r="N212" s="183">
        <v>12970</v>
      </c>
      <c r="O212" s="183">
        <v>0</v>
      </c>
      <c r="P212" s="183">
        <v>0</v>
      </c>
      <c r="Q212" s="212"/>
      <c r="R212" s="212"/>
      <c r="S212" s="213"/>
      <c r="T212" s="213"/>
      <c r="U212" s="213"/>
    </row>
    <row r="213" spans="1:21" s="214" customFormat="1" ht="13.5" hidden="1" customHeight="1">
      <c r="A213" s="623"/>
      <c r="B213" s="609"/>
      <c r="C213" s="191" t="s">
        <v>7</v>
      </c>
      <c r="D213" s="182">
        <f t="shared" si="86"/>
        <v>0</v>
      </c>
      <c r="E213" s="183">
        <f t="shared" si="87"/>
        <v>0</v>
      </c>
      <c r="F213" s="183">
        <f t="shared" si="88"/>
        <v>0</v>
      </c>
      <c r="G213" s="183"/>
      <c r="H213" s="183"/>
      <c r="I213" s="183"/>
      <c r="J213" s="183"/>
      <c r="K213" s="183"/>
      <c r="L213" s="183"/>
      <c r="M213" s="183">
        <f t="shared" si="89"/>
        <v>0</v>
      </c>
      <c r="N213" s="183"/>
      <c r="O213" s="183"/>
      <c r="P213" s="183"/>
      <c r="Q213" s="212"/>
      <c r="R213" s="212"/>
      <c r="S213" s="213"/>
      <c r="T213" s="213"/>
      <c r="U213" s="213"/>
    </row>
    <row r="214" spans="1:21" s="214" customFormat="1" ht="13.5" hidden="1" customHeight="1">
      <c r="A214" s="624"/>
      <c r="B214" s="610"/>
      <c r="C214" s="191" t="s">
        <v>8</v>
      </c>
      <c r="D214" s="182">
        <f>D212+D213</f>
        <v>7036779</v>
      </c>
      <c r="E214" s="183">
        <f t="shared" ref="E214:P214" si="95">E212+E213</f>
        <v>7023809</v>
      </c>
      <c r="F214" s="183">
        <f t="shared" si="95"/>
        <v>7011409</v>
      </c>
      <c r="G214" s="183">
        <f t="shared" si="95"/>
        <v>5420871</v>
      </c>
      <c r="H214" s="183">
        <f t="shared" si="95"/>
        <v>1590538</v>
      </c>
      <c r="I214" s="183">
        <f t="shared" si="95"/>
        <v>0</v>
      </c>
      <c r="J214" s="183">
        <f t="shared" si="95"/>
        <v>12400</v>
      </c>
      <c r="K214" s="183">
        <f t="shared" si="95"/>
        <v>0</v>
      </c>
      <c r="L214" s="183">
        <f t="shared" si="95"/>
        <v>0</v>
      </c>
      <c r="M214" s="183">
        <f t="shared" si="95"/>
        <v>12970</v>
      </c>
      <c r="N214" s="183">
        <f t="shared" si="95"/>
        <v>12970</v>
      </c>
      <c r="O214" s="183">
        <f t="shared" si="95"/>
        <v>0</v>
      </c>
      <c r="P214" s="183">
        <f t="shared" si="95"/>
        <v>0</v>
      </c>
      <c r="Q214" s="212"/>
      <c r="R214" s="212"/>
      <c r="S214" s="213"/>
      <c r="T214" s="213"/>
      <c r="U214" s="213"/>
    </row>
    <row r="215" spans="1:21" s="214" customFormat="1" ht="13.5" hidden="1" customHeight="1">
      <c r="A215" s="622" t="s">
        <v>237</v>
      </c>
      <c r="B215" s="625" t="s">
        <v>238</v>
      </c>
      <c r="C215" s="191" t="s">
        <v>6</v>
      </c>
      <c r="D215" s="182">
        <f t="shared" si="86"/>
        <v>3510228</v>
      </c>
      <c r="E215" s="183">
        <f t="shared" si="87"/>
        <v>3510228</v>
      </c>
      <c r="F215" s="183">
        <f t="shared" si="88"/>
        <v>3503854</v>
      </c>
      <c r="G215" s="183">
        <v>3287476</v>
      </c>
      <c r="H215" s="183">
        <v>216378</v>
      </c>
      <c r="I215" s="183">
        <v>0</v>
      </c>
      <c r="J215" s="183">
        <v>6374</v>
      </c>
      <c r="K215" s="183">
        <v>0</v>
      </c>
      <c r="L215" s="183">
        <v>0</v>
      </c>
      <c r="M215" s="183">
        <f t="shared" si="89"/>
        <v>0</v>
      </c>
      <c r="N215" s="183">
        <v>0</v>
      </c>
      <c r="O215" s="183">
        <v>0</v>
      </c>
      <c r="P215" s="183">
        <v>0</v>
      </c>
      <c r="Q215" s="212"/>
      <c r="R215" s="212"/>
      <c r="S215" s="213"/>
      <c r="T215" s="213"/>
      <c r="U215" s="213"/>
    </row>
    <row r="216" spans="1:21" s="214" customFormat="1" ht="13.5" hidden="1" customHeight="1">
      <c r="A216" s="623"/>
      <c r="B216" s="626"/>
      <c r="C216" s="191" t="s">
        <v>7</v>
      </c>
      <c r="D216" s="182">
        <f t="shared" si="86"/>
        <v>0</v>
      </c>
      <c r="E216" s="183">
        <f t="shared" si="87"/>
        <v>0</v>
      </c>
      <c r="F216" s="183">
        <f t="shared" si="88"/>
        <v>0</v>
      </c>
      <c r="G216" s="183"/>
      <c r="H216" s="183"/>
      <c r="I216" s="183"/>
      <c r="J216" s="183"/>
      <c r="K216" s="183"/>
      <c r="L216" s="183"/>
      <c r="M216" s="183">
        <f t="shared" si="89"/>
        <v>0</v>
      </c>
      <c r="N216" s="183"/>
      <c r="O216" s="183"/>
      <c r="P216" s="183"/>
      <c r="Q216" s="212"/>
      <c r="R216" s="212"/>
      <c r="S216" s="213"/>
      <c r="T216" s="213"/>
      <c r="U216" s="213"/>
    </row>
    <row r="217" spans="1:21" s="214" customFormat="1" ht="13.5" hidden="1" customHeight="1">
      <c r="A217" s="624"/>
      <c r="B217" s="627"/>
      <c r="C217" s="191" t="s">
        <v>8</v>
      </c>
      <c r="D217" s="182">
        <f>D215+D216</f>
        <v>3510228</v>
      </c>
      <c r="E217" s="183">
        <f t="shared" ref="E217:P217" si="96">E215+E216</f>
        <v>3510228</v>
      </c>
      <c r="F217" s="183">
        <f t="shared" si="96"/>
        <v>3503854</v>
      </c>
      <c r="G217" s="183">
        <f t="shared" si="96"/>
        <v>3287476</v>
      </c>
      <c r="H217" s="183">
        <f t="shared" si="96"/>
        <v>216378</v>
      </c>
      <c r="I217" s="183">
        <f t="shared" si="96"/>
        <v>0</v>
      </c>
      <c r="J217" s="183">
        <f t="shared" si="96"/>
        <v>6374</v>
      </c>
      <c r="K217" s="183">
        <f t="shared" si="96"/>
        <v>0</v>
      </c>
      <c r="L217" s="183">
        <f t="shared" si="96"/>
        <v>0</v>
      </c>
      <c r="M217" s="183">
        <f t="shared" si="96"/>
        <v>0</v>
      </c>
      <c r="N217" s="183">
        <f t="shared" si="96"/>
        <v>0</v>
      </c>
      <c r="O217" s="183">
        <f t="shared" si="96"/>
        <v>0</v>
      </c>
      <c r="P217" s="183">
        <f t="shared" si="96"/>
        <v>0</v>
      </c>
      <c r="Q217" s="212"/>
      <c r="R217" s="212"/>
      <c r="S217" s="213"/>
      <c r="T217" s="213"/>
      <c r="U217" s="213"/>
    </row>
    <row r="218" spans="1:21" s="214" customFormat="1" ht="13.5" hidden="1" customHeight="1">
      <c r="A218" s="622" t="s">
        <v>239</v>
      </c>
      <c r="B218" s="608" t="s">
        <v>240</v>
      </c>
      <c r="C218" s="191" t="s">
        <v>6</v>
      </c>
      <c r="D218" s="182">
        <f t="shared" si="86"/>
        <v>16616054</v>
      </c>
      <c r="E218" s="183">
        <f t="shared" si="87"/>
        <v>16616054</v>
      </c>
      <c r="F218" s="183">
        <f t="shared" si="88"/>
        <v>15812884</v>
      </c>
      <c r="G218" s="183">
        <v>14440059</v>
      </c>
      <c r="H218" s="183">
        <v>1372825</v>
      </c>
      <c r="I218" s="183">
        <v>0</v>
      </c>
      <c r="J218" s="183">
        <v>55419</v>
      </c>
      <c r="K218" s="183">
        <v>747751</v>
      </c>
      <c r="L218" s="183">
        <v>0</v>
      </c>
      <c r="M218" s="183">
        <f t="shared" si="89"/>
        <v>0</v>
      </c>
      <c r="N218" s="183">
        <v>0</v>
      </c>
      <c r="O218" s="183">
        <v>0</v>
      </c>
      <c r="P218" s="183">
        <v>0</v>
      </c>
      <c r="Q218" s="212"/>
      <c r="R218" s="212"/>
      <c r="S218" s="213"/>
      <c r="T218" s="213"/>
      <c r="U218" s="213"/>
    </row>
    <row r="219" spans="1:21" s="214" customFormat="1" ht="13.5" hidden="1" customHeight="1">
      <c r="A219" s="623"/>
      <c r="B219" s="609"/>
      <c r="C219" s="191" t="s">
        <v>7</v>
      </c>
      <c r="D219" s="182">
        <f t="shared" si="86"/>
        <v>0</v>
      </c>
      <c r="E219" s="183">
        <f t="shared" si="87"/>
        <v>0</v>
      </c>
      <c r="F219" s="183">
        <f t="shared" si="88"/>
        <v>0</v>
      </c>
      <c r="G219" s="183"/>
      <c r="H219" s="183"/>
      <c r="I219" s="183"/>
      <c r="J219" s="183"/>
      <c r="K219" s="183"/>
      <c r="L219" s="183"/>
      <c r="M219" s="183">
        <f t="shared" si="89"/>
        <v>0</v>
      </c>
      <c r="N219" s="183"/>
      <c r="O219" s="183"/>
      <c r="P219" s="183"/>
      <c r="Q219" s="212"/>
      <c r="R219" s="212"/>
      <c r="S219" s="213"/>
      <c r="T219" s="213"/>
      <c r="U219" s="213"/>
    </row>
    <row r="220" spans="1:21" s="214" customFormat="1" ht="13.5" hidden="1" customHeight="1">
      <c r="A220" s="624"/>
      <c r="B220" s="610"/>
      <c r="C220" s="191" t="s">
        <v>8</v>
      </c>
      <c r="D220" s="182">
        <f>D218+D219</f>
        <v>16616054</v>
      </c>
      <c r="E220" s="183">
        <f t="shared" ref="E220:P220" si="97">E218+E219</f>
        <v>16616054</v>
      </c>
      <c r="F220" s="183">
        <f t="shared" si="97"/>
        <v>15812884</v>
      </c>
      <c r="G220" s="183">
        <f t="shared" si="97"/>
        <v>14440059</v>
      </c>
      <c r="H220" s="183">
        <f t="shared" si="97"/>
        <v>1372825</v>
      </c>
      <c r="I220" s="183">
        <f t="shared" si="97"/>
        <v>0</v>
      </c>
      <c r="J220" s="183">
        <f t="shared" si="97"/>
        <v>55419</v>
      </c>
      <c r="K220" s="183">
        <f t="shared" si="97"/>
        <v>747751</v>
      </c>
      <c r="L220" s="183">
        <f t="shared" si="97"/>
        <v>0</v>
      </c>
      <c r="M220" s="183">
        <f t="shared" si="97"/>
        <v>0</v>
      </c>
      <c r="N220" s="183">
        <f t="shared" si="97"/>
        <v>0</v>
      </c>
      <c r="O220" s="183">
        <f t="shared" si="97"/>
        <v>0</v>
      </c>
      <c r="P220" s="183">
        <f t="shared" si="97"/>
        <v>0</v>
      </c>
      <c r="Q220" s="212"/>
      <c r="R220" s="212"/>
      <c r="S220" s="213"/>
      <c r="T220" s="213"/>
      <c r="U220" s="213"/>
    </row>
    <row r="221" spans="1:21" s="173" customFormat="1" hidden="1">
      <c r="A221" s="622" t="s">
        <v>241</v>
      </c>
      <c r="B221" s="608" t="s">
        <v>242</v>
      </c>
      <c r="C221" s="191" t="s">
        <v>6</v>
      </c>
      <c r="D221" s="182">
        <f t="shared" si="86"/>
        <v>7134722</v>
      </c>
      <c r="E221" s="183">
        <f t="shared" si="87"/>
        <v>2913272</v>
      </c>
      <c r="F221" s="183">
        <f t="shared" si="88"/>
        <v>2749047</v>
      </c>
      <c r="G221" s="183">
        <v>2452142</v>
      </c>
      <c r="H221" s="183">
        <v>296905</v>
      </c>
      <c r="I221" s="183">
        <v>0</v>
      </c>
      <c r="J221" s="183">
        <v>2000</v>
      </c>
      <c r="K221" s="183">
        <v>162225</v>
      </c>
      <c r="L221" s="183">
        <v>0</v>
      </c>
      <c r="M221" s="183">
        <f t="shared" si="89"/>
        <v>4221450</v>
      </c>
      <c r="N221" s="183">
        <v>4221450</v>
      </c>
      <c r="O221" s="183">
        <v>1936302</v>
      </c>
      <c r="P221" s="183">
        <v>0</v>
      </c>
      <c r="Q221" s="192"/>
      <c r="R221" s="192"/>
      <c r="S221" s="184"/>
      <c r="T221" s="184"/>
      <c r="U221" s="184"/>
    </row>
    <row r="222" spans="1:21" s="173" customFormat="1" hidden="1">
      <c r="A222" s="623"/>
      <c r="B222" s="609"/>
      <c r="C222" s="191" t="s">
        <v>7</v>
      </c>
      <c r="D222" s="182">
        <f t="shared" si="86"/>
        <v>0</v>
      </c>
      <c r="E222" s="183">
        <f t="shared" si="87"/>
        <v>0</v>
      </c>
      <c r="F222" s="183">
        <f t="shared" si="88"/>
        <v>0</v>
      </c>
      <c r="G222" s="183"/>
      <c r="H222" s="183"/>
      <c r="I222" s="183"/>
      <c r="J222" s="183"/>
      <c r="K222" s="183"/>
      <c r="L222" s="183"/>
      <c r="M222" s="183">
        <f t="shared" si="89"/>
        <v>0</v>
      </c>
      <c r="N222" s="183"/>
      <c r="O222" s="183"/>
      <c r="P222" s="183"/>
      <c r="Q222" s="192"/>
      <c r="R222" s="192"/>
      <c r="S222" s="184"/>
      <c r="T222" s="184"/>
      <c r="U222" s="184"/>
    </row>
    <row r="223" spans="1:21" s="173" customFormat="1" hidden="1">
      <c r="A223" s="624"/>
      <c r="B223" s="610"/>
      <c r="C223" s="191" t="s">
        <v>8</v>
      </c>
      <c r="D223" s="182">
        <f>D221+D222</f>
        <v>7134722</v>
      </c>
      <c r="E223" s="183">
        <f t="shared" ref="E223:P223" si="98">E221+E222</f>
        <v>2913272</v>
      </c>
      <c r="F223" s="183">
        <f t="shared" si="98"/>
        <v>2749047</v>
      </c>
      <c r="G223" s="183">
        <f t="shared" si="98"/>
        <v>2452142</v>
      </c>
      <c r="H223" s="183">
        <f t="shared" si="98"/>
        <v>296905</v>
      </c>
      <c r="I223" s="183">
        <f t="shared" si="98"/>
        <v>0</v>
      </c>
      <c r="J223" s="183">
        <f t="shared" si="98"/>
        <v>2000</v>
      </c>
      <c r="K223" s="183">
        <f t="shared" si="98"/>
        <v>162225</v>
      </c>
      <c r="L223" s="183">
        <f t="shared" si="98"/>
        <v>0</v>
      </c>
      <c r="M223" s="183">
        <f t="shared" si="98"/>
        <v>4221450</v>
      </c>
      <c r="N223" s="183">
        <f t="shared" si="98"/>
        <v>4221450</v>
      </c>
      <c r="O223" s="183">
        <f t="shared" si="98"/>
        <v>1936302</v>
      </c>
      <c r="P223" s="183">
        <f t="shared" si="98"/>
        <v>0</v>
      </c>
      <c r="Q223" s="192"/>
      <c r="R223" s="192"/>
      <c r="S223" s="184"/>
      <c r="T223" s="184"/>
      <c r="U223" s="184"/>
    </row>
    <row r="224" spans="1:21" s="214" customFormat="1" ht="13.5" hidden="1" customHeight="1">
      <c r="A224" s="622" t="s">
        <v>243</v>
      </c>
      <c r="B224" s="608" t="s">
        <v>244</v>
      </c>
      <c r="C224" s="191" t="s">
        <v>6</v>
      </c>
      <c r="D224" s="182">
        <f t="shared" si="86"/>
        <v>9140785</v>
      </c>
      <c r="E224" s="183">
        <f t="shared" si="87"/>
        <v>9135785</v>
      </c>
      <c r="F224" s="183">
        <f t="shared" si="88"/>
        <v>9127451</v>
      </c>
      <c r="G224" s="183">
        <v>8135366</v>
      </c>
      <c r="H224" s="183">
        <v>992085</v>
      </c>
      <c r="I224" s="183">
        <v>0</v>
      </c>
      <c r="J224" s="183">
        <v>8334</v>
      </c>
      <c r="K224" s="183">
        <v>0</v>
      </c>
      <c r="L224" s="183">
        <v>0</v>
      </c>
      <c r="M224" s="183">
        <f t="shared" si="89"/>
        <v>5000</v>
      </c>
      <c r="N224" s="183">
        <v>5000</v>
      </c>
      <c r="O224" s="183">
        <v>0</v>
      </c>
      <c r="P224" s="183">
        <v>0</v>
      </c>
      <c r="Q224" s="212"/>
      <c r="R224" s="212"/>
      <c r="S224" s="213"/>
      <c r="T224" s="213"/>
      <c r="U224" s="213"/>
    </row>
    <row r="225" spans="1:21" s="214" customFormat="1" ht="13.5" hidden="1" customHeight="1">
      <c r="A225" s="623"/>
      <c r="B225" s="609"/>
      <c r="C225" s="191" t="s">
        <v>7</v>
      </c>
      <c r="D225" s="182">
        <f t="shared" si="86"/>
        <v>0</v>
      </c>
      <c r="E225" s="183">
        <f t="shared" si="87"/>
        <v>0</v>
      </c>
      <c r="F225" s="183">
        <f t="shared" si="88"/>
        <v>0</v>
      </c>
      <c r="G225" s="183"/>
      <c r="H225" s="183"/>
      <c r="I225" s="183"/>
      <c r="J225" s="183"/>
      <c r="K225" s="183"/>
      <c r="L225" s="183"/>
      <c r="M225" s="183">
        <f t="shared" si="89"/>
        <v>0</v>
      </c>
      <c r="N225" s="183"/>
      <c r="O225" s="183"/>
      <c r="P225" s="183"/>
      <c r="Q225" s="212"/>
      <c r="R225" s="212"/>
      <c r="S225" s="213"/>
      <c r="T225" s="213"/>
      <c r="U225" s="213"/>
    </row>
    <row r="226" spans="1:21" s="214" customFormat="1" ht="13.5" hidden="1" customHeight="1">
      <c r="A226" s="624"/>
      <c r="B226" s="610"/>
      <c r="C226" s="191" t="s">
        <v>8</v>
      </c>
      <c r="D226" s="182">
        <f>D224+D225</f>
        <v>9140785</v>
      </c>
      <c r="E226" s="183">
        <f t="shared" ref="E226:P226" si="99">E224+E225</f>
        <v>9135785</v>
      </c>
      <c r="F226" s="183">
        <f t="shared" si="99"/>
        <v>9127451</v>
      </c>
      <c r="G226" s="183">
        <f t="shared" si="99"/>
        <v>8135366</v>
      </c>
      <c r="H226" s="183">
        <f t="shared" si="99"/>
        <v>992085</v>
      </c>
      <c r="I226" s="183">
        <f t="shared" si="99"/>
        <v>0</v>
      </c>
      <c r="J226" s="183">
        <f t="shared" si="99"/>
        <v>8334</v>
      </c>
      <c r="K226" s="183">
        <f t="shared" si="99"/>
        <v>0</v>
      </c>
      <c r="L226" s="183">
        <f t="shared" si="99"/>
        <v>0</v>
      </c>
      <c r="M226" s="183">
        <f t="shared" si="99"/>
        <v>5000</v>
      </c>
      <c r="N226" s="183">
        <f t="shared" si="99"/>
        <v>5000</v>
      </c>
      <c r="O226" s="183">
        <f t="shared" si="99"/>
        <v>0</v>
      </c>
      <c r="P226" s="183">
        <f t="shared" si="99"/>
        <v>0</v>
      </c>
      <c r="Q226" s="212"/>
      <c r="R226" s="212"/>
      <c r="S226" s="213"/>
      <c r="T226" s="213"/>
      <c r="U226" s="213"/>
    </row>
    <row r="227" spans="1:21" s="214" customFormat="1" ht="13.5" hidden="1" customHeight="1">
      <c r="A227" s="622" t="s">
        <v>245</v>
      </c>
      <c r="B227" s="608" t="s">
        <v>246</v>
      </c>
      <c r="C227" s="191" t="s">
        <v>6</v>
      </c>
      <c r="D227" s="182">
        <f t="shared" si="86"/>
        <v>7965427</v>
      </c>
      <c r="E227" s="183">
        <f t="shared" si="87"/>
        <v>7907427</v>
      </c>
      <c r="F227" s="183">
        <f t="shared" si="88"/>
        <v>7877468</v>
      </c>
      <c r="G227" s="183">
        <v>6875068</v>
      </c>
      <c r="H227" s="183">
        <v>1002400</v>
      </c>
      <c r="I227" s="183">
        <v>0</v>
      </c>
      <c r="J227" s="183">
        <v>29959</v>
      </c>
      <c r="K227" s="183">
        <v>0</v>
      </c>
      <c r="L227" s="183">
        <v>0</v>
      </c>
      <c r="M227" s="183">
        <f t="shared" si="89"/>
        <v>58000</v>
      </c>
      <c r="N227" s="183">
        <v>58000</v>
      </c>
      <c r="O227" s="183">
        <v>0</v>
      </c>
      <c r="P227" s="183">
        <v>0</v>
      </c>
      <c r="Q227" s="212"/>
      <c r="R227" s="212"/>
      <c r="S227" s="213"/>
      <c r="T227" s="213"/>
      <c r="U227" s="213"/>
    </row>
    <row r="228" spans="1:21" s="214" customFormat="1" ht="13.5" hidden="1" customHeight="1">
      <c r="A228" s="623"/>
      <c r="B228" s="609"/>
      <c r="C228" s="191" t="s">
        <v>7</v>
      </c>
      <c r="D228" s="182">
        <f t="shared" si="86"/>
        <v>0</v>
      </c>
      <c r="E228" s="183">
        <f t="shared" si="87"/>
        <v>0</v>
      </c>
      <c r="F228" s="183">
        <f t="shared" si="88"/>
        <v>0</v>
      </c>
      <c r="G228" s="183"/>
      <c r="H228" s="183"/>
      <c r="I228" s="183"/>
      <c r="J228" s="183"/>
      <c r="K228" s="183"/>
      <c r="L228" s="183"/>
      <c r="M228" s="183">
        <f t="shared" si="89"/>
        <v>0</v>
      </c>
      <c r="N228" s="183"/>
      <c r="O228" s="183"/>
      <c r="P228" s="183"/>
      <c r="Q228" s="212"/>
      <c r="R228" s="212"/>
      <c r="S228" s="213"/>
      <c r="T228" s="213"/>
      <c r="U228" s="213"/>
    </row>
    <row r="229" spans="1:21" s="214" customFormat="1" ht="13.5" hidden="1" customHeight="1">
      <c r="A229" s="624"/>
      <c r="B229" s="610"/>
      <c r="C229" s="181" t="s">
        <v>8</v>
      </c>
      <c r="D229" s="182">
        <f>D227+D228</f>
        <v>7965427</v>
      </c>
      <c r="E229" s="183">
        <f t="shared" ref="E229:P229" si="100">E227+E228</f>
        <v>7907427</v>
      </c>
      <c r="F229" s="183">
        <f t="shared" si="100"/>
        <v>7877468</v>
      </c>
      <c r="G229" s="183">
        <f t="shared" si="100"/>
        <v>6875068</v>
      </c>
      <c r="H229" s="183">
        <f t="shared" si="100"/>
        <v>1002400</v>
      </c>
      <c r="I229" s="183">
        <f t="shared" si="100"/>
        <v>0</v>
      </c>
      <c r="J229" s="183">
        <f t="shared" si="100"/>
        <v>29959</v>
      </c>
      <c r="K229" s="183">
        <f t="shared" si="100"/>
        <v>0</v>
      </c>
      <c r="L229" s="183">
        <f t="shared" si="100"/>
        <v>0</v>
      </c>
      <c r="M229" s="183">
        <f t="shared" si="100"/>
        <v>58000</v>
      </c>
      <c r="N229" s="183">
        <f t="shared" si="100"/>
        <v>58000</v>
      </c>
      <c r="O229" s="183">
        <f t="shared" si="100"/>
        <v>0</v>
      </c>
      <c r="P229" s="183">
        <f t="shared" si="100"/>
        <v>0</v>
      </c>
      <c r="Q229" s="212"/>
      <c r="R229" s="212"/>
      <c r="S229" s="213"/>
      <c r="T229" s="213"/>
      <c r="U229" s="213"/>
    </row>
    <row r="230" spans="1:21" s="173" customFormat="1" ht="23.45" hidden="1" customHeight="1">
      <c r="A230" s="622" t="s">
        <v>247</v>
      </c>
      <c r="B230" s="608" t="s">
        <v>248</v>
      </c>
      <c r="C230" s="191" t="s">
        <v>6</v>
      </c>
      <c r="D230" s="182">
        <f t="shared" si="86"/>
        <v>1601155</v>
      </c>
      <c r="E230" s="183">
        <f t="shared" si="87"/>
        <v>1601155</v>
      </c>
      <c r="F230" s="183">
        <f t="shared" si="88"/>
        <v>1595169</v>
      </c>
      <c r="G230" s="183">
        <v>1468845</v>
      </c>
      <c r="H230" s="183">
        <v>126324</v>
      </c>
      <c r="I230" s="183">
        <v>5719</v>
      </c>
      <c r="J230" s="183">
        <v>267</v>
      </c>
      <c r="K230" s="183">
        <v>0</v>
      </c>
      <c r="L230" s="183">
        <v>0</v>
      </c>
      <c r="M230" s="183">
        <f t="shared" si="89"/>
        <v>0</v>
      </c>
      <c r="N230" s="183">
        <v>0</v>
      </c>
      <c r="O230" s="183">
        <v>0</v>
      </c>
      <c r="P230" s="183">
        <v>0</v>
      </c>
      <c r="Q230" s="192"/>
      <c r="R230" s="192"/>
      <c r="S230" s="184"/>
      <c r="T230" s="184"/>
      <c r="U230" s="184"/>
    </row>
    <row r="231" spans="1:21" s="173" customFormat="1" ht="23.45" hidden="1" customHeight="1">
      <c r="A231" s="623"/>
      <c r="B231" s="609"/>
      <c r="C231" s="191" t="s">
        <v>7</v>
      </c>
      <c r="D231" s="182">
        <f t="shared" si="86"/>
        <v>0</v>
      </c>
      <c r="E231" s="183">
        <f t="shared" si="87"/>
        <v>0</v>
      </c>
      <c r="F231" s="183">
        <f t="shared" si="88"/>
        <v>0</v>
      </c>
      <c r="G231" s="183"/>
      <c r="H231" s="183"/>
      <c r="I231" s="183"/>
      <c r="J231" s="183"/>
      <c r="K231" s="183"/>
      <c r="L231" s="183"/>
      <c r="M231" s="183">
        <f t="shared" si="89"/>
        <v>0</v>
      </c>
      <c r="N231" s="183"/>
      <c r="O231" s="183"/>
      <c r="P231" s="183"/>
      <c r="Q231" s="192"/>
      <c r="R231" s="192"/>
      <c r="S231" s="184"/>
      <c r="T231" s="184"/>
      <c r="U231" s="184"/>
    </row>
    <row r="232" spans="1:21" s="173" customFormat="1" ht="23.45" hidden="1" customHeight="1">
      <c r="A232" s="624"/>
      <c r="B232" s="610"/>
      <c r="C232" s="181" t="s">
        <v>8</v>
      </c>
      <c r="D232" s="182">
        <f>D230+D231</f>
        <v>1601155</v>
      </c>
      <c r="E232" s="183">
        <f t="shared" ref="E232:P232" si="101">E230+E231</f>
        <v>1601155</v>
      </c>
      <c r="F232" s="183">
        <f t="shared" si="101"/>
        <v>1595169</v>
      </c>
      <c r="G232" s="183">
        <f t="shared" si="101"/>
        <v>1468845</v>
      </c>
      <c r="H232" s="183">
        <f t="shared" si="101"/>
        <v>126324</v>
      </c>
      <c r="I232" s="183">
        <f t="shared" si="101"/>
        <v>5719</v>
      </c>
      <c r="J232" s="183">
        <f t="shared" si="101"/>
        <v>267</v>
      </c>
      <c r="K232" s="183">
        <f t="shared" si="101"/>
        <v>0</v>
      </c>
      <c r="L232" s="183">
        <f t="shared" si="101"/>
        <v>0</v>
      </c>
      <c r="M232" s="183">
        <f t="shared" si="101"/>
        <v>0</v>
      </c>
      <c r="N232" s="183">
        <f t="shared" si="101"/>
        <v>0</v>
      </c>
      <c r="O232" s="183">
        <f t="shared" si="101"/>
        <v>0</v>
      </c>
      <c r="P232" s="183">
        <f t="shared" si="101"/>
        <v>0</v>
      </c>
      <c r="Q232" s="192"/>
      <c r="R232" s="192"/>
      <c r="S232" s="184"/>
      <c r="T232" s="184"/>
      <c r="U232" s="184"/>
    </row>
    <row r="233" spans="1:21" s="214" customFormat="1" ht="13.5" hidden="1" customHeight="1">
      <c r="A233" s="622" t="s">
        <v>249</v>
      </c>
      <c r="B233" s="608" t="s">
        <v>250</v>
      </c>
      <c r="C233" s="191" t="s">
        <v>6</v>
      </c>
      <c r="D233" s="182">
        <f t="shared" si="86"/>
        <v>0</v>
      </c>
      <c r="E233" s="183">
        <f t="shared" si="87"/>
        <v>0</v>
      </c>
      <c r="F233" s="183">
        <f t="shared" si="88"/>
        <v>0</v>
      </c>
      <c r="G233" s="183">
        <v>0</v>
      </c>
      <c r="H233" s="183">
        <v>0</v>
      </c>
      <c r="I233" s="183">
        <v>0</v>
      </c>
      <c r="J233" s="183">
        <v>0</v>
      </c>
      <c r="K233" s="183">
        <v>0</v>
      </c>
      <c r="L233" s="183">
        <v>0</v>
      </c>
      <c r="M233" s="183">
        <f t="shared" si="89"/>
        <v>0</v>
      </c>
      <c r="N233" s="183">
        <v>0</v>
      </c>
      <c r="O233" s="183">
        <v>0</v>
      </c>
      <c r="P233" s="183">
        <v>0</v>
      </c>
      <c r="Q233" s="212"/>
      <c r="R233" s="212"/>
      <c r="S233" s="213"/>
      <c r="T233" s="213"/>
      <c r="U233" s="213"/>
    </row>
    <row r="234" spans="1:21" s="214" customFormat="1" ht="13.5" hidden="1" customHeight="1">
      <c r="A234" s="623"/>
      <c r="B234" s="609"/>
      <c r="C234" s="191" t="s">
        <v>7</v>
      </c>
      <c r="D234" s="182">
        <f t="shared" si="86"/>
        <v>0</v>
      </c>
      <c r="E234" s="183">
        <f t="shared" si="87"/>
        <v>0</v>
      </c>
      <c r="F234" s="183">
        <f t="shared" si="88"/>
        <v>0</v>
      </c>
      <c r="G234" s="183"/>
      <c r="H234" s="183"/>
      <c r="I234" s="183"/>
      <c r="J234" s="183"/>
      <c r="K234" s="183"/>
      <c r="L234" s="183"/>
      <c r="M234" s="183">
        <f t="shared" si="89"/>
        <v>0</v>
      </c>
      <c r="N234" s="183"/>
      <c r="O234" s="183"/>
      <c r="P234" s="183"/>
      <c r="Q234" s="212"/>
      <c r="R234" s="212"/>
      <c r="S234" s="213"/>
      <c r="T234" s="213"/>
      <c r="U234" s="213"/>
    </row>
    <row r="235" spans="1:21" s="214" customFormat="1" ht="13.5" hidden="1" customHeight="1">
      <c r="A235" s="624"/>
      <c r="B235" s="610"/>
      <c r="C235" s="191" t="s">
        <v>8</v>
      </c>
      <c r="D235" s="182">
        <f>D233+D234</f>
        <v>0</v>
      </c>
      <c r="E235" s="183">
        <f t="shared" ref="E235:P235" si="102">E233+E234</f>
        <v>0</v>
      </c>
      <c r="F235" s="183">
        <f t="shared" si="102"/>
        <v>0</v>
      </c>
      <c r="G235" s="183">
        <f t="shared" si="102"/>
        <v>0</v>
      </c>
      <c r="H235" s="183">
        <f t="shared" si="102"/>
        <v>0</v>
      </c>
      <c r="I235" s="183">
        <f t="shared" si="102"/>
        <v>0</v>
      </c>
      <c r="J235" s="183">
        <f t="shared" si="102"/>
        <v>0</v>
      </c>
      <c r="K235" s="183">
        <f t="shared" si="102"/>
        <v>0</v>
      </c>
      <c r="L235" s="183">
        <f t="shared" si="102"/>
        <v>0</v>
      </c>
      <c r="M235" s="183">
        <f t="shared" si="102"/>
        <v>0</v>
      </c>
      <c r="N235" s="183">
        <f t="shared" si="102"/>
        <v>0</v>
      </c>
      <c r="O235" s="183">
        <f t="shared" si="102"/>
        <v>0</v>
      </c>
      <c r="P235" s="183">
        <f t="shared" si="102"/>
        <v>0</v>
      </c>
      <c r="Q235" s="212"/>
      <c r="R235" s="212"/>
      <c r="S235" s="213"/>
      <c r="T235" s="213"/>
      <c r="U235" s="213"/>
    </row>
    <row r="236" spans="1:21" s="214" customFormat="1" ht="18.600000000000001" hidden="1" customHeight="1">
      <c r="A236" s="619">
        <v>80153</v>
      </c>
      <c r="B236" s="608" t="s">
        <v>251</v>
      </c>
      <c r="C236" s="191" t="s">
        <v>6</v>
      </c>
      <c r="D236" s="182">
        <f>E236+M236</f>
        <v>176380.3</v>
      </c>
      <c r="E236" s="183">
        <f>F236+I236+J236+K236+L236</f>
        <v>176380.3</v>
      </c>
      <c r="F236" s="183">
        <f>G236+H236</f>
        <v>176380.3</v>
      </c>
      <c r="G236" s="183">
        <v>0</v>
      </c>
      <c r="H236" s="183">
        <v>176380.3</v>
      </c>
      <c r="I236" s="183">
        <v>0</v>
      </c>
      <c r="J236" s="183">
        <v>0</v>
      </c>
      <c r="K236" s="183">
        <v>0</v>
      </c>
      <c r="L236" s="183">
        <v>0</v>
      </c>
      <c r="M236" s="183">
        <f>N236+P236</f>
        <v>0</v>
      </c>
      <c r="N236" s="183">
        <v>0</v>
      </c>
      <c r="O236" s="183">
        <v>0</v>
      </c>
      <c r="P236" s="183">
        <v>0</v>
      </c>
      <c r="Q236" s="212"/>
      <c r="R236" s="212"/>
      <c r="S236" s="213"/>
      <c r="T236" s="213"/>
      <c r="U236" s="213"/>
    </row>
    <row r="237" spans="1:21" s="214" customFormat="1" ht="18.600000000000001" hidden="1" customHeight="1">
      <c r="A237" s="620"/>
      <c r="B237" s="609"/>
      <c r="C237" s="191" t="s">
        <v>7</v>
      </c>
      <c r="D237" s="182">
        <f>E237+M237</f>
        <v>0</v>
      </c>
      <c r="E237" s="183">
        <f>F237+I237+J237+K237+L237</f>
        <v>0</v>
      </c>
      <c r="F237" s="183">
        <f>G237+H237</f>
        <v>0</v>
      </c>
      <c r="G237" s="183"/>
      <c r="H237" s="183"/>
      <c r="I237" s="183"/>
      <c r="J237" s="183"/>
      <c r="K237" s="183"/>
      <c r="L237" s="183"/>
      <c r="M237" s="183">
        <f>N237+P237</f>
        <v>0</v>
      </c>
      <c r="N237" s="183"/>
      <c r="O237" s="183"/>
      <c r="P237" s="183"/>
      <c r="Q237" s="212"/>
      <c r="R237" s="212"/>
      <c r="S237" s="213"/>
      <c r="T237" s="213"/>
      <c r="U237" s="213"/>
    </row>
    <row r="238" spans="1:21" s="214" customFormat="1" ht="18.600000000000001" hidden="1" customHeight="1">
      <c r="A238" s="621"/>
      <c r="B238" s="610"/>
      <c r="C238" s="191" t="s">
        <v>8</v>
      </c>
      <c r="D238" s="182">
        <f>D236+D237</f>
        <v>176380.3</v>
      </c>
      <c r="E238" s="183">
        <f t="shared" ref="E238:P238" si="103">E236+E237</f>
        <v>176380.3</v>
      </c>
      <c r="F238" s="183">
        <f t="shared" si="103"/>
        <v>176380.3</v>
      </c>
      <c r="G238" s="183">
        <f t="shared" si="103"/>
        <v>0</v>
      </c>
      <c r="H238" s="183">
        <f t="shared" si="103"/>
        <v>176380.3</v>
      </c>
      <c r="I238" s="183">
        <f t="shared" si="103"/>
        <v>0</v>
      </c>
      <c r="J238" s="183">
        <f t="shared" si="103"/>
        <v>0</v>
      </c>
      <c r="K238" s="183">
        <f t="shared" si="103"/>
        <v>0</v>
      </c>
      <c r="L238" s="183">
        <f t="shared" si="103"/>
        <v>0</v>
      </c>
      <c r="M238" s="183">
        <f t="shared" si="103"/>
        <v>0</v>
      </c>
      <c r="N238" s="183">
        <f t="shared" si="103"/>
        <v>0</v>
      </c>
      <c r="O238" s="183">
        <f t="shared" si="103"/>
        <v>0</v>
      </c>
      <c r="P238" s="183">
        <f t="shared" si="103"/>
        <v>0</v>
      </c>
      <c r="Q238" s="212"/>
      <c r="R238" s="212"/>
      <c r="S238" s="213"/>
      <c r="T238" s="213"/>
      <c r="U238" s="213"/>
    </row>
    <row r="239" spans="1:21" s="214" customFormat="1" ht="13.5" hidden="1" customHeight="1">
      <c r="A239" s="622" t="s">
        <v>252</v>
      </c>
      <c r="B239" s="608" t="s">
        <v>156</v>
      </c>
      <c r="C239" s="191" t="s">
        <v>6</v>
      </c>
      <c r="D239" s="182">
        <f t="shared" si="86"/>
        <v>7420003</v>
      </c>
      <c r="E239" s="183">
        <f t="shared" si="87"/>
        <v>7130730</v>
      </c>
      <c r="F239" s="183">
        <f t="shared" si="88"/>
        <v>2013628</v>
      </c>
      <c r="G239" s="183">
        <v>347918</v>
      </c>
      <c r="H239" s="183">
        <v>1665710</v>
      </c>
      <c r="I239" s="183">
        <v>0</v>
      </c>
      <c r="J239" s="183">
        <v>91500</v>
      </c>
      <c r="K239" s="183">
        <v>5025602</v>
      </c>
      <c r="L239" s="183">
        <v>0</v>
      </c>
      <c r="M239" s="183">
        <f t="shared" si="89"/>
        <v>289273</v>
      </c>
      <c r="N239" s="183">
        <v>289273</v>
      </c>
      <c r="O239" s="183">
        <v>289273</v>
      </c>
      <c r="P239" s="183">
        <v>0</v>
      </c>
      <c r="Q239" s="212"/>
      <c r="R239" s="212"/>
      <c r="S239" s="213"/>
      <c r="T239" s="213"/>
      <c r="U239" s="213"/>
    </row>
    <row r="240" spans="1:21" s="214" customFormat="1" ht="13.5" hidden="1" customHeight="1">
      <c r="A240" s="623"/>
      <c r="B240" s="609"/>
      <c r="C240" s="191" t="s">
        <v>7</v>
      </c>
      <c r="D240" s="182">
        <f t="shared" si="86"/>
        <v>0</v>
      </c>
      <c r="E240" s="183">
        <f t="shared" si="87"/>
        <v>0</v>
      </c>
      <c r="F240" s="183">
        <f t="shared" si="88"/>
        <v>0</v>
      </c>
      <c r="G240" s="183"/>
      <c r="H240" s="183"/>
      <c r="I240" s="183"/>
      <c r="J240" s="183"/>
      <c r="K240" s="183"/>
      <c r="L240" s="183"/>
      <c r="M240" s="183">
        <f t="shared" si="89"/>
        <v>0</v>
      </c>
      <c r="N240" s="183"/>
      <c r="O240" s="183"/>
      <c r="P240" s="183"/>
      <c r="Q240" s="212"/>
      <c r="R240" s="212"/>
      <c r="S240" s="213"/>
      <c r="T240" s="213"/>
      <c r="U240" s="213"/>
    </row>
    <row r="241" spans="1:21" s="214" customFormat="1" ht="13.5" hidden="1" customHeight="1">
      <c r="A241" s="624"/>
      <c r="B241" s="610"/>
      <c r="C241" s="181" t="s">
        <v>8</v>
      </c>
      <c r="D241" s="182">
        <f>D239+D240</f>
        <v>7420003</v>
      </c>
      <c r="E241" s="183">
        <f t="shared" ref="E241:P241" si="104">E239+E240</f>
        <v>7130730</v>
      </c>
      <c r="F241" s="183">
        <f t="shared" si="104"/>
        <v>2013628</v>
      </c>
      <c r="G241" s="183">
        <f t="shared" si="104"/>
        <v>347918</v>
      </c>
      <c r="H241" s="183">
        <f t="shared" si="104"/>
        <v>1665710</v>
      </c>
      <c r="I241" s="183">
        <f t="shared" si="104"/>
        <v>0</v>
      </c>
      <c r="J241" s="183">
        <f t="shared" si="104"/>
        <v>91500</v>
      </c>
      <c r="K241" s="183">
        <f t="shared" si="104"/>
        <v>5025602</v>
      </c>
      <c r="L241" s="183">
        <f t="shared" si="104"/>
        <v>0</v>
      </c>
      <c r="M241" s="183">
        <f t="shared" si="104"/>
        <v>289273</v>
      </c>
      <c r="N241" s="183">
        <f t="shared" si="104"/>
        <v>289273</v>
      </c>
      <c r="O241" s="183">
        <f t="shared" si="104"/>
        <v>289273</v>
      </c>
      <c r="P241" s="183">
        <f t="shared" si="104"/>
        <v>0</v>
      </c>
      <c r="Q241" s="212"/>
      <c r="R241" s="212"/>
      <c r="S241" s="213"/>
      <c r="T241" s="213"/>
      <c r="U241" s="213"/>
    </row>
    <row r="242" spans="1:21" s="200" customFormat="1" ht="14.25" hidden="1">
      <c r="A242" s="613" t="s">
        <v>20</v>
      </c>
      <c r="B242" s="616" t="s">
        <v>21</v>
      </c>
      <c r="C242" s="185" t="s">
        <v>6</v>
      </c>
      <c r="D242" s="209">
        <f>D245+D257+D260+D263+D266+D269+D275+D251+D248+D272+D254</f>
        <v>253637731</v>
      </c>
      <c r="E242" s="187">
        <f t="shared" ref="E242:P243" si="105">E245+E257+E260+E263+E266+E269+E275+E251+E248+E272+E254</f>
        <v>69623749</v>
      </c>
      <c r="F242" s="187">
        <f t="shared" si="105"/>
        <v>20638580</v>
      </c>
      <c r="G242" s="187">
        <f t="shared" si="105"/>
        <v>34236</v>
      </c>
      <c r="H242" s="187">
        <f t="shared" si="105"/>
        <v>20604344</v>
      </c>
      <c r="I242" s="187">
        <f t="shared" si="105"/>
        <v>2340404</v>
      </c>
      <c r="J242" s="187">
        <f t="shared" si="105"/>
        <v>0</v>
      </c>
      <c r="K242" s="187">
        <f t="shared" si="105"/>
        <v>46644765</v>
      </c>
      <c r="L242" s="187">
        <f t="shared" si="105"/>
        <v>0</v>
      </c>
      <c r="M242" s="187">
        <f t="shared" si="105"/>
        <v>184013982</v>
      </c>
      <c r="N242" s="187">
        <f t="shared" si="105"/>
        <v>112392982</v>
      </c>
      <c r="O242" s="187">
        <f t="shared" si="105"/>
        <v>110554055</v>
      </c>
      <c r="P242" s="187">
        <f t="shared" si="105"/>
        <v>71621000</v>
      </c>
      <c r="Q242" s="198"/>
      <c r="R242" s="198"/>
      <c r="S242" s="199"/>
      <c r="T242" s="199"/>
      <c r="U242" s="199"/>
    </row>
    <row r="243" spans="1:21" s="200" customFormat="1" ht="14.25" hidden="1">
      <c r="A243" s="614"/>
      <c r="B243" s="617"/>
      <c r="C243" s="185" t="s">
        <v>7</v>
      </c>
      <c r="D243" s="209">
        <f>D246+D258+D261+D264+D267+D270+D276+D252+D249+D273+D255</f>
        <v>0</v>
      </c>
      <c r="E243" s="187">
        <f t="shared" si="105"/>
        <v>0</v>
      </c>
      <c r="F243" s="187">
        <f t="shared" si="105"/>
        <v>0</v>
      </c>
      <c r="G243" s="187">
        <f t="shared" si="105"/>
        <v>0</v>
      </c>
      <c r="H243" s="187">
        <f t="shared" si="105"/>
        <v>0</v>
      </c>
      <c r="I243" s="187">
        <f t="shared" si="105"/>
        <v>0</v>
      </c>
      <c r="J243" s="187">
        <f t="shared" si="105"/>
        <v>0</v>
      </c>
      <c r="K243" s="187">
        <f t="shared" si="105"/>
        <v>0</v>
      </c>
      <c r="L243" s="187">
        <f t="shared" si="105"/>
        <v>0</v>
      </c>
      <c r="M243" s="187">
        <f t="shared" si="105"/>
        <v>0</v>
      </c>
      <c r="N243" s="187">
        <f t="shared" si="105"/>
        <v>0</v>
      </c>
      <c r="O243" s="187">
        <f t="shared" si="105"/>
        <v>0</v>
      </c>
      <c r="P243" s="187">
        <f t="shared" si="105"/>
        <v>0</v>
      </c>
      <c r="Q243" s="198"/>
      <c r="R243" s="198"/>
      <c r="S243" s="199"/>
      <c r="T243" s="199"/>
      <c r="U243" s="199"/>
    </row>
    <row r="244" spans="1:21" s="200" customFormat="1" ht="14.25" hidden="1">
      <c r="A244" s="615"/>
      <c r="B244" s="618"/>
      <c r="C244" s="185" t="s">
        <v>8</v>
      </c>
      <c r="D244" s="209">
        <f>D242+D243</f>
        <v>253637731</v>
      </c>
      <c r="E244" s="187">
        <f t="shared" ref="E244:P244" si="106">E242+E243</f>
        <v>69623749</v>
      </c>
      <c r="F244" s="187">
        <f t="shared" si="106"/>
        <v>20638580</v>
      </c>
      <c r="G244" s="187">
        <f t="shared" si="106"/>
        <v>34236</v>
      </c>
      <c r="H244" s="187">
        <f t="shared" si="106"/>
        <v>20604344</v>
      </c>
      <c r="I244" s="187">
        <f t="shared" si="106"/>
        <v>2340404</v>
      </c>
      <c r="J244" s="187">
        <f t="shared" si="106"/>
        <v>0</v>
      </c>
      <c r="K244" s="187">
        <f t="shared" si="106"/>
        <v>46644765</v>
      </c>
      <c r="L244" s="187">
        <f t="shared" si="106"/>
        <v>0</v>
      </c>
      <c r="M244" s="187">
        <f t="shared" si="106"/>
        <v>184013982</v>
      </c>
      <c r="N244" s="187">
        <f t="shared" si="106"/>
        <v>112392982</v>
      </c>
      <c r="O244" s="187">
        <f t="shared" si="106"/>
        <v>110554055</v>
      </c>
      <c r="P244" s="187">
        <f t="shared" si="106"/>
        <v>71621000</v>
      </c>
      <c r="Q244" s="198"/>
      <c r="R244" s="198"/>
      <c r="S244" s="199"/>
      <c r="T244" s="199"/>
      <c r="U244" s="199"/>
    </row>
    <row r="245" spans="1:21" s="214" customFormat="1" ht="13.5" hidden="1" customHeight="1">
      <c r="A245" s="605">
        <v>85111</v>
      </c>
      <c r="B245" s="608" t="s">
        <v>253</v>
      </c>
      <c r="C245" s="191" t="s">
        <v>6</v>
      </c>
      <c r="D245" s="182">
        <f t="shared" ref="D245:D276" si="107">E245+M245</f>
        <v>24766538</v>
      </c>
      <c r="E245" s="183">
        <f t="shared" ref="E245:E276" si="108">F245+I245+J245+K245+L245</f>
        <v>1102547</v>
      </c>
      <c r="F245" s="183">
        <f t="shared" ref="F245:F276" si="109">G245+H245</f>
        <v>985339</v>
      </c>
      <c r="G245" s="183">
        <v>0</v>
      </c>
      <c r="H245" s="183">
        <v>985339</v>
      </c>
      <c r="I245" s="183">
        <v>0</v>
      </c>
      <c r="J245" s="183">
        <v>0</v>
      </c>
      <c r="K245" s="183">
        <v>117208</v>
      </c>
      <c r="L245" s="183">
        <v>0</v>
      </c>
      <c r="M245" s="183">
        <f t="shared" ref="M245:M276" si="110">N245+P245</f>
        <v>23663991</v>
      </c>
      <c r="N245" s="183">
        <v>23663991</v>
      </c>
      <c r="O245" s="183">
        <v>22901631</v>
      </c>
      <c r="P245" s="183">
        <v>0</v>
      </c>
      <c r="Q245" s="212"/>
      <c r="R245" s="212"/>
      <c r="S245" s="213"/>
      <c r="T245" s="213"/>
      <c r="U245" s="213"/>
    </row>
    <row r="246" spans="1:21" s="214" customFormat="1" ht="13.5" hidden="1" customHeight="1">
      <c r="A246" s="606"/>
      <c r="B246" s="609"/>
      <c r="C246" s="191" t="s">
        <v>7</v>
      </c>
      <c r="D246" s="182">
        <f t="shared" si="107"/>
        <v>0</v>
      </c>
      <c r="E246" s="183">
        <f t="shared" si="108"/>
        <v>0</v>
      </c>
      <c r="F246" s="183">
        <f t="shared" si="109"/>
        <v>0</v>
      </c>
      <c r="G246" s="183"/>
      <c r="H246" s="183"/>
      <c r="I246" s="183"/>
      <c r="J246" s="183"/>
      <c r="K246" s="183"/>
      <c r="L246" s="183"/>
      <c r="M246" s="183">
        <f t="shared" si="110"/>
        <v>0</v>
      </c>
      <c r="N246" s="183"/>
      <c r="O246" s="183"/>
      <c r="P246" s="183"/>
      <c r="Q246" s="212"/>
      <c r="R246" s="212"/>
      <c r="S246" s="213"/>
      <c r="T246" s="213"/>
      <c r="U246" s="213"/>
    </row>
    <row r="247" spans="1:21" s="214" customFormat="1" ht="13.5" hidden="1" customHeight="1">
      <c r="A247" s="607"/>
      <c r="B247" s="610"/>
      <c r="C247" s="181" t="s">
        <v>8</v>
      </c>
      <c r="D247" s="182">
        <f>D245+D246</f>
        <v>24766538</v>
      </c>
      <c r="E247" s="183">
        <f t="shared" ref="E247:P247" si="111">E245+E246</f>
        <v>1102547</v>
      </c>
      <c r="F247" s="183">
        <f t="shared" si="111"/>
        <v>985339</v>
      </c>
      <c r="G247" s="183">
        <f t="shared" si="111"/>
        <v>0</v>
      </c>
      <c r="H247" s="183">
        <f t="shared" si="111"/>
        <v>985339</v>
      </c>
      <c r="I247" s="183">
        <f t="shared" si="111"/>
        <v>0</v>
      </c>
      <c r="J247" s="183">
        <f t="shared" si="111"/>
        <v>0</v>
      </c>
      <c r="K247" s="183">
        <f t="shared" si="111"/>
        <v>117208</v>
      </c>
      <c r="L247" s="183">
        <f t="shared" si="111"/>
        <v>0</v>
      </c>
      <c r="M247" s="183">
        <f t="shared" si="111"/>
        <v>23663991</v>
      </c>
      <c r="N247" s="183">
        <f t="shared" si="111"/>
        <v>23663991</v>
      </c>
      <c r="O247" s="183">
        <f t="shared" si="111"/>
        <v>22901631</v>
      </c>
      <c r="P247" s="183">
        <f t="shared" si="111"/>
        <v>0</v>
      </c>
      <c r="Q247" s="212"/>
      <c r="R247" s="212"/>
      <c r="S247" s="213"/>
      <c r="T247" s="213"/>
      <c r="U247" s="213"/>
    </row>
    <row r="248" spans="1:21" s="214" customFormat="1" hidden="1">
      <c r="A248" s="605">
        <v>85117</v>
      </c>
      <c r="B248" s="608" t="s">
        <v>254</v>
      </c>
      <c r="C248" s="191" t="s">
        <v>6</v>
      </c>
      <c r="D248" s="182">
        <f>E248+M248</f>
        <v>152001</v>
      </c>
      <c r="E248" s="183">
        <f>F248+I248+J248+K248+L248</f>
        <v>2001</v>
      </c>
      <c r="F248" s="183">
        <f>G248+H248</f>
        <v>0</v>
      </c>
      <c r="G248" s="183">
        <v>0</v>
      </c>
      <c r="H248" s="183">
        <v>0</v>
      </c>
      <c r="I248" s="183">
        <v>0</v>
      </c>
      <c r="J248" s="183">
        <v>0</v>
      </c>
      <c r="K248" s="183">
        <v>2001</v>
      </c>
      <c r="L248" s="183">
        <v>0</v>
      </c>
      <c r="M248" s="183">
        <f t="shared" si="110"/>
        <v>150000</v>
      </c>
      <c r="N248" s="183">
        <v>150000</v>
      </c>
      <c r="O248" s="183">
        <v>150000</v>
      </c>
      <c r="P248" s="183"/>
      <c r="Q248" s="212"/>
      <c r="R248" s="212"/>
      <c r="S248" s="213"/>
      <c r="T248" s="213"/>
      <c r="U248" s="213"/>
    </row>
    <row r="249" spans="1:21" s="214" customFormat="1" hidden="1">
      <c r="A249" s="606"/>
      <c r="B249" s="609"/>
      <c r="C249" s="191" t="s">
        <v>7</v>
      </c>
      <c r="D249" s="182">
        <f>E249+M249</f>
        <v>0</v>
      </c>
      <c r="E249" s="183">
        <f>F249+I249+J249+K249+L249</f>
        <v>0</v>
      </c>
      <c r="F249" s="183">
        <f>G249+H249</f>
        <v>0</v>
      </c>
      <c r="G249" s="183"/>
      <c r="H249" s="183"/>
      <c r="I249" s="183"/>
      <c r="J249" s="183"/>
      <c r="K249" s="183"/>
      <c r="L249" s="183"/>
      <c r="M249" s="183">
        <f t="shared" si="110"/>
        <v>0</v>
      </c>
      <c r="N249" s="183"/>
      <c r="O249" s="183"/>
      <c r="P249" s="183"/>
      <c r="Q249" s="212"/>
      <c r="R249" s="212"/>
      <c r="S249" s="213"/>
      <c r="T249" s="213"/>
      <c r="U249" s="213"/>
    </row>
    <row r="250" spans="1:21" s="214" customFormat="1" hidden="1">
      <c r="A250" s="607"/>
      <c r="B250" s="610"/>
      <c r="C250" s="191" t="s">
        <v>8</v>
      </c>
      <c r="D250" s="182">
        <f>D248+D249</f>
        <v>152001</v>
      </c>
      <c r="E250" s="183">
        <f t="shared" ref="E250:P250" si="112">E248+E249</f>
        <v>2001</v>
      </c>
      <c r="F250" s="183">
        <f t="shared" si="112"/>
        <v>0</v>
      </c>
      <c r="G250" s="183">
        <f t="shared" si="112"/>
        <v>0</v>
      </c>
      <c r="H250" s="183">
        <f t="shared" si="112"/>
        <v>0</v>
      </c>
      <c r="I250" s="183">
        <f t="shared" si="112"/>
        <v>0</v>
      </c>
      <c r="J250" s="183">
        <f t="shared" si="112"/>
        <v>0</v>
      </c>
      <c r="K250" s="183">
        <f t="shared" si="112"/>
        <v>2001</v>
      </c>
      <c r="L250" s="183">
        <f t="shared" si="112"/>
        <v>0</v>
      </c>
      <c r="M250" s="183">
        <f t="shared" si="112"/>
        <v>150000</v>
      </c>
      <c r="N250" s="183">
        <f t="shared" si="112"/>
        <v>150000</v>
      </c>
      <c r="O250" s="183">
        <f t="shared" si="112"/>
        <v>150000</v>
      </c>
      <c r="P250" s="183">
        <f t="shared" si="112"/>
        <v>0</v>
      </c>
      <c r="Q250" s="212"/>
      <c r="R250" s="212"/>
      <c r="S250" s="213"/>
      <c r="T250" s="213"/>
      <c r="U250" s="213"/>
    </row>
    <row r="251" spans="1:21" s="214" customFormat="1" ht="13.5" hidden="1" customHeight="1">
      <c r="A251" s="605">
        <v>85119</v>
      </c>
      <c r="B251" s="608" t="s">
        <v>255</v>
      </c>
      <c r="C251" s="191" t="s">
        <v>6</v>
      </c>
      <c r="D251" s="182">
        <f t="shared" si="107"/>
        <v>2421000</v>
      </c>
      <c r="E251" s="183">
        <f t="shared" si="108"/>
        <v>0</v>
      </c>
      <c r="F251" s="183">
        <f t="shared" si="109"/>
        <v>0</v>
      </c>
      <c r="G251" s="183">
        <v>0</v>
      </c>
      <c r="H251" s="183">
        <v>0</v>
      </c>
      <c r="I251" s="183">
        <v>0</v>
      </c>
      <c r="J251" s="183">
        <v>0</v>
      </c>
      <c r="K251" s="183">
        <v>0</v>
      </c>
      <c r="L251" s="183">
        <v>0</v>
      </c>
      <c r="M251" s="183">
        <f>N251+O251+P251</f>
        <v>2421000</v>
      </c>
      <c r="N251" s="183">
        <v>0</v>
      </c>
      <c r="O251" s="183">
        <v>0</v>
      </c>
      <c r="P251" s="183">
        <v>2421000</v>
      </c>
      <c r="Q251" s="212"/>
      <c r="R251" s="212"/>
      <c r="S251" s="213"/>
      <c r="T251" s="213"/>
      <c r="U251" s="213"/>
    </row>
    <row r="252" spans="1:21" s="214" customFormat="1" ht="13.5" hidden="1" customHeight="1">
      <c r="A252" s="606"/>
      <c r="B252" s="609"/>
      <c r="C252" s="191" t="s">
        <v>7</v>
      </c>
      <c r="D252" s="182">
        <f t="shared" si="107"/>
        <v>0</v>
      </c>
      <c r="E252" s="183">
        <f t="shared" si="108"/>
        <v>0</v>
      </c>
      <c r="F252" s="183">
        <f t="shared" si="109"/>
        <v>0</v>
      </c>
      <c r="G252" s="183"/>
      <c r="H252" s="183"/>
      <c r="I252" s="183"/>
      <c r="J252" s="183"/>
      <c r="K252" s="183"/>
      <c r="L252" s="183"/>
      <c r="M252" s="183">
        <f>N252+O252+P252</f>
        <v>0</v>
      </c>
      <c r="N252" s="183"/>
      <c r="O252" s="183"/>
      <c r="P252" s="183"/>
      <c r="Q252" s="212"/>
      <c r="R252" s="212"/>
      <c r="S252" s="213"/>
      <c r="T252" s="213"/>
      <c r="U252" s="213"/>
    </row>
    <row r="253" spans="1:21" s="214" customFormat="1" ht="13.5" hidden="1" customHeight="1">
      <c r="A253" s="607"/>
      <c r="B253" s="610"/>
      <c r="C253" s="191" t="s">
        <v>8</v>
      </c>
      <c r="D253" s="182">
        <f>D251+D252</f>
        <v>2421000</v>
      </c>
      <c r="E253" s="183">
        <f t="shared" ref="E253:P253" si="113">E251+E252</f>
        <v>0</v>
      </c>
      <c r="F253" s="183">
        <f t="shared" si="113"/>
        <v>0</v>
      </c>
      <c r="G253" s="183">
        <f t="shared" si="113"/>
        <v>0</v>
      </c>
      <c r="H253" s="183">
        <f t="shared" si="113"/>
        <v>0</v>
      </c>
      <c r="I253" s="183">
        <f t="shared" si="113"/>
        <v>0</v>
      </c>
      <c r="J253" s="183">
        <f t="shared" si="113"/>
        <v>0</v>
      </c>
      <c r="K253" s="183">
        <f t="shared" si="113"/>
        <v>0</v>
      </c>
      <c r="L253" s="183">
        <f t="shared" si="113"/>
        <v>0</v>
      </c>
      <c r="M253" s="183">
        <f>M251+M252</f>
        <v>2421000</v>
      </c>
      <c r="N253" s="183">
        <f t="shared" si="113"/>
        <v>0</v>
      </c>
      <c r="O253" s="183">
        <f t="shared" si="113"/>
        <v>0</v>
      </c>
      <c r="P253" s="183">
        <f t="shared" si="113"/>
        <v>2421000</v>
      </c>
      <c r="Q253" s="212"/>
      <c r="R253" s="212"/>
      <c r="S253" s="213"/>
      <c r="T253" s="213"/>
      <c r="U253" s="213"/>
    </row>
    <row r="254" spans="1:21" s="214" customFormat="1" ht="13.5" hidden="1" customHeight="1">
      <c r="A254" s="605">
        <v>85120</v>
      </c>
      <c r="B254" s="608" t="s">
        <v>256</v>
      </c>
      <c r="C254" s="191" t="s">
        <v>6</v>
      </c>
      <c r="D254" s="182">
        <f>E254+M254</f>
        <v>390000</v>
      </c>
      <c r="E254" s="183">
        <f>F254+I254+J254+K254+L254</f>
        <v>0</v>
      </c>
      <c r="F254" s="183">
        <f>G254+H254</f>
        <v>0</v>
      </c>
      <c r="G254" s="183">
        <v>0</v>
      </c>
      <c r="H254" s="183">
        <v>0</v>
      </c>
      <c r="I254" s="183">
        <v>0</v>
      </c>
      <c r="J254" s="183">
        <v>0</v>
      </c>
      <c r="K254" s="183">
        <v>0</v>
      </c>
      <c r="L254" s="183">
        <v>0</v>
      </c>
      <c r="M254" s="183">
        <f>N254+O254+P254</f>
        <v>390000</v>
      </c>
      <c r="N254" s="183">
        <v>390000</v>
      </c>
      <c r="O254" s="183">
        <v>0</v>
      </c>
      <c r="P254" s="183">
        <v>0</v>
      </c>
      <c r="Q254" s="212"/>
      <c r="R254" s="212"/>
      <c r="S254" s="213"/>
      <c r="T254" s="213"/>
      <c r="U254" s="213"/>
    </row>
    <row r="255" spans="1:21" s="214" customFormat="1" ht="13.5" hidden="1" customHeight="1">
      <c r="A255" s="606"/>
      <c r="B255" s="609"/>
      <c r="C255" s="191" t="s">
        <v>7</v>
      </c>
      <c r="D255" s="182">
        <f>E255+M255</f>
        <v>0</v>
      </c>
      <c r="E255" s="183">
        <f>F255+I255+J255+K255+L255</f>
        <v>0</v>
      </c>
      <c r="F255" s="183">
        <f>G255+H255</f>
        <v>0</v>
      </c>
      <c r="G255" s="183"/>
      <c r="H255" s="183"/>
      <c r="I255" s="183"/>
      <c r="J255" s="183"/>
      <c r="K255" s="183"/>
      <c r="L255" s="183"/>
      <c r="M255" s="183">
        <f>N255+O255+P255</f>
        <v>0</v>
      </c>
      <c r="N255" s="183"/>
      <c r="O255" s="183"/>
      <c r="P255" s="183"/>
      <c r="Q255" s="212"/>
      <c r="R255" s="212"/>
      <c r="S255" s="213"/>
      <c r="T255" s="213"/>
      <c r="U255" s="213"/>
    </row>
    <row r="256" spans="1:21" s="214" customFormat="1" ht="13.5" hidden="1" customHeight="1">
      <c r="A256" s="607"/>
      <c r="B256" s="610"/>
      <c r="C256" s="191" t="s">
        <v>8</v>
      </c>
      <c r="D256" s="182">
        <f>D254+D255</f>
        <v>390000</v>
      </c>
      <c r="E256" s="183">
        <f t="shared" ref="E256:L256" si="114">E254+E255</f>
        <v>0</v>
      </c>
      <c r="F256" s="183">
        <f t="shared" si="114"/>
        <v>0</v>
      </c>
      <c r="G256" s="183">
        <f t="shared" si="114"/>
        <v>0</v>
      </c>
      <c r="H256" s="183">
        <f t="shared" si="114"/>
        <v>0</v>
      </c>
      <c r="I256" s="183">
        <f t="shared" si="114"/>
        <v>0</v>
      </c>
      <c r="J256" s="183">
        <f t="shared" si="114"/>
        <v>0</v>
      </c>
      <c r="K256" s="183">
        <f t="shared" si="114"/>
        <v>0</v>
      </c>
      <c r="L256" s="183">
        <f t="shared" si="114"/>
        <v>0</v>
      </c>
      <c r="M256" s="183">
        <f>M254+M255</f>
        <v>390000</v>
      </c>
      <c r="N256" s="183">
        <f>N254+N255</f>
        <v>390000</v>
      </c>
      <c r="O256" s="183">
        <f>O254+O255</f>
        <v>0</v>
      </c>
      <c r="P256" s="183">
        <f>P254+P255</f>
        <v>0</v>
      </c>
      <c r="Q256" s="212"/>
      <c r="R256" s="212"/>
      <c r="S256" s="213"/>
      <c r="T256" s="213"/>
      <c r="U256" s="213"/>
    </row>
    <row r="257" spans="1:21" s="214" customFormat="1" ht="13.5" hidden="1" customHeight="1">
      <c r="A257" s="605">
        <v>85148</v>
      </c>
      <c r="B257" s="608" t="s">
        <v>257</v>
      </c>
      <c r="C257" s="191" t="s">
        <v>6</v>
      </c>
      <c r="D257" s="182">
        <f t="shared" si="107"/>
        <v>6143539</v>
      </c>
      <c r="E257" s="183">
        <f t="shared" si="108"/>
        <v>6072199</v>
      </c>
      <c r="F257" s="183">
        <f t="shared" si="109"/>
        <v>5620921</v>
      </c>
      <c r="G257" s="183">
        <v>0</v>
      </c>
      <c r="H257" s="183">
        <v>5620921</v>
      </c>
      <c r="I257" s="183">
        <v>451278</v>
      </c>
      <c r="J257" s="183">
        <v>0</v>
      </c>
      <c r="K257" s="183">
        <v>0</v>
      </c>
      <c r="L257" s="183">
        <v>0</v>
      </c>
      <c r="M257" s="183">
        <f t="shared" si="110"/>
        <v>71340</v>
      </c>
      <c r="N257" s="183">
        <v>71340</v>
      </c>
      <c r="O257" s="183">
        <v>0</v>
      </c>
      <c r="P257" s="183">
        <v>0</v>
      </c>
      <c r="Q257" s="212"/>
      <c r="R257" s="212"/>
      <c r="S257" s="213"/>
      <c r="T257" s="213"/>
      <c r="U257" s="213"/>
    </row>
    <row r="258" spans="1:21" s="214" customFormat="1" ht="13.5" hidden="1" customHeight="1">
      <c r="A258" s="606"/>
      <c r="B258" s="609"/>
      <c r="C258" s="191" t="s">
        <v>7</v>
      </c>
      <c r="D258" s="182">
        <f t="shared" si="107"/>
        <v>0</v>
      </c>
      <c r="E258" s="183">
        <f t="shared" si="108"/>
        <v>0</v>
      </c>
      <c r="F258" s="183">
        <f t="shared" si="109"/>
        <v>0</v>
      </c>
      <c r="G258" s="183"/>
      <c r="H258" s="183"/>
      <c r="I258" s="183"/>
      <c r="J258" s="183"/>
      <c r="K258" s="183"/>
      <c r="L258" s="183"/>
      <c r="M258" s="183">
        <f t="shared" si="110"/>
        <v>0</v>
      </c>
      <c r="N258" s="183"/>
      <c r="O258" s="183"/>
      <c r="P258" s="183"/>
      <c r="Q258" s="212"/>
      <c r="R258" s="212"/>
      <c r="S258" s="213"/>
      <c r="T258" s="213"/>
      <c r="U258" s="213"/>
    </row>
    <row r="259" spans="1:21" s="214" customFormat="1" ht="13.5" hidden="1" customHeight="1">
      <c r="A259" s="607"/>
      <c r="B259" s="610"/>
      <c r="C259" s="191" t="s">
        <v>8</v>
      </c>
      <c r="D259" s="182">
        <f>D257+D258</f>
        <v>6143539</v>
      </c>
      <c r="E259" s="183">
        <f t="shared" ref="E259:P259" si="115">E257+E258</f>
        <v>6072199</v>
      </c>
      <c r="F259" s="183">
        <f t="shared" si="115"/>
        <v>5620921</v>
      </c>
      <c r="G259" s="183">
        <f t="shared" si="115"/>
        <v>0</v>
      </c>
      <c r="H259" s="183">
        <f t="shared" si="115"/>
        <v>5620921</v>
      </c>
      <c r="I259" s="183">
        <f t="shared" si="115"/>
        <v>451278</v>
      </c>
      <c r="J259" s="183">
        <f t="shared" si="115"/>
        <v>0</v>
      </c>
      <c r="K259" s="183">
        <f t="shared" si="115"/>
        <v>0</v>
      </c>
      <c r="L259" s="183">
        <f t="shared" si="115"/>
        <v>0</v>
      </c>
      <c r="M259" s="183">
        <f>M257+M258</f>
        <v>71340</v>
      </c>
      <c r="N259" s="183">
        <f t="shared" si="115"/>
        <v>71340</v>
      </c>
      <c r="O259" s="183">
        <f t="shared" si="115"/>
        <v>0</v>
      </c>
      <c r="P259" s="183">
        <f t="shared" si="115"/>
        <v>0</v>
      </c>
      <c r="Q259" s="212"/>
      <c r="R259" s="212"/>
      <c r="S259" s="213"/>
      <c r="T259" s="213"/>
      <c r="U259" s="213"/>
    </row>
    <row r="260" spans="1:21" s="214" customFormat="1" ht="13.5" hidden="1" customHeight="1">
      <c r="A260" s="605">
        <v>85149</v>
      </c>
      <c r="B260" s="608" t="s">
        <v>258</v>
      </c>
      <c r="C260" s="191" t="s">
        <v>6</v>
      </c>
      <c r="D260" s="182">
        <f t="shared" si="107"/>
        <v>1712486</v>
      </c>
      <c r="E260" s="183">
        <f t="shared" si="108"/>
        <v>1712486</v>
      </c>
      <c r="F260" s="183">
        <f t="shared" si="109"/>
        <v>199374</v>
      </c>
      <c r="G260" s="183">
        <v>1000</v>
      </c>
      <c r="H260" s="183">
        <v>198374</v>
      </c>
      <c r="I260" s="183">
        <v>900626</v>
      </c>
      <c r="J260" s="183">
        <v>0</v>
      </c>
      <c r="K260" s="183">
        <v>612486</v>
      </c>
      <c r="L260" s="183">
        <v>0</v>
      </c>
      <c r="M260" s="183">
        <f t="shared" si="110"/>
        <v>0</v>
      </c>
      <c r="N260" s="183">
        <v>0</v>
      </c>
      <c r="O260" s="183">
        <v>0</v>
      </c>
      <c r="P260" s="183">
        <v>0</v>
      </c>
      <c r="Q260" s="212"/>
      <c r="R260" s="212"/>
      <c r="S260" s="213"/>
      <c r="T260" s="213"/>
      <c r="U260" s="213"/>
    </row>
    <row r="261" spans="1:21" s="214" customFormat="1" ht="13.5" hidden="1" customHeight="1">
      <c r="A261" s="606"/>
      <c r="B261" s="609"/>
      <c r="C261" s="191" t="s">
        <v>7</v>
      </c>
      <c r="D261" s="182">
        <f t="shared" si="107"/>
        <v>0</v>
      </c>
      <c r="E261" s="183">
        <f t="shared" si="108"/>
        <v>0</v>
      </c>
      <c r="F261" s="183">
        <f t="shared" si="109"/>
        <v>0</v>
      </c>
      <c r="G261" s="183"/>
      <c r="H261" s="183"/>
      <c r="I261" s="183"/>
      <c r="J261" s="183"/>
      <c r="K261" s="183"/>
      <c r="L261" s="183"/>
      <c r="M261" s="183">
        <f t="shared" si="110"/>
        <v>0</v>
      </c>
      <c r="N261" s="183"/>
      <c r="O261" s="183"/>
      <c r="P261" s="183"/>
      <c r="Q261" s="212"/>
      <c r="R261" s="212"/>
      <c r="S261" s="213"/>
      <c r="T261" s="213"/>
      <c r="U261" s="213"/>
    </row>
    <row r="262" spans="1:21" s="214" customFormat="1" ht="13.5" hidden="1" customHeight="1">
      <c r="A262" s="607"/>
      <c r="B262" s="610"/>
      <c r="C262" s="191" t="s">
        <v>8</v>
      </c>
      <c r="D262" s="182">
        <f>D260+D261</f>
        <v>1712486</v>
      </c>
      <c r="E262" s="183">
        <f t="shared" ref="E262:P262" si="116">E260+E261</f>
        <v>1712486</v>
      </c>
      <c r="F262" s="183">
        <f t="shared" si="116"/>
        <v>199374</v>
      </c>
      <c r="G262" s="183">
        <f t="shared" si="116"/>
        <v>1000</v>
      </c>
      <c r="H262" s="183">
        <f t="shared" si="116"/>
        <v>198374</v>
      </c>
      <c r="I262" s="183">
        <f t="shared" si="116"/>
        <v>900626</v>
      </c>
      <c r="J262" s="183">
        <f t="shared" si="116"/>
        <v>0</v>
      </c>
      <c r="K262" s="183">
        <f t="shared" si="116"/>
        <v>612486</v>
      </c>
      <c r="L262" s="183">
        <f t="shared" si="116"/>
        <v>0</v>
      </c>
      <c r="M262" s="183">
        <f t="shared" si="116"/>
        <v>0</v>
      </c>
      <c r="N262" s="183">
        <f t="shared" si="116"/>
        <v>0</v>
      </c>
      <c r="O262" s="183">
        <f t="shared" si="116"/>
        <v>0</v>
      </c>
      <c r="P262" s="183">
        <f t="shared" si="116"/>
        <v>0</v>
      </c>
      <c r="Q262" s="212"/>
      <c r="R262" s="212"/>
      <c r="S262" s="213"/>
      <c r="T262" s="213"/>
      <c r="U262" s="213"/>
    </row>
    <row r="263" spans="1:21" s="214" customFormat="1" ht="13.5" hidden="1" customHeight="1">
      <c r="A263" s="605">
        <v>85153</v>
      </c>
      <c r="B263" s="608" t="s">
        <v>259</v>
      </c>
      <c r="C263" s="191" t="s">
        <v>6</v>
      </c>
      <c r="D263" s="182">
        <f t="shared" si="107"/>
        <v>480000</v>
      </c>
      <c r="E263" s="183">
        <f t="shared" si="108"/>
        <v>480000</v>
      </c>
      <c r="F263" s="183">
        <f t="shared" si="109"/>
        <v>130000</v>
      </c>
      <c r="G263" s="183">
        <v>14000</v>
      </c>
      <c r="H263" s="183">
        <f>11000+7000+98000</f>
        <v>116000</v>
      </c>
      <c r="I263" s="183">
        <v>350000</v>
      </c>
      <c r="J263" s="183">
        <v>0</v>
      </c>
      <c r="K263" s="183">
        <v>0</v>
      </c>
      <c r="L263" s="183">
        <v>0</v>
      </c>
      <c r="M263" s="183">
        <f t="shared" si="110"/>
        <v>0</v>
      </c>
      <c r="N263" s="183">
        <v>0</v>
      </c>
      <c r="O263" s="183">
        <v>0</v>
      </c>
      <c r="P263" s="183">
        <v>0</v>
      </c>
      <c r="Q263" s="212"/>
      <c r="R263" s="212"/>
      <c r="S263" s="213"/>
      <c r="T263" s="213"/>
      <c r="U263" s="213"/>
    </row>
    <row r="264" spans="1:21" s="214" customFormat="1" ht="13.5" hidden="1" customHeight="1">
      <c r="A264" s="606"/>
      <c r="B264" s="609"/>
      <c r="C264" s="191" t="s">
        <v>7</v>
      </c>
      <c r="D264" s="182">
        <f t="shared" si="107"/>
        <v>0</v>
      </c>
      <c r="E264" s="183">
        <f t="shared" si="108"/>
        <v>0</v>
      </c>
      <c r="F264" s="183">
        <f t="shared" si="109"/>
        <v>0</v>
      </c>
      <c r="G264" s="183"/>
      <c r="H264" s="183"/>
      <c r="I264" s="183"/>
      <c r="J264" s="183"/>
      <c r="K264" s="183"/>
      <c r="L264" s="183"/>
      <c r="M264" s="183">
        <f t="shared" si="110"/>
        <v>0</v>
      </c>
      <c r="N264" s="183"/>
      <c r="O264" s="183"/>
      <c r="P264" s="183"/>
      <c r="Q264" s="212"/>
      <c r="R264" s="212"/>
      <c r="S264" s="213"/>
      <c r="T264" s="213"/>
      <c r="U264" s="213"/>
    </row>
    <row r="265" spans="1:21" s="214" customFormat="1" ht="13.5" hidden="1" customHeight="1">
      <c r="A265" s="607"/>
      <c r="B265" s="610"/>
      <c r="C265" s="191" t="s">
        <v>8</v>
      </c>
      <c r="D265" s="182">
        <f>D263+D264</f>
        <v>480000</v>
      </c>
      <c r="E265" s="183">
        <f t="shared" ref="E265:P265" si="117">E263+E264</f>
        <v>480000</v>
      </c>
      <c r="F265" s="183">
        <f t="shared" si="117"/>
        <v>130000</v>
      </c>
      <c r="G265" s="183">
        <f t="shared" si="117"/>
        <v>14000</v>
      </c>
      <c r="H265" s="183">
        <f t="shared" si="117"/>
        <v>116000</v>
      </c>
      <c r="I265" s="183">
        <f t="shared" si="117"/>
        <v>350000</v>
      </c>
      <c r="J265" s="183">
        <f t="shared" si="117"/>
        <v>0</v>
      </c>
      <c r="K265" s="183">
        <f t="shared" si="117"/>
        <v>0</v>
      </c>
      <c r="L265" s="183">
        <f t="shared" si="117"/>
        <v>0</v>
      </c>
      <c r="M265" s="183">
        <f t="shared" si="117"/>
        <v>0</v>
      </c>
      <c r="N265" s="183">
        <f t="shared" si="117"/>
        <v>0</v>
      </c>
      <c r="O265" s="183">
        <f t="shared" si="117"/>
        <v>0</v>
      </c>
      <c r="P265" s="183">
        <f t="shared" si="117"/>
        <v>0</v>
      </c>
      <c r="Q265" s="212"/>
      <c r="R265" s="212"/>
      <c r="S265" s="213"/>
      <c r="T265" s="213"/>
      <c r="U265" s="213"/>
    </row>
    <row r="266" spans="1:21" s="214" customFormat="1" ht="13.5" hidden="1" customHeight="1">
      <c r="A266" s="605">
        <v>85154</v>
      </c>
      <c r="B266" s="608" t="s">
        <v>260</v>
      </c>
      <c r="C266" s="191" t="s">
        <v>6</v>
      </c>
      <c r="D266" s="182">
        <f t="shared" si="107"/>
        <v>1283727</v>
      </c>
      <c r="E266" s="183">
        <f t="shared" si="108"/>
        <v>668500</v>
      </c>
      <c r="F266" s="183">
        <f t="shared" si="109"/>
        <v>30000</v>
      </c>
      <c r="G266" s="183">
        <v>3000</v>
      </c>
      <c r="H266" s="183">
        <f>4000+23000</f>
        <v>27000</v>
      </c>
      <c r="I266" s="183">
        <v>638500</v>
      </c>
      <c r="J266" s="183">
        <v>0</v>
      </c>
      <c r="K266" s="183">
        <v>0</v>
      </c>
      <c r="L266" s="183">
        <v>0</v>
      </c>
      <c r="M266" s="183">
        <f t="shared" si="110"/>
        <v>615227</v>
      </c>
      <c r="N266" s="183">
        <v>615227</v>
      </c>
      <c r="O266" s="183">
        <v>0</v>
      </c>
      <c r="P266" s="183">
        <v>0</v>
      </c>
      <c r="Q266" s="212"/>
      <c r="R266" s="212"/>
      <c r="S266" s="213"/>
      <c r="T266" s="213"/>
      <c r="U266" s="213"/>
    </row>
    <row r="267" spans="1:21" s="214" customFormat="1" ht="13.5" hidden="1" customHeight="1">
      <c r="A267" s="606"/>
      <c r="B267" s="609"/>
      <c r="C267" s="191" t="s">
        <v>7</v>
      </c>
      <c r="D267" s="182">
        <f t="shared" si="107"/>
        <v>0</v>
      </c>
      <c r="E267" s="183">
        <f t="shared" si="108"/>
        <v>0</v>
      </c>
      <c r="F267" s="183">
        <f t="shared" si="109"/>
        <v>0</v>
      </c>
      <c r="G267" s="183"/>
      <c r="H267" s="183"/>
      <c r="I267" s="183"/>
      <c r="J267" s="183"/>
      <c r="K267" s="183"/>
      <c r="L267" s="183"/>
      <c r="M267" s="183">
        <f t="shared" si="110"/>
        <v>0</v>
      </c>
      <c r="N267" s="183"/>
      <c r="O267" s="183"/>
      <c r="P267" s="183"/>
      <c r="Q267" s="212"/>
      <c r="R267" s="212"/>
      <c r="S267" s="213"/>
      <c r="T267" s="213"/>
      <c r="U267" s="213"/>
    </row>
    <row r="268" spans="1:21" s="214" customFormat="1" ht="13.5" hidden="1" customHeight="1">
      <c r="A268" s="607"/>
      <c r="B268" s="610"/>
      <c r="C268" s="191" t="s">
        <v>8</v>
      </c>
      <c r="D268" s="182">
        <f>D266+D267</f>
        <v>1283727</v>
      </c>
      <c r="E268" s="183">
        <f t="shared" ref="E268:P268" si="118">E266+E267</f>
        <v>668500</v>
      </c>
      <c r="F268" s="183">
        <f t="shared" si="118"/>
        <v>30000</v>
      </c>
      <c r="G268" s="183">
        <f t="shared" si="118"/>
        <v>3000</v>
      </c>
      <c r="H268" s="183">
        <f t="shared" si="118"/>
        <v>27000</v>
      </c>
      <c r="I268" s="183">
        <f t="shared" si="118"/>
        <v>638500</v>
      </c>
      <c r="J268" s="183">
        <f t="shared" si="118"/>
        <v>0</v>
      </c>
      <c r="K268" s="183">
        <f t="shared" si="118"/>
        <v>0</v>
      </c>
      <c r="L268" s="183">
        <f t="shared" si="118"/>
        <v>0</v>
      </c>
      <c r="M268" s="183">
        <f t="shared" si="118"/>
        <v>615227</v>
      </c>
      <c r="N268" s="183">
        <f t="shared" si="118"/>
        <v>615227</v>
      </c>
      <c r="O268" s="183">
        <f t="shared" si="118"/>
        <v>0</v>
      </c>
      <c r="P268" s="183">
        <f t="shared" si="118"/>
        <v>0</v>
      </c>
      <c r="Q268" s="212"/>
      <c r="R268" s="212"/>
      <c r="S268" s="213"/>
      <c r="T268" s="213"/>
      <c r="U268" s="213"/>
    </row>
    <row r="269" spans="1:21" s="173" customFormat="1" hidden="1">
      <c r="A269" s="605">
        <v>85156</v>
      </c>
      <c r="B269" s="608" t="s">
        <v>261</v>
      </c>
      <c r="C269" s="191" t="s">
        <v>6</v>
      </c>
      <c r="D269" s="182">
        <f t="shared" si="107"/>
        <v>16000</v>
      </c>
      <c r="E269" s="183">
        <f t="shared" si="108"/>
        <v>16000</v>
      </c>
      <c r="F269" s="183">
        <f t="shared" si="109"/>
        <v>16000</v>
      </c>
      <c r="G269" s="183">
        <v>0</v>
      </c>
      <c r="H269" s="183">
        <v>16000</v>
      </c>
      <c r="I269" s="183">
        <v>0</v>
      </c>
      <c r="J269" s="183">
        <v>0</v>
      </c>
      <c r="K269" s="183">
        <v>0</v>
      </c>
      <c r="L269" s="183">
        <v>0</v>
      </c>
      <c r="M269" s="183">
        <f t="shared" si="110"/>
        <v>0</v>
      </c>
      <c r="N269" s="183">
        <v>0</v>
      </c>
      <c r="O269" s="183">
        <v>0</v>
      </c>
      <c r="P269" s="183">
        <v>0</v>
      </c>
      <c r="Q269" s="192"/>
      <c r="R269" s="192"/>
      <c r="S269" s="184"/>
      <c r="T269" s="184"/>
      <c r="U269" s="184"/>
    </row>
    <row r="270" spans="1:21" s="173" customFormat="1" hidden="1">
      <c r="A270" s="606"/>
      <c r="B270" s="609"/>
      <c r="C270" s="191" t="s">
        <v>7</v>
      </c>
      <c r="D270" s="182">
        <f t="shared" si="107"/>
        <v>0</v>
      </c>
      <c r="E270" s="183">
        <f t="shared" si="108"/>
        <v>0</v>
      </c>
      <c r="F270" s="183">
        <f t="shared" si="109"/>
        <v>0</v>
      </c>
      <c r="G270" s="183"/>
      <c r="H270" s="183"/>
      <c r="I270" s="183"/>
      <c r="J270" s="183"/>
      <c r="K270" s="183"/>
      <c r="L270" s="183"/>
      <c r="M270" s="183">
        <f t="shared" si="110"/>
        <v>0</v>
      </c>
      <c r="N270" s="183"/>
      <c r="O270" s="183"/>
      <c r="P270" s="183"/>
      <c r="Q270" s="192"/>
      <c r="R270" s="192"/>
      <c r="S270" s="184"/>
      <c r="T270" s="184"/>
      <c r="U270" s="184"/>
    </row>
    <row r="271" spans="1:21" s="173" customFormat="1" hidden="1">
      <c r="A271" s="607"/>
      <c r="B271" s="610"/>
      <c r="C271" s="191" t="s">
        <v>8</v>
      </c>
      <c r="D271" s="182">
        <f>D269+D270</f>
        <v>16000</v>
      </c>
      <c r="E271" s="183">
        <f t="shared" ref="E271:P271" si="119">E269+E270</f>
        <v>16000</v>
      </c>
      <c r="F271" s="183">
        <f t="shared" si="119"/>
        <v>16000</v>
      </c>
      <c r="G271" s="183">
        <f t="shared" si="119"/>
        <v>0</v>
      </c>
      <c r="H271" s="183">
        <f t="shared" si="119"/>
        <v>16000</v>
      </c>
      <c r="I271" s="183">
        <f t="shared" si="119"/>
        <v>0</v>
      </c>
      <c r="J271" s="183">
        <f t="shared" si="119"/>
        <v>0</v>
      </c>
      <c r="K271" s="183">
        <f t="shared" si="119"/>
        <v>0</v>
      </c>
      <c r="L271" s="183">
        <f t="shared" si="119"/>
        <v>0</v>
      </c>
      <c r="M271" s="183">
        <f t="shared" si="119"/>
        <v>0</v>
      </c>
      <c r="N271" s="183">
        <f t="shared" si="119"/>
        <v>0</v>
      </c>
      <c r="O271" s="183">
        <f t="shared" si="119"/>
        <v>0</v>
      </c>
      <c r="P271" s="183">
        <f t="shared" si="119"/>
        <v>0</v>
      </c>
      <c r="Q271" s="192"/>
      <c r="R271" s="192"/>
      <c r="S271" s="184"/>
      <c r="T271" s="184"/>
      <c r="U271" s="184"/>
    </row>
    <row r="272" spans="1:21" s="173" customFormat="1" hidden="1">
      <c r="A272" s="605">
        <v>85157</v>
      </c>
      <c r="B272" s="608" t="s">
        <v>262</v>
      </c>
      <c r="C272" s="191" t="s">
        <v>6</v>
      </c>
      <c r="D272" s="182">
        <f>E272+M272</f>
        <v>13636946</v>
      </c>
      <c r="E272" s="183">
        <f>F272+I272+J272+K272+L272</f>
        <v>13636946</v>
      </c>
      <c r="F272" s="183">
        <f>G272+H272</f>
        <v>13636946</v>
      </c>
      <c r="G272" s="183">
        <v>16236</v>
      </c>
      <c r="H272" s="183">
        <v>13620710</v>
      </c>
      <c r="I272" s="183">
        <v>0</v>
      </c>
      <c r="J272" s="183">
        <v>0</v>
      </c>
      <c r="K272" s="183">
        <v>0</v>
      </c>
      <c r="L272" s="183">
        <v>0</v>
      </c>
      <c r="M272" s="183">
        <f>N272+P272</f>
        <v>0</v>
      </c>
      <c r="N272" s="183">
        <v>0</v>
      </c>
      <c r="O272" s="183">
        <v>0</v>
      </c>
      <c r="P272" s="183">
        <v>0</v>
      </c>
      <c r="Q272" s="192"/>
      <c r="R272" s="192"/>
      <c r="S272" s="184"/>
      <c r="T272" s="184"/>
      <c r="U272" s="184"/>
    </row>
    <row r="273" spans="1:21" s="173" customFormat="1" hidden="1">
      <c r="A273" s="606"/>
      <c r="B273" s="609"/>
      <c r="C273" s="191" t="s">
        <v>7</v>
      </c>
      <c r="D273" s="182">
        <f>E273+M273</f>
        <v>0</v>
      </c>
      <c r="E273" s="183">
        <f>F273+I273+J273+K273+L273</f>
        <v>0</v>
      </c>
      <c r="F273" s="183">
        <f>G273+H273</f>
        <v>0</v>
      </c>
      <c r="G273" s="183"/>
      <c r="H273" s="183"/>
      <c r="I273" s="183"/>
      <c r="J273" s="183"/>
      <c r="K273" s="183"/>
      <c r="L273" s="183"/>
      <c r="M273" s="183">
        <f>N273+P273</f>
        <v>0</v>
      </c>
      <c r="N273" s="183"/>
      <c r="O273" s="183"/>
      <c r="P273" s="183"/>
      <c r="Q273" s="192"/>
      <c r="R273" s="192"/>
      <c r="S273" s="184"/>
      <c r="T273" s="184"/>
      <c r="U273" s="184"/>
    </row>
    <row r="274" spans="1:21" s="173" customFormat="1" hidden="1">
      <c r="A274" s="607"/>
      <c r="B274" s="610"/>
      <c r="C274" s="191" t="s">
        <v>8</v>
      </c>
      <c r="D274" s="182">
        <f>D272+D273</f>
        <v>13636946</v>
      </c>
      <c r="E274" s="183">
        <f t="shared" ref="E274:P274" si="120">E272+E273</f>
        <v>13636946</v>
      </c>
      <c r="F274" s="183">
        <f t="shared" si="120"/>
        <v>13636946</v>
      </c>
      <c r="G274" s="183">
        <f t="shared" si="120"/>
        <v>16236</v>
      </c>
      <c r="H274" s="183">
        <f t="shared" si="120"/>
        <v>13620710</v>
      </c>
      <c r="I274" s="183">
        <f t="shared" si="120"/>
        <v>0</v>
      </c>
      <c r="J274" s="183">
        <f t="shared" si="120"/>
        <v>0</v>
      </c>
      <c r="K274" s="183">
        <f t="shared" si="120"/>
        <v>0</v>
      </c>
      <c r="L274" s="183">
        <f t="shared" si="120"/>
        <v>0</v>
      </c>
      <c r="M274" s="183">
        <f t="shared" si="120"/>
        <v>0</v>
      </c>
      <c r="N274" s="183">
        <f t="shared" si="120"/>
        <v>0</v>
      </c>
      <c r="O274" s="183">
        <f t="shared" si="120"/>
        <v>0</v>
      </c>
      <c r="P274" s="183">
        <f t="shared" si="120"/>
        <v>0</v>
      </c>
      <c r="Q274" s="192"/>
      <c r="R274" s="192"/>
      <c r="S274" s="184"/>
      <c r="T274" s="184"/>
      <c r="U274" s="184"/>
    </row>
    <row r="275" spans="1:21" s="214" customFormat="1" ht="13.5" hidden="1" customHeight="1">
      <c r="A275" s="605">
        <v>85195</v>
      </c>
      <c r="B275" s="608" t="s">
        <v>156</v>
      </c>
      <c r="C275" s="191" t="s">
        <v>6</v>
      </c>
      <c r="D275" s="182">
        <f t="shared" si="107"/>
        <v>202635494</v>
      </c>
      <c r="E275" s="183">
        <f t="shared" si="108"/>
        <v>45933070</v>
      </c>
      <c r="F275" s="183">
        <f t="shared" si="109"/>
        <v>20000</v>
      </c>
      <c r="G275" s="183">
        <v>0</v>
      </c>
      <c r="H275" s="183">
        <f>20000</f>
        <v>20000</v>
      </c>
      <c r="I275" s="183">
        <v>0</v>
      </c>
      <c r="J275" s="183">
        <v>0</v>
      </c>
      <c r="K275" s="183">
        <v>45913070</v>
      </c>
      <c r="L275" s="183">
        <v>0</v>
      </c>
      <c r="M275" s="183">
        <f t="shared" si="110"/>
        <v>156702424</v>
      </c>
      <c r="N275" s="183">
        <v>87502424</v>
      </c>
      <c r="O275" s="183">
        <v>87502424</v>
      </c>
      <c r="P275" s="183">
        <v>69200000</v>
      </c>
      <c r="Q275" s="212"/>
      <c r="R275" s="212"/>
      <c r="S275" s="213"/>
      <c r="T275" s="213"/>
      <c r="U275" s="213"/>
    </row>
    <row r="276" spans="1:21" s="214" customFormat="1" ht="13.5" hidden="1" customHeight="1">
      <c r="A276" s="606"/>
      <c r="B276" s="609"/>
      <c r="C276" s="191" t="s">
        <v>7</v>
      </c>
      <c r="D276" s="182">
        <f t="shared" si="107"/>
        <v>0</v>
      </c>
      <c r="E276" s="183">
        <f t="shared" si="108"/>
        <v>0</v>
      </c>
      <c r="F276" s="183">
        <f t="shared" si="109"/>
        <v>0</v>
      </c>
      <c r="G276" s="183"/>
      <c r="H276" s="183"/>
      <c r="I276" s="183"/>
      <c r="J276" s="183"/>
      <c r="K276" s="183"/>
      <c r="L276" s="183"/>
      <c r="M276" s="183">
        <f t="shared" si="110"/>
        <v>0</v>
      </c>
      <c r="N276" s="183"/>
      <c r="O276" s="183"/>
      <c r="P276" s="183"/>
      <c r="Q276" s="212"/>
      <c r="R276" s="212"/>
      <c r="S276" s="213"/>
      <c r="T276" s="213"/>
      <c r="U276" s="213"/>
    </row>
    <row r="277" spans="1:21" s="214" customFormat="1" ht="13.5" hidden="1" customHeight="1">
      <c r="A277" s="607"/>
      <c r="B277" s="610"/>
      <c r="C277" s="191" t="s">
        <v>8</v>
      </c>
      <c r="D277" s="182">
        <f>D275+D276</f>
        <v>202635494</v>
      </c>
      <c r="E277" s="183">
        <f t="shared" ref="E277:P277" si="121">E275+E276</f>
        <v>45933070</v>
      </c>
      <c r="F277" s="183">
        <f t="shared" si="121"/>
        <v>20000</v>
      </c>
      <c r="G277" s="183">
        <f t="shared" si="121"/>
        <v>0</v>
      </c>
      <c r="H277" s="183">
        <f t="shared" si="121"/>
        <v>20000</v>
      </c>
      <c r="I277" s="183">
        <f t="shared" si="121"/>
        <v>0</v>
      </c>
      <c r="J277" s="183">
        <f t="shared" si="121"/>
        <v>0</v>
      </c>
      <c r="K277" s="183">
        <f t="shared" si="121"/>
        <v>45913070</v>
      </c>
      <c r="L277" s="183">
        <f t="shared" si="121"/>
        <v>0</v>
      </c>
      <c r="M277" s="183">
        <f t="shared" si="121"/>
        <v>156702424</v>
      </c>
      <c r="N277" s="183">
        <f t="shared" si="121"/>
        <v>87502424</v>
      </c>
      <c r="O277" s="183">
        <f t="shared" si="121"/>
        <v>87502424</v>
      </c>
      <c r="P277" s="183">
        <f t="shared" si="121"/>
        <v>69200000</v>
      </c>
      <c r="Q277" s="212"/>
      <c r="R277" s="212"/>
      <c r="S277" s="213"/>
      <c r="T277" s="213"/>
      <c r="U277" s="213"/>
    </row>
    <row r="278" spans="1:21" s="200" customFormat="1" ht="14.25">
      <c r="A278" s="613">
        <v>852</v>
      </c>
      <c r="B278" s="616" t="s">
        <v>22</v>
      </c>
      <c r="C278" s="185" t="s">
        <v>6</v>
      </c>
      <c r="D278" s="186">
        <f t="shared" ref="D278:P279" si="122">D281+D284+D287+D293+D290</f>
        <v>35663286</v>
      </c>
      <c r="E278" s="187">
        <f t="shared" si="122"/>
        <v>33434358</v>
      </c>
      <c r="F278" s="187">
        <f t="shared" si="122"/>
        <v>3451024</v>
      </c>
      <c r="G278" s="187">
        <f t="shared" si="122"/>
        <v>2610673</v>
      </c>
      <c r="H278" s="187">
        <f t="shared" si="122"/>
        <v>840351</v>
      </c>
      <c r="I278" s="187">
        <f t="shared" si="122"/>
        <v>30000</v>
      </c>
      <c r="J278" s="187">
        <f t="shared" si="122"/>
        <v>48900</v>
      </c>
      <c r="K278" s="187">
        <f t="shared" si="122"/>
        <v>29904434</v>
      </c>
      <c r="L278" s="187">
        <f t="shared" si="122"/>
        <v>0</v>
      </c>
      <c r="M278" s="187">
        <f t="shared" si="122"/>
        <v>2228928</v>
      </c>
      <c r="N278" s="187">
        <f t="shared" si="122"/>
        <v>2228928</v>
      </c>
      <c r="O278" s="187">
        <f t="shared" si="122"/>
        <v>2197428</v>
      </c>
      <c r="P278" s="187">
        <f t="shared" si="122"/>
        <v>0</v>
      </c>
      <c r="Q278" s="198"/>
      <c r="R278" s="198"/>
      <c r="S278" s="199"/>
      <c r="T278" s="199"/>
      <c r="U278" s="199"/>
    </row>
    <row r="279" spans="1:21" s="200" customFormat="1" ht="14.25">
      <c r="A279" s="614"/>
      <c r="B279" s="617"/>
      <c r="C279" s="185" t="s">
        <v>7</v>
      </c>
      <c r="D279" s="186">
        <f t="shared" si="122"/>
        <v>20000</v>
      </c>
      <c r="E279" s="187">
        <f t="shared" si="122"/>
        <v>20000</v>
      </c>
      <c r="F279" s="187">
        <f t="shared" si="122"/>
        <v>0</v>
      </c>
      <c r="G279" s="187">
        <f t="shared" si="122"/>
        <v>0</v>
      </c>
      <c r="H279" s="187">
        <f t="shared" si="122"/>
        <v>0</v>
      </c>
      <c r="I279" s="187">
        <f t="shared" si="122"/>
        <v>0</v>
      </c>
      <c r="J279" s="187">
        <f t="shared" si="122"/>
        <v>20000</v>
      </c>
      <c r="K279" s="187">
        <f t="shared" si="122"/>
        <v>0</v>
      </c>
      <c r="L279" s="187">
        <f t="shared" si="122"/>
        <v>0</v>
      </c>
      <c r="M279" s="187">
        <f t="shared" si="122"/>
        <v>0</v>
      </c>
      <c r="N279" s="187">
        <f t="shared" si="122"/>
        <v>0</v>
      </c>
      <c r="O279" s="187">
        <f t="shared" si="122"/>
        <v>0</v>
      </c>
      <c r="P279" s="187">
        <f t="shared" si="122"/>
        <v>0</v>
      </c>
      <c r="Q279" s="198"/>
      <c r="R279" s="198"/>
      <c r="S279" s="199"/>
      <c r="T279" s="199"/>
      <c r="U279" s="199"/>
    </row>
    <row r="280" spans="1:21" s="200" customFormat="1" ht="14.25">
      <c r="A280" s="615"/>
      <c r="B280" s="618"/>
      <c r="C280" s="185" t="s">
        <v>8</v>
      </c>
      <c r="D280" s="186">
        <f>D278+D279</f>
        <v>35683286</v>
      </c>
      <c r="E280" s="187">
        <f t="shared" ref="E280:P280" si="123">E278+E279</f>
        <v>33454358</v>
      </c>
      <c r="F280" s="187">
        <f t="shared" si="123"/>
        <v>3451024</v>
      </c>
      <c r="G280" s="187">
        <f t="shared" si="123"/>
        <v>2610673</v>
      </c>
      <c r="H280" s="187">
        <f t="shared" si="123"/>
        <v>840351</v>
      </c>
      <c r="I280" s="187">
        <f t="shared" si="123"/>
        <v>30000</v>
      </c>
      <c r="J280" s="187">
        <f t="shared" si="123"/>
        <v>68900</v>
      </c>
      <c r="K280" s="187">
        <f t="shared" si="123"/>
        <v>29904434</v>
      </c>
      <c r="L280" s="187">
        <f t="shared" si="123"/>
        <v>0</v>
      </c>
      <c r="M280" s="187">
        <f t="shared" si="123"/>
        <v>2228928</v>
      </c>
      <c r="N280" s="187">
        <f t="shared" si="123"/>
        <v>2228928</v>
      </c>
      <c r="O280" s="187">
        <f t="shared" si="123"/>
        <v>2197428</v>
      </c>
      <c r="P280" s="187">
        <f t="shared" si="123"/>
        <v>0</v>
      </c>
      <c r="Q280" s="198"/>
      <c r="R280" s="198"/>
      <c r="S280" s="199"/>
      <c r="T280" s="199"/>
      <c r="U280" s="199"/>
    </row>
    <row r="281" spans="1:21" s="214" customFormat="1" ht="13.5" hidden="1" customHeight="1">
      <c r="A281" s="605">
        <v>85203</v>
      </c>
      <c r="B281" s="608" t="s">
        <v>263</v>
      </c>
      <c r="C281" s="191" t="s">
        <v>6</v>
      </c>
      <c r="D281" s="182">
        <f>E281+M281</f>
        <v>1992704</v>
      </c>
      <c r="E281" s="183">
        <f>F281+I281+J281+K281+L281</f>
        <v>1992704</v>
      </c>
      <c r="F281" s="183">
        <f>G281+H281</f>
        <v>0</v>
      </c>
      <c r="G281" s="183">
        <v>0</v>
      </c>
      <c r="H281" s="183">
        <v>0</v>
      </c>
      <c r="I281" s="183">
        <v>0</v>
      </c>
      <c r="J281" s="183">
        <v>0</v>
      </c>
      <c r="K281" s="183">
        <v>1992704</v>
      </c>
      <c r="L281" s="183">
        <v>0</v>
      </c>
      <c r="M281" s="183">
        <f>N281+P281</f>
        <v>0</v>
      </c>
      <c r="N281" s="183">
        <v>0</v>
      </c>
      <c r="O281" s="183">
        <v>0</v>
      </c>
      <c r="P281" s="183">
        <v>0</v>
      </c>
      <c r="Q281" s="212"/>
      <c r="R281" s="212"/>
      <c r="S281" s="213"/>
      <c r="T281" s="213"/>
      <c r="U281" s="213"/>
    </row>
    <row r="282" spans="1:21" s="214" customFormat="1" ht="13.5" hidden="1" customHeight="1">
      <c r="A282" s="606"/>
      <c r="B282" s="609"/>
      <c r="C282" s="191" t="s">
        <v>7</v>
      </c>
      <c r="D282" s="182">
        <f>E282+M282</f>
        <v>0</v>
      </c>
      <c r="E282" s="183">
        <f>F282+I282+J282+K282+L282</f>
        <v>0</v>
      </c>
      <c r="F282" s="183">
        <f>G282+H282</f>
        <v>0</v>
      </c>
      <c r="G282" s="183"/>
      <c r="H282" s="183"/>
      <c r="I282" s="183"/>
      <c r="J282" s="183"/>
      <c r="K282" s="183"/>
      <c r="L282" s="183"/>
      <c r="M282" s="183">
        <f>N282+P282</f>
        <v>0</v>
      </c>
      <c r="N282" s="183"/>
      <c r="O282" s="183"/>
      <c r="P282" s="183"/>
      <c r="Q282" s="212"/>
      <c r="R282" s="212"/>
      <c r="S282" s="213"/>
      <c r="T282" s="213"/>
      <c r="U282" s="213"/>
    </row>
    <row r="283" spans="1:21" s="214" customFormat="1" ht="13.5" hidden="1" customHeight="1">
      <c r="A283" s="607"/>
      <c r="B283" s="610"/>
      <c r="C283" s="191" t="s">
        <v>8</v>
      </c>
      <c r="D283" s="182">
        <f>D281+D282</f>
        <v>1992704</v>
      </c>
      <c r="E283" s="183">
        <f t="shared" ref="E283:P283" si="124">E281+E282</f>
        <v>1992704</v>
      </c>
      <c r="F283" s="183">
        <f t="shared" si="124"/>
        <v>0</v>
      </c>
      <c r="G283" s="183">
        <f t="shared" si="124"/>
        <v>0</v>
      </c>
      <c r="H283" s="183">
        <f t="shared" si="124"/>
        <v>0</v>
      </c>
      <c r="I283" s="183">
        <f t="shared" si="124"/>
        <v>0</v>
      </c>
      <c r="J283" s="183">
        <f t="shared" si="124"/>
        <v>0</v>
      </c>
      <c r="K283" s="183">
        <f t="shared" si="124"/>
        <v>1992704</v>
      </c>
      <c r="L283" s="183">
        <f t="shared" si="124"/>
        <v>0</v>
      </c>
      <c r="M283" s="183">
        <f t="shared" si="124"/>
        <v>0</v>
      </c>
      <c r="N283" s="183">
        <f t="shared" si="124"/>
        <v>0</v>
      </c>
      <c r="O283" s="183">
        <f t="shared" si="124"/>
        <v>0</v>
      </c>
      <c r="P283" s="183">
        <f t="shared" si="124"/>
        <v>0</v>
      </c>
      <c r="Q283" s="212"/>
      <c r="R283" s="212"/>
      <c r="S283" s="213"/>
      <c r="T283" s="213"/>
      <c r="U283" s="213"/>
    </row>
    <row r="284" spans="1:21" s="173" customFormat="1" hidden="1">
      <c r="A284" s="605">
        <v>85205</v>
      </c>
      <c r="B284" s="608" t="s">
        <v>264</v>
      </c>
      <c r="C284" s="191" t="s">
        <v>6</v>
      </c>
      <c r="D284" s="182">
        <f>E284+M284</f>
        <v>500000</v>
      </c>
      <c r="E284" s="183">
        <f>F284+I284+J284+K284+L284</f>
        <v>500000</v>
      </c>
      <c r="F284" s="183">
        <f>G284+H284</f>
        <v>470000</v>
      </c>
      <c r="G284" s="183">
        <v>155800</v>
      </c>
      <c r="H284" s="183">
        <v>314200</v>
      </c>
      <c r="I284" s="183">
        <v>30000</v>
      </c>
      <c r="J284" s="183">
        <v>0</v>
      </c>
      <c r="K284" s="183">
        <v>0</v>
      </c>
      <c r="L284" s="183">
        <v>0</v>
      </c>
      <c r="M284" s="183">
        <f>N284+P284</f>
        <v>0</v>
      </c>
      <c r="N284" s="183">
        <v>0</v>
      </c>
      <c r="O284" s="183">
        <v>0</v>
      </c>
      <c r="P284" s="183">
        <v>0</v>
      </c>
      <c r="Q284" s="192"/>
      <c r="R284" s="192"/>
      <c r="S284" s="184"/>
      <c r="T284" s="184"/>
      <c r="U284" s="184"/>
    </row>
    <row r="285" spans="1:21" s="173" customFormat="1" hidden="1">
      <c r="A285" s="606"/>
      <c r="B285" s="609"/>
      <c r="C285" s="191" t="s">
        <v>7</v>
      </c>
      <c r="D285" s="182">
        <f>E285+M285</f>
        <v>0</v>
      </c>
      <c r="E285" s="183">
        <f>F285+I285+J285+K285+L285</f>
        <v>0</v>
      </c>
      <c r="F285" s="183">
        <f>G285+H285</f>
        <v>0</v>
      </c>
      <c r="G285" s="183"/>
      <c r="H285" s="183"/>
      <c r="I285" s="183"/>
      <c r="J285" s="183"/>
      <c r="K285" s="183"/>
      <c r="L285" s="183"/>
      <c r="M285" s="183">
        <f>N285+P285</f>
        <v>0</v>
      </c>
      <c r="N285" s="183"/>
      <c r="O285" s="183"/>
      <c r="P285" s="183"/>
      <c r="Q285" s="192"/>
      <c r="R285" s="192"/>
      <c r="S285" s="184"/>
      <c r="T285" s="184"/>
      <c r="U285" s="184"/>
    </row>
    <row r="286" spans="1:21" s="173" customFormat="1" hidden="1">
      <c r="A286" s="607"/>
      <c r="B286" s="610"/>
      <c r="C286" s="191" t="s">
        <v>8</v>
      </c>
      <c r="D286" s="182">
        <f>D284+D285</f>
        <v>500000</v>
      </c>
      <c r="E286" s="183">
        <f t="shared" ref="E286:P286" si="125">E284+E285</f>
        <v>500000</v>
      </c>
      <c r="F286" s="183">
        <f t="shared" si="125"/>
        <v>470000</v>
      </c>
      <c r="G286" s="183">
        <f t="shared" si="125"/>
        <v>155800</v>
      </c>
      <c r="H286" s="183">
        <f t="shared" si="125"/>
        <v>314200</v>
      </c>
      <c r="I286" s="183">
        <f t="shared" si="125"/>
        <v>30000</v>
      </c>
      <c r="J286" s="183">
        <f t="shared" si="125"/>
        <v>0</v>
      </c>
      <c r="K286" s="183">
        <f t="shared" si="125"/>
        <v>0</v>
      </c>
      <c r="L286" s="183">
        <f t="shared" si="125"/>
        <v>0</v>
      </c>
      <c r="M286" s="183">
        <f t="shared" si="125"/>
        <v>0</v>
      </c>
      <c r="N286" s="183">
        <f t="shared" si="125"/>
        <v>0</v>
      </c>
      <c r="O286" s="183">
        <f t="shared" si="125"/>
        <v>0</v>
      </c>
      <c r="P286" s="183">
        <f t="shared" si="125"/>
        <v>0</v>
      </c>
      <c r="Q286" s="192"/>
      <c r="R286" s="192"/>
      <c r="S286" s="184"/>
      <c r="T286" s="184"/>
      <c r="U286" s="184"/>
    </row>
    <row r="287" spans="1:21" s="214" customFormat="1" ht="13.5" customHeight="1">
      <c r="A287" s="605">
        <v>85217</v>
      </c>
      <c r="B287" s="608" t="s">
        <v>119</v>
      </c>
      <c r="C287" s="191" t="s">
        <v>6</v>
      </c>
      <c r="D287" s="182">
        <f>E287+M287</f>
        <v>3001424</v>
      </c>
      <c r="E287" s="183">
        <f>F287+I287+J287+K287+L287</f>
        <v>2969924</v>
      </c>
      <c r="F287" s="183">
        <f>G287+H287</f>
        <v>2966024</v>
      </c>
      <c r="G287" s="183">
        <v>2454873</v>
      </c>
      <c r="H287" s="183">
        <v>511151</v>
      </c>
      <c r="I287" s="183">
        <v>0</v>
      </c>
      <c r="J287" s="183">
        <v>3900</v>
      </c>
      <c r="K287" s="183">
        <v>0</v>
      </c>
      <c r="L287" s="183">
        <v>0</v>
      </c>
      <c r="M287" s="183">
        <f>N287+P287</f>
        <v>31500</v>
      </c>
      <c r="N287" s="183">
        <v>31500</v>
      </c>
      <c r="O287" s="183">
        <v>0</v>
      </c>
      <c r="P287" s="183">
        <v>0</v>
      </c>
      <c r="Q287" s="212"/>
      <c r="R287" s="212"/>
      <c r="S287" s="213"/>
      <c r="T287" s="213"/>
      <c r="U287" s="213"/>
    </row>
    <row r="288" spans="1:21" s="214" customFormat="1" ht="13.5" customHeight="1">
      <c r="A288" s="606"/>
      <c r="B288" s="609"/>
      <c r="C288" s="191" t="s">
        <v>7</v>
      </c>
      <c r="D288" s="182">
        <f>E288+M288</f>
        <v>20000</v>
      </c>
      <c r="E288" s="183">
        <f>F288+I288+J288+K288+L288</f>
        <v>20000</v>
      </c>
      <c r="F288" s="183">
        <f>G288+H288</f>
        <v>0</v>
      </c>
      <c r="G288" s="183"/>
      <c r="H288" s="183"/>
      <c r="I288" s="183"/>
      <c r="J288" s="183">
        <v>20000</v>
      </c>
      <c r="K288" s="183"/>
      <c r="L288" s="183"/>
      <c r="M288" s="183">
        <f>N288+P288</f>
        <v>0</v>
      </c>
      <c r="N288" s="183"/>
      <c r="O288" s="183"/>
      <c r="P288" s="183"/>
      <c r="Q288" s="212"/>
      <c r="R288" s="212"/>
      <c r="S288" s="213"/>
      <c r="T288" s="213"/>
      <c r="U288" s="213"/>
    </row>
    <row r="289" spans="1:21" s="214" customFormat="1" ht="13.5" customHeight="1">
      <c r="A289" s="607"/>
      <c r="B289" s="610"/>
      <c r="C289" s="191" t="s">
        <v>8</v>
      </c>
      <c r="D289" s="182">
        <f>D287+D288</f>
        <v>3021424</v>
      </c>
      <c r="E289" s="183">
        <f t="shared" ref="E289:P289" si="126">E287+E288</f>
        <v>2989924</v>
      </c>
      <c r="F289" s="183">
        <f t="shared" si="126"/>
        <v>2966024</v>
      </c>
      <c r="G289" s="183">
        <f t="shared" si="126"/>
        <v>2454873</v>
      </c>
      <c r="H289" s="183">
        <f t="shared" si="126"/>
        <v>511151</v>
      </c>
      <c r="I289" s="183">
        <f t="shared" si="126"/>
        <v>0</v>
      </c>
      <c r="J289" s="183">
        <f t="shared" si="126"/>
        <v>23900</v>
      </c>
      <c r="K289" s="183">
        <f t="shared" si="126"/>
        <v>0</v>
      </c>
      <c r="L289" s="183">
        <f t="shared" si="126"/>
        <v>0</v>
      </c>
      <c r="M289" s="183">
        <f t="shared" si="126"/>
        <v>31500</v>
      </c>
      <c r="N289" s="183">
        <f t="shared" si="126"/>
        <v>31500</v>
      </c>
      <c r="O289" s="183">
        <f t="shared" si="126"/>
        <v>0</v>
      </c>
      <c r="P289" s="183">
        <f t="shared" si="126"/>
        <v>0</v>
      </c>
      <c r="Q289" s="212"/>
      <c r="R289" s="212"/>
      <c r="S289" s="213"/>
      <c r="T289" s="213"/>
      <c r="U289" s="213"/>
    </row>
    <row r="290" spans="1:21" s="173" customFormat="1" hidden="1">
      <c r="A290" s="605">
        <v>85228</v>
      </c>
      <c r="B290" s="608" t="s">
        <v>265</v>
      </c>
      <c r="C290" s="191" t="s">
        <v>6</v>
      </c>
      <c r="D290" s="182">
        <f>E290+M290</f>
        <v>69299</v>
      </c>
      <c r="E290" s="183">
        <f>F290+I290+J290+K290+L290</f>
        <v>69299</v>
      </c>
      <c r="F290" s="183">
        <f>G290+H290</f>
        <v>0</v>
      </c>
      <c r="G290" s="183">
        <v>0</v>
      </c>
      <c r="H290" s="183">
        <v>0</v>
      </c>
      <c r="I290" s="183">
        <v>0</v>
      </c>
      <c r="J290" s="183">
        <v>0</v>
      </c>
      <c r="K290" s="183">
        <v>69299</v>
      </c>
      <c r="L290" s="183">
        <v>0</v>
      </c>
      <c r="M290" s="183">
        <f>N290+P290</f>
        <v>0</v>
      </c>
      <c r="N290" s="183">
        <v>0</v>
      </c>
      <c r="O290" s="183">
        <v>0</v>
      </c>
      <c r="P290" s="183">
        <v>0</v>
      </c>
      <c r="Q290" s="192"/>
      <c r="R290" s="192"/>
      <c r="S290" s="184"/>
      <c r="T290" s="184"/>
      <c r="U290" s="184"/>
    </row>
    <row r="291" spans="1:21" s="173" customFormat="1" hidden="1">
      <c r="A291" s="606"/>
      <c r="B291" s="609"/>
      <c r="C291" s="191" t="s">
        <v>7</v>
      </c>
      <c r="D291" s="182">
        <f>E291+M291</f>
        <v>0</v>
      </c>
      <c r="E291" s="183">
        <f>F291+I291+J291+K291+L291</f>
        <v>0</v>
      </c>
      <c r="F291" s="183">
        <f>G291+H291</f>
        <v>0</v>
      </c>
      <c r="G291" s="183"/>
      <c r="H291" s="183"/>
      <c r="I291" s="183"/>
      <c r="J291" s="183"/>
      <c r="K291" s="183"/>
      <c r="L291" s="183"/>
      <c r="M291" s="183">
        <f>N291+P291</f>
        <v>0</v>
      </c>
      <c r="N291" s="183"/>
      <c r="O291" s="183"/>
      <c r="P291" s="183"/>
      <c r="Q291" s="192"/>
      <c r="R291" s="192"/>
      <c r="S291" s="184"/>
      <c r="T291" s="184"/>
      <c r="U291" s="184"/>
    </row>
    <row r="292" spans="1:21" s="173" customFormat="1" hidden="1">
      <c r="A292" s="607"/>
      <c r="B292" s="610"/>
      <c r="C292" s="191" t="s">
        <v>8</v>
      </c>
      <c r="D292" s="182">
        <f>D290+D291</f>
        <v>69299</v>
      </c>
      <c r="E292" s="183">
        <f t="shared" ref="E292:P292" si="127">E290+E291</f>
        <v>69299</v>
      </c>
      <c r="F292" s="183">
        <f t="shared" si="127"/>
        <v>0</v>
      </c>
      <c r="G292" s="183">
        <f t="shared" si="127"/>
        <v>0</v>
      </c>
      <c r="H292" s="183">
        <f t="shared" si="127"/>
        <v>0</v>
      </c>
      <c r="I292" s="183">
        <f t="shared" si="127"/>
        <v>0</v>
      </c>
      <c r="J292" s="183">
        <f t="shared" si="127"/>
        <v>0</v>
      </c>
      <c r="K292" s="183">
        <f t="shared" si="127"/>
        <v>69299</v>
      </c>
      <c r="L292" s="183">
        <f t="shared" si="127"/>
        <v>0</v>
      </c>
      <c r="M292" s="183">
        <f t="shared" si="127"/>
        <v>0</v>
      </c>
      <c r="N292" s="183">
        <f t="shared" si="127"/>
        <v>0</v>
      </c>
      <c r="O292" s="183">
        <f t="shared" si="127"/>
        <v>0</v>
      </c>
      <c r="P292" s="183">
        <f t="shared" si="127"/>
        <v>0</v>
      </c>
      <c r="Q292" s="192"/>
      <c r="R292" s="192"/>
      <c r="S292" s="184"/>
      <c r="T292" s="184"/>
      <c r="U292" s="184"/>
    </row>
    <row r="293" spans="1:21" s="214" customFormat="1" ht="13.5" hidden="1" customHeight="1">
      <c r="A293" s="605">
        <v>85295</v>
      </c>
      <c r="B293" s="608" t="s">
        <v>156</v>
      </c>
      <c r="C293" s="191" t="s">
        <v>6</v>
      </c>
      <c r="D293" s="182">
        <f>E293+M293</f>
        <v>30099859</v>
      </c>
      <c r="E293" s="183">
        <f>F293+I293+J293+K293+L293</f>
        <v>27902431</v>
      </c>
      <c r="F293" s="183">
        <f>G293+H293</f>
        <v>15000</v>
      </c>
      <c r="G293" s="183">
        <v>0</v>
      </c>
      <c r="H293" s="183">
        <v>15000</v>
      </c>
      <c r="I293" s="183">
        <v>0</v>
      </c>
      <c r="J293" s="183">
        <v>45000</v>
      </c>
      <c r="K293" s="183">
        <v>27842431</v>
      </c>
      <c r="L293" s="183">
        <v>0</v>
      </c>
      <c r="M293" s="183">
        <f>N293+P293</f>
        <v>2197428</v>
      </c>
      <c r="N293" s="183">
        <v>2197428</v>
      </c>
      <c r="O293" s="183">
        <v>2197428</v>
      </c>
      <c r="P293" s="183">
        <v>0</v>
      </c>
      <c r="Q293" s="212"/>
      <c r="R293" s="212"/>
      <c r="S293" s="213"/>
      <c r="T293" s="213"/>
      <c r="U293" s="213"/>
    </row>
    <row r="294" spans="1:21" s="214" customFormat="1" ht="13.5" hidden="1" customHeight="1">
      <c r="A294" s="606"/>
      <c r="B294" s="609"/>
      <c r="C294" s="191" t="s">
        <v>7</v>
      </c>
      <c r="D294" s="182">
        <f>E294+M294</f>
        <v>0</v>
      </c>
      <c r="E294" s="183">
        <f>F294+I294+J294+K294+L294</f>
        <v>0</v>
      </c>
      <c r="F294" s="183">
        <f>G294+H294</f>
        <v>0</v>
      </c>
      <c r="G294" s="183"/>
      <c r="H294" s="183"/>
      <c r="I294" s="183"/>
      <c r="J294" s="183"/>
      <c r="K294" s="183"/>
      <c r="L294" s="183"/>
      <c r="M294" s="183">
        <f>N294+P294</f>
        <v>0</v>
      </c>
      <c r="N294" s="183"/>
      <c r="O294" s="183"/>
      <c r="P294" s="183"/>
      <c r="Q294" s="212"/>
      <c r="R294" s="212"/>
      <c r="S294" s="213"/>
      <c r="T294" s="213"/>
      <c r="U294" s="213"/>
    </row>
    <row r="295" spans="1:21" s="214" customFormat="1" ht="13.5" hidden="1" customHeight="1">
      <c r="A295" s="607"/>
      <c r="B295" s="610"/>
      <c r="C295" s="191" t="s">
        <v>8</v>
      </c>
      <c r="D295" s="182">
        <f>D293+D294</f>
        <v>30099859</v>
      </c>
      <c r="E295" s="183">
        <f t="shared" ref="E295:P295" si="128">E293+E294</f>
        <v>27902431</v>
      </c>
      <c r="F295" s="183">
        <f t="shared" si="128"/>
        <v>15000</v>
      </c>
      <c r="G295" s="183">
        <f t="shared" si="128"/>
        <v>0</v>
      </c>
      <c r="H295" s="183">
        <f t="shared" si="128"/>
        <v>15000</v>
      </c>
      <c r="I295" s="183">
        <f t="shared" si="128"/>
        <v>0</v>
      </c>
      <c r="J295" s="183">
        <f t="shared" si="128"/>
        <v>45000</v>
      </c>
      <c r="K295" s="183">
        <f t="shared" si="128"/>
        <v>27842431</v>
      </c>
      <c r="L295" s="183">
        <f t="shared" si="128"/>
        <v>0</v>
      </c>
      <c r="M295" s="183">
        <f t="shared" si="128"/>
        <v>2197428</v>
      </c>
      <c r="N295" s="183">
        <f t="shared" si="128"/>
        <v>2197428</v>
      </c>
      <c r="O295" s="183">
        <f t="shared" si="128"/>
        <v>2197428</v>
      </c>
      <c r="P295" s="183">
        <f t="shared" si="128"/>
        <v>0</v>
      </c>
      <c r="Q295" s="212"/>
      <c r="R295" s="212"/>
      <c r="S295" s="213"/>
      <c r="T295" s="213"/>
      <c r="U295" s="213"/>
    </row>
    <row r="296" spans="1:21" s="200" customFormat="1" ht="14.25">
      <c r="A296" s="613">
        <v>853</v>
      </c>
      <c r="B296" s="616" t="s">
        <v>108</v>
      </c>
      <c r="C296" s="185" t="s">
        <v>6</v>
      </c>
      <c r="D296" s="186">
        <f t="shared" ref="D296:P297" si="129">D299+D302+D308+D311+D305</f>
        <v>34431683</v>
      </c>
      <c r="E296" s="187">
        <f t="shared" si="129"/>
        <v>34431683</v>
      </c>
      <c r="F296" s="187">
        <f t="shared" si="129"/>
        <v>12266665</v>
      </c>
      <c r="G296" s="187">
        <f t="shared" si="129"/>
        <v>9975038</v>
      </c>
      <c r="H296" s="187">
        <f t="shared" si="129"/>
        <v>2291627</v>
      </c>
      <c r="I296" s="187">
        <f t="shared" si="129"/>
        <v>544000</v>
      </c>
      <c r="J296" s="187">
        <f t="shared" si="129"/>
        <v>29500</v>
      </c>
      <c r="K296" s="187">
        <f t="shared" si="129"/>
        <v>21591518</v>
      </c>
      <c r="L296" s="187">
        <f t="shared" si="129"/>
        <v>0</v>
      </c>
      <c r="M296" s="187">
        <f t="shared" si="129"/>
        <v>0</v>
      </c>
      <c r="N296" s="187">
        <f t="shared" si="129"/>
        <v>0</v>
      </c>
      <c r="O296" s="187">
        <f t="shared" si="129"/>
        <v>0</v>
      </c>
      <c r="P296" s="187">
        <f t="shared" si="129"/>
        <v>0</v>
      </c>
      <c r="Q296" s="198"/>
      <c r="R296" s="198"/>
      <c r="S296" s="199"/>
      <c r="T296" s="199"/>
      <c r="U296" s="199"/>
    </row>
    <row r="297" spans="1:21" s="200" customFormat="1" ht="14.25">
      <c r="A297" s="614"/>
      <c r="B297" s="617"/>
      <c r="C297" s="185" t="s">
        <v>7</v>
      </c>
      <c r="D297" s="186">
        <f t="shared" si="129"/>
        <v>30400</v>
      </c>
      <c r="E297" s="187">
        <f t="shared" si="129"/>
        <v>30400</v>
      </c>
      <c r="F297" s="187">
        <f t="shared" si="129"/>
        <v>30400</v>
      </c>
      <c r="G297" s="187">
        <f t="shared" si="129"/>
        <v>30400</v>
      </c>
      <c r="H297" s="187">
        <f t="shared" si="129"/>
        <v>0</v>
      </c>
      <c r="I297" s="187">
        <f t="shared" si="129"/>
        <v>0</v>
      </c>
      <c r="J297" s="187">
        <f t="shared" si="129"/>
        <v>0</v>
      </c>
      <c r="K297" s="187">
        <f t="shared" si="129"/>
        <v>0</v>
      </c>
      <c r="L297" s="187">
        <f t="shared" si="129"/>
        <v>0</v>
      </c>
      <c r="M297" s="187">
        <f t="shared" si="129"/>
        <v>0</v>
      </c>
      <c r="N297" s="187">
        <f t="shared" si="129"/>
        <v>0</v>
      </c>
      <c r="O297" s="187">
        <f t="shared" si="129"/>
        <v>0</v>
      </c>
      <c r="P297" s="187">
        <f t="shared" si="129"/>
        <v>0</v>
      </c>
      <c r="Q297" s="198"/>
      <c r="R297" s="198"/>
      <c r="S297" s="199"/>
      <c r="T297" s="199"/>
      <c r="U297" s="199"/>
    </row>
    <row r="298" spans="1:21" s="200" customFormat="1" ht="14.25">
      <c r="A298" s="615"/>
      <c r="B298" s="618"/>
      <c r="C298" s="185" t="s">
        <v>8</v>
      </c>
      <c r="D298" s="186">
        <f>D296+D297</f>
        <v>34462083</v>
      </c>
      <c r="E298" s="187">
        <f t="shared" ref="E298:P298" si="130">E296+E297</f>
        <v>34462083</v>
      </c>
      <c r="F298" s="187">
        <f t="shared" si="130"/>
        <v>12297065</v>
      </c>
      <c r="G298" s="187">
        <f t="shared" si="130"/>
        <v>10005438</v>
      </c>
      <c r="H298" s="187">
        <f t="shared" si="130"/>
        <v>2291627</v>
      </c>
      <c r="I298" s="187">
        <f t="shared" si="130"/>
        <v>544000</v>
      </c>
      <c r="J298" s="187">
        <f t="shared" si="130"/>
        <v>29500</v>
      </c>
      <c r="K298" s="187">
        <f t="shared" si="130"/>
        <v>21591518</v>
      </c>
      <c r="L298" s="187">
        <f t="shared" si="130"/>
        <v>0</v>
      </c>
      <c r="M298" s="187">
        <f t="shared" si="130"/>
        <v>0</v>
      </c>
      <c r="N298" s="187">
        <f t="shared" si="130"/>
        <v>0</v>
      </c>
      <c r="O298" s="187">
        <f t="shared" si="130"/>
        <v>0</v>
      </c>
      <c r="P298" s="187">
        <f t="shared" si="130"/>
        <v>0</v>
      </c>
      <c r="Q298" s="198"/>
      <c r="R298" s="198"/>
      <c r="S298" s="199"/>
      <c r="T298" s="199"/>
      <c r="U298" s="199"/>
    </row>
    <row r="299" spans="1:21" s="173" customFormat="1" hidden="1">
      <c r="A299" s="605">
        <v>85311</v>
      </c>
      <c r="B299" s="608" t="s">
        <v>266</v>
      </c>
      <c r="C299" s="191" t="s">
        <v>6</v>
      </c>
      <c r="D299" s="182">
        <f>E299+M299</f>
        <v>444000</v>
      </c>
      <c r="E299" s="183">
        <f>F299+I299+J299+K299+L299</f>
        <v>444000</v>
      </c>
      <c r="F299" s="183">
        <f>G299+H299</f>
        <v>0</v>
      </c>
      <c r="G299" s="183">
        <v>0</v>
      </c>
      <c r="H299" s="183">
        <v>0</v>
      </c>
      <c r="I299" s="183">
        <v>444000</v>
      </c>
      <c r="J299" s="183">
        <v>0</v>
      </c>
      <c r="K299" s="183">
        <v>0</v>
      </c>
      <c r="L299" s="183">
        <v>0</v>
      </c>
      <c r="M299" s="183">
        <f>N299+P299</f>
        <v>0</v>
      </c>
      <c r="N299" s="183">
        <v>0</v>
      </c>
      <c r="O299" s="183">
        <v>0</v>
      </c>
      <c r="P299" s="183">
        <v>0</v>
      </c>
      <c r="Q299" s="192"/>
      <c r="R299" s="192"/>
      <c r="S299" s="184"/>
      <c r="T299" s="184"/>
      <c r="U299" s="184"/>
    </row>
    <row r="300" spans="1:21" s="173" customFormat="1" hidden="1">
      <c r="A300" s="606"/>
      <c r="B300" s="609"/>
      <c r="C300" s="191" t="s">
        <v>7</v>
      </c>
      <c r="D300" s="182">
        <f>E300+M300</f>
        <v>0</v>
      </c>
      <c r="E300" s="183">
        <f>F300+I300+J300+K300+L300</f>
        <v>0</v>
      </c>
      <c r="F300" s="183">
        <f>G300+H300</f>
        <v>0</v>
      </c>
      <c r="G300" s="183"/>
      <c r="H300" s="183"/>
      <c r="I300" s="183"/>
      <c r="J300" s="183"/>
      <c r="K300" s="183"/>
      <c r="L300" s="183"/>
      <c r="M300" s="183">
        <f>N300+P300</f>
        <v>0</v>
      </c>
      <c r="N300" s="183"/>
      <c r="O300" s="183"/>
      <c r="P300" s="183"/>
      <c r="Q300" s="192"/>
      <c r="R300" s="192"/>
      <c r="S300" s="184"/>
      <c r="T300" s="184"/>
      <c r="U300" s="184"/>
    </row>
    <row r="301" spans="1:21" s="173" customFormat="1" hidden="1">
      <c r="A301" s="607"/>
      <c r="B301" s="610"/>
      <c r="C301" s="191" t="s">
        <v>8</v>
      </c>
      <c r="D301" s="182">
        <f>D299+D300</f>
        <v>444000</v>
      </c>
      <c r="E301" s="183">
        <f t="shared" ref="E301:P301" si="131">E299+E300</f>
        <v>444000</v>
      </c>
      <c r="F301" s="183">
        <f t="shared" si="131"/>
        <v>0</v>
      </c>
      <c r="G301" s="183">
        <f t="shared" si="131"/>
        <v>0</v>
      </c>
      <c r="H301" s="183">
        <f t="shared" si="131"/>
        <v>0</v>
      </c>
      <c r="I301" s="183">
        <f t="shared" si="131"/>
        <v>444000</v>
      </c>
      <c r="J301" s="183">
        <f t="shared" si="131"/>
        <v>0</v>
      </c>
      <c r="K301" s="183">
        <f t="shared" si="131"/>
        <v>0</v>
      </c>
      <c r="L301" s="183">
        <f t="shared" si="131"/>
        <v>0</v>
      </c>
      <c r="M301" s="183">
        <f t="shared" si="131"/>
        <v>0</v>
      </c>
      <c r="N301" s="183">
        <f t="shared" si="131"/>
        <v>0</v>
      </c>
      <c r="O301" s="183">
        <f t="shared" si="131"/>
        <v>0</v>
      </c>
      <c r="P301" s="183">
        <f t="shared" si="131"/>
        <v>0</v>
      </c>
      <c r="Q301" s="192"/>
      <c r="R301" s="192"/>
      <c r="S301" s="184"/>
      <c r="T301" s="184"/>
      <c r="U301" s="184"/>
    </row>
    <row r="302" spans="1:21" s="173" customFormat="1" hidden="1">
      <c r="A302" s="605">
        <v>85324</v>
      </c>
      <c r="B302" s="608" t="s">
        <v>267</v>
      </c>
      <c r="C302" s="191" t="s">
        <v>6</v>
      </c>
      <c r="D302" s="182">
        <f>E302+M302</f>
        <v>385807</v>
      </c>
      <c r="E302" s="183">
        <f>F302+I302+J302+K302+L302</f>
        <v>385807</v>
      </c>
      <c r="F302" s="183">
        <f>G302+H302</f>
        <v>385807</v>
      </c>
      <c r="G302" s="183">
        <v>321807</v>
      </c>
      <c r="H302" s="183">
        <f>50000+2000+2000+2000+3000+5000</f>
        <v>64000</v>
      </c>
      <c r="I302" s="183">
        <v>0</v>
      </c>
      <c r="J302" s="183">
        <v>0</v>
      </c>
      <c r="K302" s="183">
        <v>0</v>
      </c>
      <c r="L302" s="183">
        <v>0</v>
      </c>
      <c r="M302" s="183">
        <f>N302+P302</f>
        <v>0</v>
      </c>
      <c r="N302" s="183">
        <v>0</v>
      </c>
      <c r="O302" s="183">
        <v>0</v>
      </c>
      <c r="P302" s="183">
        <v>0</v>
      </c>
      <c r="Q302" s="192"/>
      <c r="R302" s="192"/>
      <c r="S302" s="184"/>
      <c r="T302" s="184"/>
      <c r="U302" s="184"/>
    </row>
    <row r="303" spans="1:21" s="173" customFormat="1" hidden="1">
      <c r="A303" s="606"/>
      <c r="B303" s="609"/>
      <c r="C303" s="191" t="s">
        <v>7</v>
      </c>
      <c r="D303" s="182">
        <f>E303+M303</f>
        <v>0</v>
      </c>
      <c r="E303" s="183">
        <f>F303+I303+J303+K303+L303</f>
        <v>0</v>
      </c>
      <c r="F303" s="183">
        <f>G303+H303</f>
        <v>0</v>
      </c>
      <c r="G303" s="183"/>
      <c r="H303" s="183"/>
      <c r="I303" s="183"/>
      <c r="J303" s="183"/>
      <c r="K303" s="183"/>
      <c r="L303" s="183"/>
      <c r="M303" s="183">
        <f>N303+P303</f>
        <v>0</v>
      </c>
      <c r="N303" s="183"/>
      <c r="O303" s="183"/>
      <c r="P303" s="183"/>
      <c r="Q303" s="192"/>
      <c r="R303" s="192"/>
      <c r="S303" s="184"/>
      <c r="T303" s="184"/>
      <c r="U303" s="184"/>
    </row>
    <row r="304" spans="1:21" s="173" customFormat="1" hidden="1">
      <c r="A304" s="607"/>
      <c r="B304" s="610"/>
      <c r="C304" s="191" t="s">
        <v>8</v>
      </c>
      <c r="D304" s="182">
        <f>D302+D303</f>
        <v>385807</v>
      </c>
      <c r="E304" s="183">
        <f t="shared" ref="E304:P304" si="132">E302+E303</f>
        <v>385807</v>
      </c>
      <c r="F304" s="183">
        <f t="shared" si="132"/>
        <v>385807</v>
      </c>
      <c r="G304" s="183">
        <f t="shared" si="132"/>
        <v>321807</v>
      </c>
      <c r="H304" s="183">
        <f t="shared" si="132"/>
        <v>64000</v>
      </c>
      <c r="I304" s="183">
        <f t="shared" si="132"/>
        <v>0</v>
      </c>
      <c r="J304" s="183">
        <f t="shared" si="132"/>
        <v>0</v>
      </c>
      <c r="K304" s="183">
        <f t="shared" si="132"/>
        <v>0</v>
      </c>
      <c r="L304" s="183">
        <f t="shared" si="132"/>
        <v>0</v>
      </c>
      <c r="M304" s="183">
        <f t="shared" si="132"/>
        <v>0</v>
      </c>
      <c r="N304" s="183">
        <f t="shared" si="132"/>
        <v>0</v>
      </c>
      <c r="O304" s="183">
        <f t="shared" si="132"/>
        <v>0</v>
      </c>
      <c r="P304" s="183">
        <f t="shared" si="132"/>
        <v>0</v>
      </c>
      <c r="Q304" s="192"/>
      <c r="R304" s="192"/>
      <c r="S304" s="184"/>
      <c r="T304" s="184"/>
      <c r="U304" s="184"/>
    </row>
    <row r="305" spans="1:21" s="173" customFormat="1">
      <c r="A305" s="605">
        <v>85325</v>
      </c>
      <c r="B305" s="608" t="s">
        <v>122</v>
      </c>
      <c r="C305" s="191" t="s">
        <v>6</v>
      </c>
      <c r="D305" s="182">
        <f>E305+M305</f>
        <v>2316800</v>
      </c>
      <c r="E305" s="183">
        <f>F305+I305+J305+K305+L305</f>
        <v>2316800</v>
      </c>
      <c r="F305" s="183">
        <f>G305+H305</f>
        <v>2314800</v>
      </c>
      <c r="G305" s="183">
        <v>1977800</v>
      </c>
      <c r="H305" s="183">
        <v>337000</v>
      </c>
      <c r="I305" s="183">
        <v>0</v>
      </c>
      <c r="J305" s="183">
        <v>2000</v>
      </c>
      <c r="K305" s="183">
        <v>0</v>
      </c>
      <c r="L305" s="183">
        <v>0</v>
      </c>
      <c r="M305" s="183">
        <f>N305+P305</f>
        <v>0</v>
      </c>
      <c r="N305" s="183">
        <v>0</v>
      </c>
      <c r="O305" s="183">
        <v>0</v>
      </c>
      <c r="P305" s="183">
        <v>0</v>
      </c>
      <c r="Q305" s="192"/>
      <c r="R305" s="192"/>
      <c r="S305" s="184"/>
      <c r="T305" s="184"/>
      <c r="U305" s="184"/>
    </row>
    <row r="306" spans="1:21" s="173" customFormat="1">
      <c r="A306" s="606"/>
      <c r="B306" s="609"/>
      <c r="C306" s="191" t="s">
        <v>7</v>
      </c>
      <c r="D306" s="182">
        <f>E306+M306</f>
        <v>30400</v>
      </c>
      <c r="E306" s="183">
        <f>F306+I306+J306+K306+L306</f>
        <v>30400</v>
      </c>
      <c r="F306" s="183">
        <f>G306+H306</f>
        <v>30400</v>
      </c>
      <c r="G306" s="183">
        <v>30400</v>
      </c>
      <c r="H306" s="183"/>
      <c r="I306" s="183"/>
      <c r="J306" s="183"/>
      <c r="K306" s="183"/>
      <c r="L306" s="183"/>
      <c r="M306" s="183">
        <f>N306+P306</f>
        <v>0</v>
      </c>
      <c r="N306" s="183"/>
      <c r="O306" s="183"/>
      <c r="P306" s="183"/>
      <c r="Q306" s="192"/>
      <c r="R306" s="192"/>
      <c r="S306" s="184"/>
      <c r="T306" s="184"/>
      <c r="U306" s="184"/>
    </row>
    <row r="307" spans="1:21" s="173" customFormat="1">
      <c r="A307" s="607"/>
      <c r="B307" s="610"/>
      <c r="C307" s="191" t="s">
        <v>8</v>
      </c>
      <c r="D307" s="182">
        <f>D305+D306</f>
        <v>2347200</v>
      </c>
      <c r="E307" s="183">
        <f t="shared" ref="E307:P307" si="133">E305+E306</f>
        <v>2347200</v>
      </c>
      <c r="F307" s="183">
        <f t="shared" si="133"/>
        <v>2345200</v>
      </c>
      <c r="G307" s="183">
        <f t="shared" si="133"/>
        <v>2008200</v>
      </c>
      <c r="H307" s="183">
        <f t="shared" si="133"/>
        <v>337000</v>
      </c>
      <c r="I307" s="183">
        <f t="shared" si="133"/>
        <v>0</v>
      </c>
      <c r="J307" s="183">
        <f t="shared" si="133"/>
        <v>2000</v>
      </c>
      <c r="K307" s="183">
        <f t="shared" si="133"/>
        <v>0</v>
      </c>
      <c r="L307" s="183">
        <f t="shared" si="133"/>
        <v>0</v>
      </c>
      <c r="M307" s="183">
        <f t="shared" si="133"/>
        <v>0</v>
      </c>
      <c r="N307" s="183">
        <f t="shared" si="133"/>
        <v>0</v>
      </c>
      <c r="O307" s="183">
        <f t="shared" si="133"/>
        <v>0</v>
      </c>
      <c r="P307" s="183">
        <f t="shared" si="133"/>
        <v>0</v>
      </c>
      <c r="Q307" s="192"/>
      <c r="R307" s="192"/>
      <c r="S307" s="184"/>
      <c r="T307" s="184"/>
      <c r="U307" s="184"/>
    </row>
    <row r="308" spans="1:21" s="214" customFormat="1" ht="13.5" hidden="1" customHeight="1">
      <c r="A308" s="605">
        <v>85332</v>
      </c>
      <c r="B308" s="608" t="s">
        <v>268</v>
      </c>
      <c r="C308" s="191" t="s">
        <v>6</v>
      </c>
      <c r="D308" s="182">
        <f>E308+M308</f>
        <v>18559041</v>
      </c>
      <c r="E308" s="183">
        <f>F308+I308+J308+K308+L308</f>
        <v>18559041</v>
      </c>
      <c r="F308" s="183">
        <f>G308+H308</f>
        <v>9394558</v>
      </c>
      <c r="G308" s="183">
        <v>7675431</v>
      </c>
      <c r="H308" s="183">
        <f>37000+140000+2000+225000+131500+4000+355000+40000+1000+428700+14000+3000+9000+251427+29500+42000+6000</f>
        <v>1719127</v>
      </c>
      <c r="I308" s="183">
        <v>0</v>
      </c>
      <c r="J308" s="183">
        <v>27500</v>
      </c>
      <c r="K308" s="183">
        <v>9136983</v>
      </c>
      <c r="L308" s="183">
        <v>0</v>
      </c>
      <c r="M308" s="183">
        <f>N308+P308</f>
        <v>0</v>
      </c>
      <c r="N308" s="183">
        <v>0</v>
      </c>
      <c r="O308" s="183">
        <v>0</v>
      </c>
      <c r="P308" s="183">
        <v>0</v>
      </c>
      <c r="Q308" s="212"/>
      <c r="R308" s="212"/>
      <c r="S308" s="213"/>
      <c r="T308" s="213"/>
      <c r="U308" s="213"/>
    </row>
    <row r="309" spans="1:21" s="214" customFormat="1" ht="13.5" hidden="1" customHeight="1">
      <c r="A309" s="606"/>
      <c r="B309" s="609"/>
      <c r="C309" s="191" t="s">
        <v>7</v>
      </c>
      <c r="D309" s="182">
        <f>E309+M309</f>
        <v>0</v>
      </c>
      <c r="E309" s="183">
        <f>F309+I309+J309+K309+L309</f>
        <v>0</v>
      </c>
      <c r="F309" s="183">
        <f>G309+H309</f>
        <v>0</v>
      </c>
      <c r="G309" s="183"/>
      <c r="H309" s="183"/>
      <c r="I309" s="183"/>
      <c r="J309" s="183"/>
      <c r="K309" s="183"/>
      <c r="L309" s="183"/>
      <c r="M309" s="183">
        <f>N309+P309</f>
        <v>0</v>
      </c>
      <c r="N309" s="183"/>
      <c r="O309" s="183"/>
      <c r="P309" s="183"/>
      <c r="Q309" s="212"/>
      <c r="R309" s="212"/>
      <c r="S309" s="213"/>
      <c r="T309" s="213"/>
      <c r="U309" s="213"/>
    </row>
    <row r="310" spans="1:21" s="214" customFormat="1" ht="13.5" hidden="1" customHeight="1">
      <c r="A310" s="607"/>
      <c r="B310" s="610"/>
      <c r="C310" s="191" t="s">
        <v>8</v>
      </c>
      <c r="D310" s="182">
        <f>D308+D309</f>
        <v>18559041</v>
      </c>
      <c r="E310" s="183">
        <f t="shared" ref="E310:P310" si="134">E308+E309</f>
        <v>18559041</v>
      </c>
      <c r="F310" s="183">
        <f t="shared" si="134"/>
        <v>9394558</v>
      </c>
      <c r="G310" s="183">
        <f t="shared" si="134"/>
        <v>7675431</v>
      </c>
      <c r="H310" s="183">
        <f t="shared" si="134"/>
        <v>1719127</v>
      </c>
      <c r="I310" s="183">
        <f t="shared" si="134"/>
        <v>0</v>
      </c>
      <c r="J310" s="183">
        <f t="shared" si="134"/>
        <v>27500</v>
      </c>
      <c r="K310" s="183">
        <f t="shared" si="134"/>
        <v>9136983</v>
      </c>
      <c r="L310" s="183">
        <f t="shared" si="134"/>
        <v>0</v>
      </c>
      <c r="M310" s="183">
        <f t="shared" si="134"/>
        <v>0</v>
      </c>
      <c r="N310" s="183">
        <f t="shared" si="134"/>
        <v>0</v>
      </c>
      <c r="O310" s="183">
        <f t="shared" si="134"/>
        <v>0</v>
      </c>
      <c r="P310" s="183">
        <f t="shared" si="134"/>
        <v>0</v>
      </c>
      <c r="Q310" s="212"/>
      <c r="R310" s="212"/>
      <c r="S310" s="213"/>
      <c r="T310" s="213"/>
      <c r="U310" s="213"/>
    </row>
    <row r="311" spans="1:21" s="214" customFormat="1" ht="13.5" hidden="1" customHeight="1">
      <c r="A311" s="605">
        <v>85395</v>
      </c>
      <c r="B311" s="608" t="s">
        <v>156</v>
      </c>
      <c r="C311" s="191" t="s">
        <v>6</v>
      </c>
      <c r="D311" s="182">
        <f>E311+M311</f>
        <v>12726035</v>
      </c>
      <c r="E311" s="183">
        <f>F311+I311+J311+K311+L311</f>
        <v>12726035</v>
      </c>
      <c r="F311" s="183">
        <f>G311+H311</f>
        <v>171500</v>
      </c>
      <c r="G311" s="183">
        <v>0</v>
      </c>
      <c r="H311" s="183">
        <f>21000+12000+138500</f>
        <v>171500</v>
      </c>
      <c r="I311" s="183">
        <v>100000</v>
      </c>
      <c r="J311" s="183">
        <v>0</v>
      </c>
      <c r="K311" s="183">
        <v>12454535</v>
      </c>
      <c r="L311" s="183">
        <v>0</v>
      </c>
      <c r="M311" s="183">
        <f>N311+P311</f>
        <v>0</v>
      </c>
      <c r="N311" s="183">
        <v>0</v>
      </c>
      <c r="O311" s="183">
        <v>0</v>
      </c>
      <c r="P311" s="183">
        <v>0</v>
      </c>
      <c r="Q311" s="212"/>
      <c r="R311" s="212"/>
      <c r="S311" s="213"/>
      <c r="T311" s="213"/>
      <c r="U311" s="213"/>
    </row>
    <row r="312" spans="1:21" s="214" customFormat="1" ht="13.5" hidden="1" customHeight="1">
      <c r="A312" s="606"/>
      <c r="B312" s="609"/>
      <c r="C312" s="191" t="s">
        <v>7</v>
      </c>
      <c r="D312" s="182">
        <f>E312+M312</f>
        <v>0</v>
      </c>
      <c r="E312" s="183">
        <f>F312+I312+J312+K312+L312</f>
        <v>0</v>
      </c>
      <c r="F312" s="183">
        <f>G312+H312</f>
        <v>0</v>
      </c>
      <c r="G312" s="183"/>
      <c r="H312" s="183"/>
      <c r="I312" s="183"/>
      <c r="J312" s="183"/>
      <c r="K312" s="183"/>
      <c r="L312" s="183"/>
      <c r="M312" s="183">
        <f>N312+P312</f>
        <v>0</v>
      </c>
      <c r="N312" s="183"/>
      <c r="O312" s="183"/>
      <c r="P312" s="183"/>
      <c r="Q312" s="212"/>
      <c r="R312" s="212"/>
      <c r="S312" s="213"/>
      <c r="T312" s="213"/>
      <c r="U312" s="213"/>
    </row>
    <row r="313" spans="1:21" s="214" customFormat="1" ht="13.5" hidden="1" customHeight="1">
      <c r="A313" s="607"/>
      <c r="B313" s="610"/>
      <c r="C313" s="191" t="s">
        <v>8</v>
      </c>
      <c r="D313" s="182">
        <f>D311+D312</f>
        <v>12726035</v>
      </c>
      <c r="E313" s="183">
        <f t="shared" ref="E313:P313" si="135">E311+E312</f>
        <v>12726035</v>
      </c>
      <c r="F313" s="183">
        <f t="shared" si="135"/>
        <v>171500</v>
      </c>
      <c r="G313" s="183">
        <f t="shared" si="135"/>
        <v>0</v>
      </c>
      <c r="H313" s="183">
        <f t="shared" si="135"/>
        <v>171500</v>
      </c>
      <c r="I313" s="183">
        <f t="shared" si="135"/>
        <v>100000</v>
      </c>
      <c r="J313" s="183">
        <f t="shared" si="135"/>
        <v>0</v>
      </c>
      <c r="K313" s="183">
        <f t="shared" si="135"/>
        <v>12454535</v>
      </c>
      <c r="L313" s="183">
        <f t="shared" si="135"/>
        <v>0</v>
      </c>
      <c r="M313" s="183">
        <f t="shared" si="135"/>
        <v>0</v>
      </c>
      <c r="N313" s="183">
        <f t="shared" si="135"/>
        <v>0</v>
      </c>
      <c r="O313" s="183">
        <f t="shared" si="135"/>
        <v>0</v>
      </c>
      <c r="P313" s="183">
        <f t="shared" si="135"/>
        <v>0</v>
      </c>
      <c r="Q313" s="212"/>
      <c r="R313" s="212"/>
      <c r="S313" s="213"/>
      <c r="T313" s="213"/>
      <c r="U313" s="213"/>
    </row>
    <row r="314" spans="1:21" s="200" customFormat="1" ht="14.25" hidden="1">
      <c r="A314" s="613">
        <v>854</v>
      </c>
      <c r="B314" s="616" t="s">
        <v>269</v>
      </c>
      <c r="C314" s="185" t="s">
        <v>6</v>
      </c>
      <c r="D314" s="186">
        <f t="shared" ref="D314:P315" si="136">D317+D323+D326+D329+D335+D338+D320+D332</f>
        <v>45293877</v>
      </c>
      <c r="E314" s="187">
        <f t="shared" si="136"/>
        <v>33324012</v>
      </c>
      <c r="F314" s="187">
        <f t="shared" si="136"/>
        <v>27604738</v>
      </c>
      <c r="G314" s="187">
        <f t="shared" si="136"/>
        <v>23424492</v>
      </c>
      <c r="H314" s="187">
        <f t="shared" si="136"/>
        <v>4180246</v>
      </c>
      <c r="I314" s="187">
        <f t="shared" si="136"/>
        <v>387000</v>
      </c>
      <c r="J314" s="187">
        <f t="shared" si="136"/>
        <v>170972</v>
      </c>
      <c r="K314" s="187">
        <f t="shared" si="136"/>
        <v>5161302</v>
      </c>
      <c r="L314" s="187">
        <f t="shared" si="136"/>
        <v>0</v>
      </c>
      <c r="M314" s="187">
        <f t="shared" si="136"/>
        <v>11969865</v>
      </c>
      <c r="N314" s="187">
        <f t="shared" si="136"/>
        <v>11969865</v>
      </c>
      <c r="O314" s="187">
        <f t="shared" si="136"/>
        <v>3113351</v>
      </c>
      <c r="P314" s="187">
        <f t="shared" si="136"/>
        <v>0</v>
      </c>
      <c r="Q314" s="198"/>
      <c r="R314" s="198"/>
      <c r="S314" s="199"/>
      <c r="T314" s="199"/>
      <c r="U314" s="199"/>
    </row>
    <row r="315" spans="1:21" s="200" customFormat="1" ht="14.25" hidden="1">
      <c r="A315" s="614"/>
      <c r="B315" s="617"/>
      <c r="C315" s="185" t="s">
        <v>7</v>
      </c>
      <c r="D315" s="186">
        <f t="shared" si="136"/>
        <v>0</v>
      </c>
      <c r="E315" s="187">
        <f t="shared" si="136"/>
        <v>0</v>
      </c>
      <c r="F315" s="187">
        <f t="shared" si="136"/>
        <v>0</v>
      </c>
      <c r="G315" s="187">
        <f t="shared" si="136"/>
        <v>0</v>
      </c>
      <c r="H315" s="187">
        <f t="shared" si="136"/>
        <v>0</v>
      </c>
      <c r="I315" s="187">
        <f t="shared" si="136"/>
        <v>0</v>
      </c>
      <c r="J315" s="187">
        <f t="shared" si="136"/>
        <v>0</v>
      </c>
      <c r="K315" s="187">
        <f t="shared" si="136"/>
        <v>0</v>
      </c>
      <c r="L315" s="187">
        <f t="shared" si="136"/>
        <v>0</v>
      </c>
      <c r="M315" s="187">
        <f t="shared" si="136"/>
        <v>0</v>
      </c>
      <c r="N315" s="187">
        <f t="shared" si="136"/>
        <v>0</v>
      </c>
      <c r="O315" s="187">
        <f t="shared" si="136"/>
        <v>0</v>
      </c>
      <c r="P315" s="187">
        <f t="shared" si="136"/>
        <v>0</v>
      </c>
      <c r="Q315" s="198"/>
      <c r="R315" s="198"/>
      <c r="S315" s="199"/>
      <c r="T315" s="199"/>
      <c r="U315" s="199"/>
    </row>
    <row r="316" spans="1:21" s="200" customFormat="1" ht="14.25" hidden="1">
      <c r="A316" s="615"/>
      <c r="B316" s="618"/>
      <c r="C316" s="185" t="s">
        <v>8</v>
      </c>
      <c r="D316" s="186">
        <f>D314+D315</f>
        <v>45293877</v>
      </c>
      <c r="E316" s="187">
        <f t="shared" ref="E316:P316" si="137">E314+E315</f>
        <v>33324012</v>
      </c>
      <c r="F316" s="187">
        <f t="shared" si="137"/>
        <v>27604738</v>
      </c>
      <c r="G316" s="187">
        <f t="shared" si="137"/>
        <v>23424492</v>
      </c>
      <c r="H316" s="187">
        <f t="shared" si="137"/>
        <v>4180246</v>
      </c>
      <c r="I316" s="187">
        <f t="shared" si="137"/>
        <v>387000</v>
      </c>
      <c r="J316" s="187">
        <f t="shared" si="137"/>
        <v>170972</v>
      </c>
      <c r="K316" s="187">
        <f t="shared" si="137"/>
        <v>5161302</v>
      </c>
      <c r="L316" s="187">
        <f t="shared" si="137"/>
        <v>0</v>
      </c>
      <c r="M316" s="187">
        <f t="shared" si="137"/>
        <v>11969865</v>
      </c>
      <c r="N316" s="187">
        <f t="shared" si="137"/>
        <v>11969865</v>
      </c>
      <c r="O316" s="187">
        <f t="shared" si="137"/>
        <v>3113351</v>
      </c>
      <c r="P316" s="187">
        <f t="shared" si="137"/>
        <v>0</v>
      </c>
      <c r="Q316" s="198"/>
      <c r="R316" s="198"/>
      <c r="S316" s="199"/>
      <c r="T316" s="199"/>
      <c r="U316" s="199"/>
    </row>
    <row r="317" spans="1:21" s="214" customFormat="1" ht="13.5" hidden="1" customHeight="1">
      <c r="A317" s="605">
        <v>85403</v>
      </c>
      <c r="B317" s="608" t="s">
        <v>270</v>
      </c>
      <c r="C317" s="191" t="s">
        <v>6</v>
      </c>
      <c r="D317" s="182">
        <f t="shared" ref="D317:D339" si="138">E317+M317</f>
        <v>33196045</v>
      </c>
      <c r="E317" s="183">
        <f t="shared" ref="E317:E339" si="139">F317+I317+J317+K317+L317</f>
        <v>21226180</v>
      </c>
      <c r="F317" s="183">
        <f t="shared" ref="F317:F339" si="140">G317+H317</f>
        <v>20549199</v>
      </c>
      <c r="G317" s="183">
        <v>17268813</v>
      </c>
      <c r="H317" s="183">
        <v>3280386</v>
      </c>
      <c r="I317" s="183">
        <v>0</v>
      </c>
      <c r="J317" s="183">
        <v>109529</v>
      </c>
      <c r="K317" s="183">
        <v>567452</v>
      </c>
      <c r="L317" s="183">
        <v>0</v>
      </c>
      <c r="M317" s="183">
        <f t="shared" ref="M317:M339" si="141">N317+P317</f>
        <v>11969865</v>
      </c>
      <c r="N317" s="183">
        <v>11969865</v>
      </c>
      <c r="O317" s="183">
        <v>3113351</v>
      </c>
      <c r="P317" s="183">
        <v>0</v>
      </c>
      <c r="Q317" s="212"/>
      <c r="R317" s="212"/>
      <c r="S317" s="213"/>
      <c r="T317" s="213"/>
      <c r="U317" s="213"/>
    </row>
    <row r="318" spans="1:21" s="214" customFormat="1" ht="13.5" hidden="1" customHeight="1">
      <c r="A318" s="606"/>
      <c r="B318" s="609"/>
      <c r="C318" s="191" t="s">
        <v>7</v>
      </c>
      <c r="D318" s="182">
        <f t="shared" si="138"/>
        <v>0</v>
      </c>
      <c r="E318" s="183">
        <f t="shared" si="139"/>
        <v>0</v>
      </c>
      <c r="F318" s="183">
        <f t="shared" si="140"/>
        <v>0</v>
      </c>
      <c r="G318" s="183"/>
      <c r="H318" s="183"/>
      <c r="I318" s="183"/>
      <c r="J318" s="183"/>
      <c r="K318" s="183"/>
      <c r="L318" s="183"/>
      <c r="M318" s="183">
        <f t="shared" si="141"/>
        <v>0</v>
      </c>
      <c r="N318" s="183"/>
      <c r="O318" s="183"/>
      <c r="P318" s="183"/>
      <c r="Q318" s="212"/>
      <c r="R318" s="212"/>
      <c r="S318" s="213"/>
      <c r="T318" s="213"/>
      <c r="U318" s="213"/>
    </row>
    <row r="319" spans="1:21" s="214" customFormat="1" ht="13.5" hidden="1" customHeight="1">
      <c r="A319" s="607"/>
      <c r="B319" s="610"/>
      <c r="C319" s="191" t="s">
        <v>8</v>
      </c>
      <c r="D319" s="182">
        <f>D317+D318</f>
        <v>33196045</v>
      </c>
      <c r="E319" s="183">
        <f t="shared" ref="E319:P319" si="142">E317+E318</f>
        <v>21226180</v>
      </c>
      <c r="F319" s="183">
        <f t="shared" si="142"/>
        <v>20549199</v>
      </c>
      <c r="G319" s="183">
        <f t="shared" si="142"/>
        <v>17268813</v>
      </c>
      <c r="H319" s="183">
        <f t="shared" si="142"/>
        <v>3280386</v>
      </c>
      <c r="I319" s="183">
        <f t="shared" si="142"/>
        <v>0</v>
      </c>
      <c r="J319" s="183">
        <f t="shared" si="142"/>
        <v>109529</v>
      </c>
      <c r="K319" s="183">
        <f t="shared" si="142"/>
        <v>567452</v>
      </c>
      <c r="L319" s="183">
        <f t="shared" si="142"/>
        <v>0</v>
      </c>
      <c r="M319" s="183">
        <f t="shared" si="142"/>
        <v>11969865</v>
      </c>
      <c r="N319" s="183">
        <f t="shared" si="142"/>
        <v>11969865</v>
      </c>
      <c r="O319" s="183">
        <f t="shared" si="142"/>
        <v>3113351</v>
      </c>
      <c r="P319" s="183">
        <f t="shared" si="142"/>
        <v>0</v>
      </c>
      <c r="Q319" s="212"/>
      <c r="R319" s="212"/>
      <c r="S319" s="213"/>
      <c r="T319" s="213"/>
      <c r="U319" s="213"/>
    </row>
    <row r="320" spans="1:21" s="214" customFormat="1" ht="13.5" hidden="1" customHeight="1">
      <c r="A320" s="605">
        <v>85404</v>
      </c>
      <c r="B320" s="608" t="s">
        <v>271</v>
      </c>
      <c r="C320" s="191" t="s">
        <v>6</v>
      </c>
      <c r="D320" s="182">
        <f t="shared" si="138"/>
        <v>1332089</v>
      </c>
      <c r="E320" s="183">
        <f t="shared" si="139"/>
        <v>1332089</v>
      </c>
      <c r="F320" s="183">
        <f t="shared" si="140"/>
        <v>1329819</v>
      </c>
      <c r="G320" s="183">
        <v>1217925</v>
      </c>
      <c r="H320" s="183">
        <v>111894</v>
      </c>
      <c r="I320" s="183">
        <v>0</v>
      </c>
      <c r="J320" s="183">
        <v>2270</v>
      </c>
      <c r="K320" s="183">
        <v>0</v>
      </c>
      <c r="L320" s="183">
        <v>0</v>
      </c>
      <c r="M320" s="183">
        <f t="shared" si="141"/>
        <v>0</v>
      </c>
      <c r="N320" s="183">
        <v>0</v>
      </c>
      <c r="O320" s="183">
        <v>0</v>
      </c>
      <c r="P320" s="183">
        <v>0</v>
      </c>
      <c r="Q320" s="212"/>
      <c r="R320" s="212"/>
      <c r="S320" s="213"/>
      <c r="T320" s="213"/>
      <c r="U320" s="213"/>
    </row>
    <row r="321" spans="1:21" s="214" customFormat="1" ht="13.5" hidden="1" customHeight="1">
      <c r="A321" s="606"/>
      <c r="B321" s="609"/>
      <c r="C321" s="191" t="s">
        <v>7</v>
      </c>
      <c r="D321" s="182">
        <f t="shared" si="138"/>
        <v>0</v>
      </c>
      <c r="E321" s="183">
        <f t="shared" si="139"/>
        <v>0</v>
      </c>
      <c r="F321" s="183">
        <f t="shared" si="140"/>
        <v>0</v>
      </c>
      <c r="G321" s="183"/>
      <c r="H321" s="183"/>
      <c r="I321" s="183"/>
      <c r="J321" s="183"/>
      <c r="K321" s="183"/>
      <c r="L321" s="183"/>
      <c r="M321" s="183">
        <f t="shared" si="141"/>
        <v>0</v>
      </c>
      <c r="N321" s="183"/>
      <c r="O321" s="183"/>
      <c r="P321" s="183"/>
      <c r="Q321" s="212"/>
      <c r="R321" s="212"/>
      <c r="S321" s="213"/>
      <c r="T321" s="213"/>
      <c r="U321" s="213"/>
    </row>
    <row r="322" spans="1:21" s="214" customFormat="1" ht="13.5" hidden="1" customHeight="1">
      <c r="A322" s="607"/>
      <c r="B322" s="610"/>
      <c r="C322" s="181" t="s">
        <v>8</v>
      </c>
      <c r="D322" s="182">
        <f>D320+D321</f>
        <v>1332089</v>
      </c>
      <c r="E322" s="183">
        <f t="shared" ref="E322:P322" si="143">E320+E321</f>
        <v>1332089</v>
      </c>
      <c r="F322" s="183">
        <f t="shared" si="143"/>
        <v>1329819</v>
      </c>
      <c r="G322" s="183">
        <f t="shared" si="143"/>
        <v>1217925</v>
      </c>
      <c r="H322" s="183">
        <f t="shared" si="143"/>
        <v>111894</v>
      </c>
      <c r="I322" s="183">
        <f t="shared" si="143"/>
        <v>0</v>
      </c>
      <c r="J322" s="183">
        <f t="shared" si="143"/>
        <v>2270</v>
      </c>
      <c r="K322" s="183">
        <f t="shared" si="143"/>
        <v>0</v>
      </c>
      <c r="L322" s="183">
        <f t="shared" si="143"/>
        <v>0</v>
      </c>
      <c r="M322" s="183">
        <f t="shared" si="141"/>
        <v>0</v>
      </c>
      <c r="N322" s="183">
        <f t="shared" si="143"/>
        <v>0</v>
      </c>
      <c r="O322" s="183">
        <f t="shared" si="143"/>
        <v>0</v>
      </c>
      <c r="P322" s="183">
        <f t="shared" si="143"/>
        <v>0</v>
      </c>
      <c r="Q322" s="212"/>
      <c r="R322" s="212"/>
      <c r="S322" s="213"/>
      <c r="T322" s="213"/>
      <c r="U322" s="213"/>
    </row>
    <row r="323" spans="1:21" s="214" customFormat="1" ht="13.5" hidden="1" customHeight="1">
      <c r="A323" s="605">
        <v>85407</v>
      </c>
      <c r="B323" s="608" t="s">
        <v>272</v>
      </c>
      <c r="C323" s="191" t="s">
        <v>6</v>
      </c>
      <c r="D323" s="182">
        <f t="shared" si="138"/>
        <v>3938956</v>
      </c>
      <c r="E323" s="183">
        <f t="shared" si="139"/>
        <v>3938956</v>
      </c>
      <c r="F323" s="183">
        <f t="shared" si="140"/>
        <v>3928373</v>
      </c>
      <c r="G323" s="183">
        <v>3789459</v>
      </c>
      <c r="H323" s="183">
        <v>138914</v>
      </c>
      <c r="I323" s="183">
        <v>0</v>
      </c>
      <c r="J323" s="183">
        <v>10583</v>
      </c>
      <c r="K323" s="183">
        <v>0</v>
      </c>
      <c r="L323" s="183">
        <v>0</v>
      </c>
      <c r="M323" s="183">
        <f t="shared" si="141"/>
        <v>0</v>
      </c>
      <c r="N323" s="183">
        <v>0</v>
      </c>
      <c r="O323" s="183">
        <v>0</v>
      </c>
      <c r="P323" s="183">
        <v>0</v>
      </c>
      <c r="Q323" s="212"/>
      <c r="R323" s="212"/>
      <c r="S323" s="213"/>
      <c r="T323" s="213"/>
      <c r="U323" s="213"/>
    </row>
    <row r="324" spans="1:21" s="214" customFormat="1" ht="13.5" hidden="1" customHeight="1">
      <c r="A324" s="606"/>
      <c r="B324" s="609"/>
      <c r="C324" s="191" t="s">
        <v>7</v>
      </c>
      <c r="D324" s="182">
        <f t="shared" si="138"/>
        <v>0</v>
      </c>
      <c r="E324" s="183">
        <f t="shared" si="139"/>
        <v>0</v>
      </c>
      <c r="F324" s="183">
        <f t="shared" si="140"/>
        <v>0</v>
      </c>
      <c r="G324" s="183"/>
      <c r="H324" s="183"/>
      <c r="I324" s="183"/>
      <c r="J324" s="183"/>
      <c r="K324" s="183"/>
      <c r="L324" s="183"/>
      <c r="M324" s="183">
        <f t="shared" si="141"/>
        <v>0</v>
      </c>
      <c r="N324" s="183"/>
      <c r="O324" s="183"/>
      <c r="P324" s="183"/>
      <c r="Q324" s="212"/>
      <c r="R324" s="212"/>
      <c r="S324" s="213"/>
      <c r="T324" s="213"/>
      <c r="U324" s="213"/>
    </row>
    <row r="325" spans="1:21" s="214" customFormat="1" ht="13.5" hidden="1" customHeight="1">
      <c r="A325" s="607"/>
      <c r="B325" s="610"/>
      <c r="C325" s="191" t="s">
        <v>8</v>
      </c>
      <c r="D325" s="182">
        <f>D323+D324</f>
        <v>3938956</v>
      </c>
      <c r="E325" s="183">
        <f t="shared" ref="E325:P325" si="144">E323+E324</f>
        <v>3938956</v>
      </c>
      <c r="F325" s="183">
        <f t="shared" si="144"/>
        <v>3928373</v>
      </c>
      <c r="G325" s="183">
        <f t="shared" si="144"/>
        <v>3789459</v>
      </c>
      <c r="H325" s="183">
        <f t="shared" si="144"/>
        <v>138914</v>
      </c>
      <c r="I325" s="183">
        <f t="shared" si="144"/>
        <v>0</v>
      </c>
      <c r="J325" s="183">
        <f t="shared" si="144"/>
        <v>10583</v>
      </c>
      <c r="K325" s="183">
        <f t="shared" si="144"/>
        <v>0</v>
      </c>
      <c r="L325" s="183">
        <f t="shared" si="144"/>
        <v>0</v>
      </c>
      <c r="M325" s="183">
        <f t="shared" si="144"/>
        <v>0</v>
      </c>
      <c r="N325" s="183">
        <f t="shared" si="144"/>
        <v>0</v>
      </c>
      <c r="O325" s="183">
        <f t="shared" si="144"/>
        <v>0</v>
      </c>
      <c r="P325" s="183">
        <f t="shared" si="144"/>
        <v>0</v>
      </c>
      <c r="Q325" s="212"/>
      <c r="R325" s="212"/>
      <c r="S325" s="213"/>
      <c r="T325" s="213"/>
      <c r="U325" s="213"/>
    </row>
    <row r="326" spans="1:21" s="214" customFormat="1" ht="13.5" hidden="1" customHeight="1">
      <c r="A326" s="605">
        <v>85410</v>
      </c>
      <c r="B326" s="608" t="s">
        <v>273</v>
      </c>
      <c r="C326" s="191" t="s">
        <v>6</v>
      </c>
      <c r="D326" s="182">
        <f t="shared" si="138"/>
        <v>1437581</v>
      </c>
      <c r="E326" s="183">
        <f t="shared" si="139"/>
        <v>1437581</v>
      </c>
      <c r="F326" s="183">
        <f t="shared" si="140"/>
        <v>1435081</v>
      </c>
      <c r="G326" s="183">
        <v>1148295</v>
      </c>
      <c r="H326" s="183">
        <f>180000+27500+1600+400+20000+1500+42054+13232+500</f>
        <v>286786</v>
      </c>
      <c r="I326" s="183">
        <v>0</v>
      </c>
      <c r="J326" s="183">
        <v>2500</v>
      </c>
      <c r="K326" s="183">
        <v>0</v>
      </c>
      <c r="L326" s="183">
        <v>0</v>
      </c>
      <c r="M326" s="183">
        <f t="shared" si="141"/>
        <v>0</v>
      </c>
      <c r="N326" s="183">
        <v>0</v>
      </c>
      <c r="O326" s="183">
        <v>0</v>
      </c>
      <c r="P326" s="183">
        <v>0</v>
      </c>
      <c r="Q326" s="212"/>
      <c r="R326" s="212"/>
      <c r="S326" s="213"/>
      <c r="T326" s="213"/>
      <c r="U326" s="213"/>
    </row>
    <row r="327" spans="1:21" s="214" customFormat="1" ht="13.5" hidden="1" customHeight="1">
      <c r="A327" s="606"/>
      <c r="B327" s="609"/>
      <c r="C327" s="191" t="s">
        <v>7</v>
      </c>
      <c r="D327" s="182">
        <f t="shared" si="138"/>
        <v>0</v>
      </c>
      <c r="E327" s="183">
        <f t="shared" si="139"/>
        <v>0</v>
      </c>
      <c r="F327" s="183">
        <f t="shared" si="140"/>
        <v>0</v>
      </c>
      <c r="G327" s="183"/>
      <c r="H327" s="183"/>
      <c r="I327" s="183"/>
      <c r="J327" s="183"/>
      <c r="K327" s="183"/>
      <c r="L327" s="183"/>
      <c r="M327" s="183">
        <f t="shared" si="141"/>
        <v>0</v>
      </c>
      <c r="N327" s="183"/>
      <c r="O327" s="183"/>
      <c r="P327" s="183"/>
      <c r="Q327" s="212"/>
      <c r="R327" s="212"/>
      <c r="S327" s="213"/>
      <c r="T327" s="213"/>
      <c r="U327" s="213"/>
    </row>
    <row r="328" spans="1:21" s="214" customFormat="1" ht="13.5" hidden="1" customHeight="1">
      <c r="A328" s="607"/>
      <c r="B328" s="610"/>
      <c r="C328" s="191" t="s">
        <v>8</v>
      </c>
      <c r="D328" s="182">
        <f>D326+D327</f>
        <v>1437581</v>
      </c>
      <c r="E328" s="183">
        <f t="shared" ref="E328:P328" si="145">E326+E327</f>
        <v>1437581</v>
      </c>
      <c r="F328" s="183">
        <f t="shared" si="145"/>
        <v>1435081</v>
      </c>
      <c r="G328" s="183">
        <f t="shared" si="145"/>
        <v>1148295</v>
      </c>
      <c r="H328" s="183">
        <f t="shared" si="145"/>
        <v>286786</v>
      </c>
      <c r="I328" s="183">
        <f t="shared" si="145"/>
        <v>0</v>
      </c>
      <c r="J328" s="183">
        <f t="shared" si="145"/>
        <v>2500</v>
      </c>
      <c r="K328" s="183">
        <f t="shared" si="145"/>
        <v>0</v>
      </c>
      <c r="L328" s="183">
        <f t="shared" si="145"/>
        <v>0</v>
      </c>
      <c r="M328" s="183">
        <f t="shared" si="145"/>
        <v>0</v>
      </c>
      <c r="N328" s="183">
        <f t="shared" si="145"/>
        <v>0</v>
      </c>
      <c r="O328" s="183">
        <f t="shared" si="145"/>
        <v>0</v>
      </c>
      <c r="P328" s="183">
        <f t="shared" si="145"/>
        <v>0</v>
      </c>
      <c r="Q328" s="212"/>
      <c r="R328" s="212"/>
      <c r="S328" s="213"/>
      <c r="T328" s="213"/>
      <c r="U328" s="213"/>
    </row>
    <row r="329" spans="1:21" s="173" customFormat="1" hidden="1">
      <c r="A329" s="605">
        <v>85415</v>
      </c>
      <c r="B329" s="608" t="s">
        <v>274</v>
      </c>
      <c r="C329" s="191" t="s">
        <v>6</v>
      </c>
      <c r="D329" s="182">
        <f t="shared" si="138"/>
        <v>207000</v>
      </c>
      <c r="E329" s="183">
        <f t="shared" si="139"/>
        <v>207000</v>
      </c>
      <c r="F329" s="183">
        <f t="shared" si="140"/>
        <v>0</v>
      </c>
      <c r="G329" s="183">
        <v>0</v>
      </c>
      <c r="H329" s="183">
        <v>0</v>
      </c>
      <c r="I329" s="183">
        <v>207000</v>
      </c>
      <c r="J329" s="183">
        <v>0</v>
      </c>
      <c r="K329" s="183">
        <v>0</v>
      </c>
      <c r="L329" s="183">
        <v>0</v>
      </c>
      <c r="M329" s="183">
        <f t="shared" si="141"/>
        <v>0</v>
      </c>
      <c r="N329" s="183">
        <v>0</v>
      </c>
      <c r="O329" s="183">
        <v>0</v>
      </c>
      <c r="P329" s="183">
        <v>0</v>
      </c>
      <c r="Q329" s="192"/>
      <c r="R329" s="192"/>
      <c r="S329" s="184"/>
      <c r="T329" s="184"/>
      <c r="U329" s="184"/>
    </row>
    <row r="330" spans="1:21" s="173" customFormat="1" hidden="1">
      <c r="A330" s="606"/>
      <c r="B330" s="609"/>
      <c r="C330" s="191" t="s">
        <v>7</v>
      </c>
      <c r="D330" s="182">
        <f t="shared" si="138"/>
        <v>0</v>
      </c>
      <c r="E330" s="183">
        <f t="shared" si="139"/>
        <v>0</v>
      </c>
      <c r="F330" s="183">
        <f t="shared" si="140"/>
        <v>0</v>
      </c>
      <c r="G330" s="183"/>
      <c r="H330" s="183"/>
      <c r="I330" s="183"/>
      <c r="J330" s="183"/>
      <c r="K330" s="183"/>
      <c r="L330" s="183"/>
      <c r="M330" s="183">
        <f t="shared" si="141"/>
        <v>0</v>
      </c>
      <c r="N330" s="183"/>
      <c r="O330" s="183"/>
      <c r="P330" s="183"/>
      <c r="Q330" s="192"/>
      <c r="R330" s="192"/>
      <c r="S330" s="184"/>
      <c r="T330" s="184"/>
      <c r="U330" s="184"/>
    </row>
    <row r="331" spans="1:21" s="173" customFormat="1" hidden="1">
      <c r="A331" s="607"/>
      <c r="B331" s="610"/>
      <c r="C331" s="191" t="s">
        <v>8</v>
      </c>
      <c r="D331" s="182">
        <f>D329+D330</f>
        <v>207000</v>
      </c>
      <c r="E331" s="183">
        <f t="shared" ref="E331:P331" si="146">E329+E330</f>
        <v>207000</v>
      </c>
      <c r="F331" s="183">
        <f t="shared" si="146"/>
        <v>0</v>
      </c>
      <c r="G331" s="183">
        <f t="shared" si="146"/>
        <v>0</v>
      </c>
      <c r="H331" s="183">
        <f t="shared" si="146"/>
        <v>0</v>
      </c>
      <c r="I331" s="183">
        <f t="shared" si="146"/>
        <v>207000</v>
      </c>
      <c r="J331" s="183">
        <f t="shared" si="146"/>
        <v>0</v>
      </c>
      <c r="K331" s="183">
        <f t="shared" si="146"/>
        <v>0</v>
      </c>
      <c r="L331" s="183">
        <f t="shared" si="146"/>
        <v>0</v>
      </c>
      <c r="M331" s="183">
        <f t="shared" si="146"/>
        <v>0</v>
      </c>
      <c r="N331" s="183">
        <f t="shared" si="146"/>
        <v>0</v>
      </c>
      <c r="O331" s="183">
        <f t="shared" si="146"/>
        <v>0</v>
      </c>
      <c r="P331" s="183">
        <f t="shared" si="146"/>
        <v>0</v>
      </c>
      <c r="Q331" s="192"/>
      <c r="R331" s="192"/>
      <c r="S331" s="184"/>
      <c r="T331" s="184"/>
      <c r="U331" s="184"/>
    </row>
    <row r="332" spans="1:21" s="173" customFormat="1" hidden="1">
      <c r="A332" s="605">
        <v>85416</v>
      </c>
      <c r="B332" s="608" t="s">
        <v>275</v>
      </c>
      <c r="C332" s="191" t="s">
        <v>6</v>
      </c>
      <c r="D332" s="182">
        <f t="shared" si="138"/>
        <v>4593850</v>
      </c>
      <c r="E332" s="183">
        <f t="shared" si="139"/>
        <v>4593850</v>
      </c>
      <c r="F332" s="183">
        <f t="shared" si="140"/>
        <v>0</v>
      </c>
      <c r="G332" s="183">
        <v>0</v>
      </c>
      <c r="H332" s="183">
        <v>0</v>
      </c>
      <c r="I332" s="183">
        <v>0</v>
      </c>
      <c r="J332" s="183">
        <v>0</v>
      </c>
      <c r="K332" s="183">
        <v>4593850</v>
      </c>
      <c r="L332" s="183">
        <v>0</v>
      </c>
      <c r="M332" s="183">
        <f t="shared" si="141"/>
        <v>0</v>
      </c>
      <c r="N332" s="183">
        <v>0</v>
      </c>
      <c r="O332" s="183">
        <v>0</v>
      </c>
      <c r="P332" s="183">
        <v>0</v>
      </c>
      <c r="Q332" s="192"/>
      <c r="R332" s="192"/>
      <c r="S332" s="184"/>
      <c r="T332" s="184"/>
      <c r="U332" s="184"/>
    </row>
    <row r="333" spans="1:21" s="173" customFormat="1" hidden="1">
      <c r="A333" s="606"/>
      <c r="B333" s="609"/>
      <c r="C333" s="191" t="s">
        <v>7</v>
      </c>
      <c r="D333" s="182">
        <f t="shared" si="138"/>
        <v>0</v>
      </c>
      <c r="E333" s="183">
        <f t="shared" si="139"/>
        <v>0</v>
      </c>
      <c r="F333" s="183">
        <f t="shared" si="140"/>
        <v>0</v>
      </c>
      <c r="G333" s="183"/>
      <c r="H333" s="183"/>
      <c r="I333" s="183"/>
      <c r="J333" s="183"/>
      <c r="K333" s="183"/>
      <c r="L333" s="183"/>
      <c r="M333" s="183">
        <f t="shared" si="141"/>
        <v>0</v>
      </c>
      <c r="N333" s="183"/>
      <c r="O333" s="183"/>
      <c r="P333" s="183"/>
      <c r="Q333" s="192"/>
      <c r="R333" s="192"/>
      <c r="S333" s="184"/>
      <c r="T333" s="184"/>
      <c r="U333" s="184"/>
    </row>
    <row r="334" spans="1:21" s="173" customFormat="1" hidden="1">
      <c r="A334" s="607"/>
      <c r="B334" s="610"/>
      <c r="C334" s="191" t="s">
        <v>8</v>
      </c>
      <c r="D334" s="182">
        <f>D332+D333</f>
        <v>4593850</v>
      </c>
      <c r="E334" s="183">
        <f t="shared" ref="E334:P334" si="147">E332+E333</f>
        <v>4593850</v>
      </c>
      <c r="F334" s="183">
        <f t="shared" si="147"/>
        <v>0</v>
      </c>
      <c r="G334" s="183">
        <f t="shared" si="147"/>
        <v>0</v>
      </c>
      <c r="H334" s="183">
        <f t="shared" si="147"/>
        <v>0</v>
      </c>
      <c r="I334" s="183">
        <f t="shared" si="147"/>
        <v>0</v>
      </c>
      <c r="J334" s="183">
        <f t="shared" si="147"/>
        <v>0</v>
      </c>
      <c r="K334" s="183">
        <f t="shared" si="147"/>
        <v>4593850</v>
      </c>
      <c r="L334" s="183">
        <f t="shared" si="147"/>
        <v>0</v>
      </c>
      <c r="M334" s="183">
        <f t="shared" si="147"/>
        <v>0</v>
      </c>
      <c r="N334" s="183">
        <f t="shared" si="147"/>
        <v>0</v>
      </c>
      <c r="O334" s="183">
        <f t="shared" si="147"/>
        <v>0</v>
      </c>
      <c r="P334" s="183">
        <f t="shared" si="147"/>
        <v>0</v>
      </c>
      <c r="Q334" s="192"/>
      <c r="R334" s="192"/>
      <c r="S334" s="184"/>
      <c r="T334" s="184"/>
      <c r="U334" s="184"/>
    </row>
    <row r="335" spans="1:21" s="214" customFormat="1" ht="13.5" hidden="1" customHeight="1">
      <c r="A335" s="605">
        <v>85446</v>
      </c>
      <c r="B335" s="608" t="s">
        <v>244</v>
      </c>
      <c r="C335" s="191" t="s">
        <v>6</v>
      </c>
      <c r="D335" s="182">
        <f t="shared" si="138"/>
        <v>100000</v>
      </c>
      <c r="E335" s="183">
        <f t="shared" si="139"/>
        <v>100000</v>
      </c>
      <c r="F335" s="183">
        <f t="shared" si="140"/>
        <v>100000</v>
      </c>
      <c r="G335" s="183">
        <v>0</v>
      </c>
      <c r="H335" s="183">
        <v>100000</v>
      </c>
      <c r="I335" s="183">
        <v>0</v>
      </c>
      <c r="J335" s="183">
        <v>0</v>
      </c>
      <c r="K335" s="183">
        <v>0</v>
      </c>
      <c r="L335" s="183">
        <v>0</v>
      </c>
      <c r="M335" s="183">
        <f t="shared" si="141"/>
        <v>0</v>
      </c>
      <c r="N335" s="183">
        <v>0</v>
      </c>
      <c r="O335" s="183">
        <v>0</v>
      </c>
      <c r="P335" s="183">
        <v>0</v>
      </c>
      <c r="Q335" s="212"/>
      <c r="R335" s="212"/>
      <c r="S335" s="213"/>
      <c r="T335" s="213"/>
      <c r="U335" s="213"/>
    </row>
    <row r="336" spans="1:21" s="214" customFormat="1" ht="13.5" hidden="1" customHeight="1">
      <c r="A336" s="606"/>
      <c r="B336" s="609"/>
      <c r="C336" s="191" t="s">
        <v>7</v>
      </c>
      <c r="D336" s="182">
        <f t="shared" si="138"/>
        <v>0</v>
      </c>
      <c r="E336" s="183">
        <f t="shared" si="139"/>
        <v>0</v>
      </c>
      <c r="F336" s="183">
        <f t="shared" si="140"/>
        <v>0</v>
      </c>
      <c r="G336" s="183"/>
      <c r="H336" s="183"/>
      <c r="I336" s="183"/>
      <c r="J336" s="183"/>
      <c r="K336" s="183"/>
      <c r="L336" s="183"/>
      <c r="M336" s="183">
        <f t="shared" si="141"/>
        <v>0</v>
      </c>
      <c r="N336" s="183"/>
      <c r="O336" s="183"/>
      <c r="P336" s="183"/>
      <c r="Q336" s="212"/>
      <c r="R336" s="212"/>
      <c r="S336" s="213"/>
      <c r="T336" s="213"/>
      <c r="U336" s="213"/>
    </row>
    <row r="337" spans="1:21" s="214" customFormat="1" ht="13.5" hidden="1" customHeight="1">
      <c r="A337" s="607"/>
      <c r="B337" s="610"/>
      <c r="C337" s="191" t="s">
        <v>8</v>
      </c>
      <c r="D337" s="182">
        <f>D335+D336</f>
        <v>100000</v>
      </c>
      <c r="E337" s="183">
        <f t="shared" ref="E337:P337" si="148">E335+E336</f>
        <v>100000</v>
      </c>
      <c r="F337" s="183">
        <f t="shared" si="148"/>
        <v>100000</v>
      </c>
      <c r="G337" s="183">
        <f t="shared" si="148"/>
        <v>0</v>
      </c>
      <c r="H337" s="183">
        <f t="shared" si="148"/>
        <v>100000</v>
      </c>
      <c r="I337" s="183">
        <f t="shared" si="148"/>
        <v>0</v>
      </c>
      <c r="J337" s="183">
        <f t="shared" si="148"/>
        <v>0</v>
      </c>
      <c r="K337" s="183">
        <f t="shared" si="148"/>
        <v>0</v>
      </c>
      <c r="L337" s="183">
        <f t="shared" si="148"/>
        <v>0</v>
      </c>
      <c r="M337" s="183">
        <f t="shared" si="148"/>
        <v>0</v>
      </c>
      <c r="N337" s="183">
        <f t="shared" si="148"/>
        <v>0</v>
      </c>
      <c r="O337" s="183">
        <f t="shared" si="148"/>
        <v>0</v>
      </c>
      <c r="P337" s="183">
        <f t="shared" si="148"/>
        <v>0</v>
      </c>
      <c r="Q337" s="212"/>
      <c r="R337" s="212"/>
      <c r="S337" s="213"/>
      <c r="T337" s="213"/>
      <c r="U337" s="213"/>
    </row>
    <row r="338" spans="1:21" s="214" customFormat="1" ht="13.5" hidden="1" customHeight="1">
      <c r="A338" s="605">
        <v>85495</v>
      </c>
      <c r="B338" s="608" t="s">
        <v>156</v>
      </c>
      <c r="C338" s="191" t="s">
        <v>6</v>
      </c>
      <c r="D338" s="182">
        <f t="shared" si="138"/>
        <v>488356</v>
      </c>
      <c r="E338" s="183">
        <f t="shared" si="139"/>
        <v>488356</v>
      </c>
      <c r="F338" s="183">
        <f t="shared" si="140"/>
        <v>262266</v>
      </c>
      <c r="G338" s="183">
        <v>0</v>
      </c>
      <c r="H338" s="183">
        <v>262266</v>
      </c>
      <c r="I338" s="183">
        <v>180000</v>
      </c>
      <c r="J338" s="183">
        <v>46090</v>
      </c>
      <c r="K338" s="183">
        <v>0</v>
      </c>
      <c r="L338" s="183">
        <v>0</v>
      </c>
      <c r="M338" s="183">
        <f t="shared" si="141"/>
        <v>0</v>
      </c>
      <c r="N338" s="183">
        <v>0</v>
      </c>
      <c r="O338" s="183">
        <v>0</v>
      </c>
      <c r="P338" s="183">
        <v>0</v>
      </c>
      <c r="Q338" s="212"/>
      <c r="R338" s="212"/>
      <c r="S338" s="213"/>
      <c r="T338" s="213"/>
      <c r="U338" s="213"/>
    </row>
    <row r="339" spans="1:21" s="214" customFormat="1" ht="13.5" hidden="1" customHeight="1">
      <c r="A339" s="606"/>
      <c r="B339" s="609"/>
      <c r="C339" s="191" t="s">
        <v>7</v>
      </c>
      <c r="D339" s="182">
        <f t="shared" si="138"/>
        <v>0</v>
      </c>
      <c r="E339" s="183">
        <f t="shared" si="139"/>
        <v>0</v>
      </c>
      <c r="F339" s="183">
        <f t="shared" si="140"/>
        <v>0</v>
      </c>
      <c r="G339" s="183"/>
      <c r="H339" s="183"/>
      <c r="I339" s="183"/>
      <c r="J339" s="183"/>
      <c r="K339" s="183"/>
      <c r="L339" s="183"/>
      <c r="M339" s="183">
        <f t="shared" si="141"/>
        <v>0</v>
      </c>
      <c r="N339" s="183"/>
      <c r="O339" s="183"/>
      <c r="P339" s="183"/>
      <c r="Q339" s="212"/>
      <c r="R339" s="212"/>
      <c r="S339" s="213"/>
      <c r="T339" s="213"/>
      <c r="U339" s="213"/>
    </row>
    <row r="340" spans="1:21" s="214" customFormat="1" ht="13.5" hidden="1" customHeight="1">
      <c r="A340" s="607"/>
      <c r="B340" s="610"/>
      <c r="C340" s="191" t="s">
        <v>8</v>
      </c>
      <c r="D340" s="182">
        <f>D338+D339</f>
        <v>488356</v>
      </c>
      <c r="E340" s="183">
        <f t="shared" ref="E340:P340" si="149">E338+E339</f>
        <v>488356</v>
      </c>
      <c r="F340" s="183">
        <f t="shared" si="149"/>
        <v>262266</v>
      </c>
      <c r="G340" s="183">
        <f t="shared" si="149"/>
        <v>0</v>
      </c>
      <c r="H340" s="183">
        <f t="shared" si="149"/>
        <v>262266</v>
      </c>
      <c r="I340" s="183">
        <f t="shared" si="149"/>
        <v>180000</v>
      </c>
      <c r="J340" s="183">
        <f t="shared" si="149"/>
        <v>46090</v>
      </c>
      <c r="K340" s="183">
        <f t="shared" si="149"/>
        <v>0</v>
      </c>
      <c r="L340" s="183">
        <f t="shared" si="149"/>
        <v>0</v>
      </c>
      <c r="M340" s="183">
        <f t="shared" si="149"/>
        <v>0</v>
      </c>
      <c r="N340" s="183">
        <f t="shared" si="149"/>
        <v>0</v>
      </c>
      <c r="O340" s="183">
        <f t="shared" si="149"/>
        <v>0</v>
      </c>
      <c r="P340" s="183">
        <f t="shared" si="149"/>
        <v>0</v>
      </c>
      <c r="Q340" s="212"/>
      <c r="R340" s="212"/>
      <c r="S340" s="213"/>
      <c r="T340" s="213"/>
      <c r="U340" s="213"/>
    </row>
    <row r="341" spans="1:21" s="200" customFormat="1" ht="14.25" hidden="1">
      <c r="A341" s="613">
        <v>855</v>
      </c>
      <c r="B341" s="616" t="s">
        <v>28</v>
      </c>
      <c r="C341" s="185" t="s">
        <v>6</v>
      </c>
      <c r="D341" s="186">
        <f t="shared" ref="D341:P342" si="150">D344+D347</f>
        <v>10559442</v>
      </c>
      <c r="E341" s="187">
        <f t="shared" si="150"/>
        <v>10559442</v>
      </c>
      <c r="F341" s="187">
        <f t="shared" si="150"/>
        <v>3074404</v>
      </c>
      <c r="G341" s="187">
        <f t="shared" si="150"/>
        <v>2448358</v>
      </c>
      <c r="H341" s="187">
        <f t="shared" si="150"/>
        <v>626046</v>
      </c>
      <c r="I341" s="187">
        <f t="shared" si="150"/>
        <v>1440000</v>
      </c>
      <c r="J341" s="187">
        <f t="shared" si="150"/>
        <v>1000</v>
      </c>
      <c r="K341" s="187">
        <f t="shared" si="150"/>
        <v>6044038</v>
      </c>
      <c r="L341" s="187">
        <f t="shared" si="150"/>
        <v>0</v>
      </c>
      <c r="M341" s="187">
        <f t="shared" si="150"/>
        <v>0</v>
      </c>
      <c r="N341" s="187">
        <f t="shared" si="150"/>
        <v>0</v>
      </c>
      <c r="O341" s="187">
        <f t="shared" si="150"/>
        <v>0</v>
      </c>
      <c r="P341" s="187">
        <f t="shared" si="150"/>
        <v>0</v>
      </c>
      <c r="Q341" s="198"/>
      <c r="R341" s="198"/>
      <c r="S341" s="199"/>
      <c r="T341" s="199"/>
      <c r="U341" s="199"/>
    </row>
    <row r="342" spans="1:21" s="200" customFormat="1" ht="14.25" hidden="1">
      <c r="A342" s="614"/>
      <c r="B342" s="617"/>
      <c r="C342" s="185" t="s">
        <v>7</v>
      </c>
      <c r="D342" s="186">
        <f t="shared" si="150"/>
        <v>0</v>
      </c>
      <c r="E342" s="187">
        <f t="shared" si="150"/>
        <v>0</v>
      </c>
      <c r="F342" s="187">
        <f t="shared" si="150"/>
        <v>0</v>
      </c>
      <c r="G342" s="187">
        <f t="shared" si="150"/>
        <v>0</v>
      </c>
      <c r="H342" s="187">
        <f t="shared" si="150"/>
        <v>0</v>
      </c>
      <c r="I342" s="187">
        <f t="shared" si="150"/>
        <v>0</v>
      </c>
      <c r="J342" s="187">
        <f t="shared" si="150"/>
        <v>0</v>
      </c>
      <c r="K342" s="187">
        <f t="shared" si="150"/>
        <v>0</v>
      </c>
      <c r="L342" s="187">
        <f t="shared" si="150"/>
        <v>0</v>
      </c>
      <c r="M342" s="187">
        <f t="shared" si="150"/>
        <v>0</v>
      </c>
      <c r="N342" s="187">
        <f t="shared" si="150"/>
        <v>0</v>
      </c>
      <c r="O342" s="187">
        <f t="shared" si="150"/>
        <v>0</v>
      </c>
      <c r="P342" s="187">
        <f t="shared" si="150"/>
        <v>0</v>
      </c>
      <c r="Q342" s="198"/>
      <c r="R342" s="198"/>
      <c r="S342" s="199"/>
      <c r="T342" s="199"/>
      <c r="U342" s="199"/>
    </row>
    <row r="343" spans="1:21" s="200" customFormat="1" ht="14.25" hidden="1">
      <c r="A343" s="615"/>
      <c r="B343" s="618"/>
      <c r="C343" s="185" t="s">
        <v>8</v>
      </c>
      <c r="D343" s="186">
        <f>D341+D342</f>
        <v>10559442</v>
      </c>
      <c r="E343" s="187">
        <f t="shared" ref="E343:P343" si="151">E341+E342</f>
        <v>10559442</v>
      </c>
      <c r="F343" s="187">
        <f t="shared" si="151"/>
        <v>3074404</v>
      </c>
      <c r="G343" s="187">
        <f t="shared" si="151"/>
        <v>2448358</v>
      </c>
      <c r="H343" s="187">
        <f t="shared" si="151"/>
        <v>626046</v>
      </c>
      <c r="I343" s="187">
        <f t="shared" si="151"/>
        <v>1440000</v>
      </c>
      <c r="J343" s="187">
        <f t="shared" si="151"/>
        <v>1000</v>
      </c>
      <c r="K343" s="187">
        <f t="shared" si="151"/>
        <v>6044038</v>
      </c>
      <c r="L343" s="187">
        <f t="shared" si="151"/>
        <v>0</v>
      </c>
      <c r="M343" s="187">
        <f t="shared" si="151"/>
        <v>0</v>
      </c>
      <c r="N343" s="187">
        <f t="shared" si="151"/>
        <v>0</v>
      </c>
      <c r="O343" s="187">
        <f t="shared" si="151"/>
        <v>0</v>
      </c>
      <c r="P343" s="187">
        <f t="shared" si="151"/>
        <v>0</v>
      </c>
      <c r="Q343" s="198"/>
      <c r="R343" s="198"/>
      <c r="S343" s="199"/>
      <c r="T343" s="199"/>
      <c r="U343" s="199"/>
    </row>
    <row r="344" spans="1:21" s="214" customFormat="1" ht="13.5" hidden="1" customHeight="1">
      <c r="A344" s="605">
        <v>85509</v>
      </c>
      <c r="B344" s="608" t="s">
        <v>276</v>
      </c>
      <c r="C344" s="191" t="s">
        <v>6</v>
      </c>
      <c r="D344" s="182">
        <f>E344+M344</f>
        <v>3346404</v>
      </c>
      <c r="E344" s="183">
        <f>F344+I344+J344+K344+L344</f>
        <v>3346404</v>
      </c>
      <c r="F344" s="183">
        <f>G344+H344</f>
        <v>2915404</v>
      </c>
      <c r="G344" s="183">
        <v>2446358</v>
      </c>
      <c r="H344" s="183">
        <v>469046</v>
      </c>
      <c r="I344" s="183">
        <v>430000</v>
      </c>
      <c r="J344" s="183">
        <v>1000</v>
      </c>
      <c r="K344" s="183">
        <v>0</v>
      </c>
      <c r="L344" s="183">
        <v>0</v>
      </c>
      <c r="M344" s="183">
        <f>N344+P344</f>
        <v>0</v>
      </c>
      <c r="N344" s="183">
        <v>0</v>
      </c>
      <c r="O344" s="183">
        <v>0</v>
      </c>
      <c r="P344" s="183">
        <v>0</v>
      </c>
      <c r="Q344" s="221"/>
      <c r="R344" s="221"/>
      <c r="S344" s="213"/>
      <c r="T344" s="213"/>
      <c r="U344" s="213"/>
    </row>
    <row r="345" spans="1:21" s="214" customFormat="1" ht="13.5" hidden="1" customHeight="1">
      <c r="A345" s="606"/>
      <c r="B345" s="609"/>
      <c r="C345" s="191" t="s">
        <v>7</v>
      </c>
      <c r="D345" s="182">
        <f>E345+M345</f>
        <v>0</v>
      </c>
      <c r="E345" s="183">
        <f>F345+I345+J345+K345+L345</f>
        <v>0</v>
      </c>
      <c r="F345" s="183">
        <f>G345+H345</f>
        <v>0</v>
      </c>
      <c r="G345" s="183"/>
      <c r="H345" s="183"/>
      <c r="I345" s="183"/>
      <c r="J345" s="183"/>
      <c r="K345" s="183"/>
      <c r="L345" s="183"/>
      <c r="M345" s="183">
        <f>N345+P345</f>
        <v>0</v>
      </c>
      <c r="N345" s="183"/>
      <c r="O345" s="183"/>
      <c r="P345" s="183"/>
      <c r="Q345" s="221"/>
      <c r="R345" s="221"/>
      <c r="S345" s="213"/>
      <c r="T345" s="213"/>
      <c r="U345" s="213"/>
    </row>
    <row r="346" spans="1:21" s="214" customFormat="1" ht="13.5" hidden="1" customHeight="1">
      <c r="A346" s="607"/>
      <c r="B346" s="610"/>
      <c r="C346" s="191" t="s">
        <v>8</v>
      </c>
      <c r="D346" s="182">
        <f>D344+D345</f>
        <v>3346404</v>
      </c>
      <c r="E346" s="183">
        <f t="shared" ref="E346:P346" si="152">E344+E345</f>
        <v>3346404</v>
      </c>
      <c r="F346" s="183">
        <f t="shared" si="152"/>
        <v>2915404</v>
      </c>
      <c r="G346" s="183">
        <f t="shared" si="152"/>
        <v>2446358</v>
      </c>
      <c r="H346" s="183">
        <f t="shared" si="152"/>
        <v>469046</v>
      </c>
      <c r="I346" s="183">
        <f t="shared" si="152"/>
        <v>430000</v>
      </c>
      <c r="J346" s="183">
        <f t="shared" si="152"/>
        <v>1000</v>
      </c>
      <c r="K346" s="183">
        <f t="shared" si="152"/>
        <v>0</v>
      </c>
      <c r="L346" s="183">
        <f t="shared" si="152"/>
        <v>0</v>
      </c>
      <c r="M346" s="183">
        <f t="shared" si="152"/>
        <v>0</v>
      </c>
      <c r="N346" s="183">
        <f t="shared" si="152"/>
        <v>0</v>
      </c>
      <c r="O346" s="183">
        <f t="shared" si="152"/>
        <v>0</v>
      </c>
      <c r="P346" s="183">
        <f t="shared" si="152"/>
        <v>0</v>
      </c>
      <c r="Q346" s="221"/>
      <c r="R346" s="221"/>
      <c r="S346" s="213"/>
      <c r="T346" s="213"/>
      <c r="U346" s="213"/>
    </row>
    <row r="347" spans="1:21" s="214" customFormat="1" ht="13.5" hidden="1" customHeight="1">
      <c r="A347" s="605">
        <v>85595</v>
      </c>
      <c r="B347" s="608" t="s">
        <v>156</v>
      </c>
      <c r="C347" s="191" t="s">
        <v>6</v>
      </c>
      <c r="D347" s="182">
        <f>E347+M347</f>
        <v>7213038</v>
      </c>
      <c r="E347" s="183">
        <f>F347+I347+J347+K347+L347</f>
        <v>7213038</v>
      </c>
      <c r="F347" s="183">
        <f>G347+H347</f>
        <v>159000</v>
      </c>
      <c r="G347" s="183">
        <v>2000</v>
      </c>
      <c r="H347" s="183">
        <f>4000+1900+100+151000</f>
        <v>157000</v>
      </c>
      <c r="I347" s="183">
        <v>1010000</v>
      </c>
      <c r="J347" s="183">
        <v>0</v>
      </c>
      <c r="K347" s="183">
        <v>6044038</v>
      </c>
      <c r="L347" s="183">
        <v>0</v>
      </c>
      <c r="M347" s="183">
        <f>N347+P347</f>
        <v>0</v>
      </c>
      <c r="N347" s="183">
        <v>0</v>
      </c>
      <c r="O347" s="183">
        <v>0</v>
      </c>
      <c r="P347" s="183">
        <v>0</v>
      </c>
      <c r="Q347" s="212"/>
      <c r="R347" s="212"/>
      <c r="S347" s="213"/>
      <c r="T347" s="213"/>
      <c r="U347" s="213"/>
    </row>
    <row r="348" spans="1:21" s="214" customFormat="1" ht="13.5" hidden="1" customHeight="1">
      <c r="A348" s="606"/>
      <c r="B348" s="609"/>
      <c r="C348" s="191" t="s">
        <v>7</v>
      </c>
      <c r="D348" s="182">
        <f>E348+M348</f>
        <v>0</v>
      </c>
      <c r="E348" s="183">
        <f>F348+I348+J348+K348+L348</f>
        <v>0</v>
      </c>
      <c r="F348" s="183">
        <f>G348+H348</f>
        <v>0</v>
      </c>
      <c r="G348" s="183"/>
      <c r="H348" s="183"/>
      <c r="I348" s="183"/>
      <c r="J348" s="183"/>
      <c r="K348" s="183"/>
      <c r="L348" s="183"/>
      <c r="M348" s="183">
        <f>N348+P348</f>
        <v>0</v>
      </c>
      <c r="N348" s="183"/>
      <c r="O348" s="183"/>
      <c r="P348" s="183"/>
      <c r="Q348" s="212"/>
      <c r="R348" s="212"/>
      <c r="S348" s="213"/>
      <c r="T348" s="213"/>
      <c r="U348" s="213"/>
    </row>
    <row r="349" spans="1:21" s="214" customFormat="1" ht="13.5" hidden="1" customHeight="1">
      <c r="A349" s="607"/>
      <c r="B349" s="610"/>
      <c r="C349" s="191" t="s">
        <v>8</v>
      </c>
      <c r="D349" s="182">
        <f>D347+D348</f>
        <v>7213038</v>
      </c>
      <c r="E349" s="183">
        <f t="shared" ref="E349:P349" si="153">E347+E348</f>
        <v>7213038</v>
      </c>
      <c r="F349" s="183">
        <f t="shared" si="153"/>
        <v>159000</v>
      </c>
      <c r="G349" s="183">
        <f t="shared" si="153"/>
        <v>2000</v>
      </c>
      <c r="H349" s="183">
        <f t="shared" si="153"/>
        <v>157000</v>
      </c>
      <c r="I349" s="183">
        <f t="shared" si="153"/>
        <v>1010000</v>
      </c>
      <c r="J349" s="183">
        <f t="shared" si="153"/>
        <v>0</v>
      </c>
      <c r="K349" s="183">
        <f t="shared" si="153"/>
        <v>6044038</v>
      </c>
      <c r="L349" s="183">
        <f t="shared" si="153"/>
        <v>0</v>
      </c>
      <c r="M349" s="183">
        <f t="shared" si="153"/>
        <v>0</v>
      </c>
      <c r="N349" s="183">
        <f t="shared" si="153"/>
        <v>0</v>
      </c>
      <c r="O349" s="183">
        <f t="shared" si="153"/>
        <v>0</v>
      </c>
      <c r="P349" s="183">
        <f t="shared" si="153"/>
        <v>0</v>
      </c>
      <c r="Q349" s="212"/>
      <c r="R349" s="212"/>
      <c r="S349" s="213"/>
      <c r="T349" s="213"/>
      <c r="U349" s="213"/>
    </row>
    <row r="350" spans="1:21" s="200" customFormat="1" ht="14.25" hidden="1">
      <c r="A350" s="613">
        <v>900</v>
      </c>
      <c r="B350" s="616" t="s">
        <v>23</v>
      </c>
      <c r="C350" s="185" t="s">
        <v>6</v>
      </c>
      <c r="D350" s="186">
        <f>D359+D362+D368+D371+D374+D380+D377+D356+D353+D365</f>
        <v>17638056</v>
      </c>
      <c r="E350" s="187">
        <f>E359+E362+E368+E371+E374+E380+E377+E356+E353+E365</f>
        <v>3452343</v>
      </c>
      <c r="F350" s="187">
        <f t="shared" ref="F350:P350" si="154">F359+F362+F368+F371+F374+F380+F377+F356+F353+F365</f>
        <v>2779495</v>
      </c>
      <c r="G350" s="187">
        <f t="shared" si="154"/>
        <v>1878495</v>
      </c>
      <c r="H350" s="187">
        <f t="shared" si="154"/>
        <v>901000</v>
      </c>
      <c r="I350" s="187">
        <f t="shared" si="154"/>
        <v>100000</v>
      </c>
      <c r="J350" s="187">
        <f t="shared" si="154"/>
        <v>0</v>
      </c>
      <c r="K350" s="187">
        <f t="shared" si="154"/>
        <v>572848</v>
      </c>
      <c r="L350" s="187">
        <f t="shared" si="154"/>
        <v>0</v>
      </c>
      <c r="M350" s="187">
        <f t="shared" si="154"/>
        <v>14185713</v>
      </c>
      <c r="N350" s="187">
        <f t="shared" si="154"/>
        <v>12685713</v>
      </c>
      <c r="O350" s="187">
        <f t="shared" si="154"/>
        <v>11985713</v>
      </c>
      <c r="P350" s="187">
        <f t="shared" si="154"/>
        <v>1500000</v>
      </c>
      <c r="Q350" s="198"/>
      <c r="R350" s="198"/>
      <c r="S350" s="199"/>
      <c r="T350" s="199"/>
      <c r="U350" s="199"/>
    </row>
    <row r="351" spans="1:21" s="200" customFormat="1" ht="14.25" hidden="1">
      <c r="A351" s="614"/>
      <c r="B351" s="617"/>
      <c r="C351" s="185" t="s">
        <v>7</v>
      </c>
      <c r="D351" s="186">
        <f>D360+D363+D369+D372+D375+D381+D378+D357+D354+D366</f>
        <v>0</v>
      </c>
      <c r="E351" s="187">
        <f t="shared" ref="E351:P351" si="155">E360+E363+E369+E372+E375+E381+E378+E357+E354+E366</f>
        <v>0</v>
      </c>
      <c r="F351" s="187">
        <f t="shared" si="155"/>
        <v>0</v>
      </c>
      <c r="G351" s="187">
        <f t="shared" si="155"/>
        <v>0</v>
      </c>
      <c r="H351" s="187">
        <f t="shared" si="155"/>
        <v>0</v>
      </c>
      <c r="I351" s="187">
        <f t="shared" si="155"/>
        <v>0</v>
      </c>
      <c r="J351" s="187">
        <f t="shared" si="155"/>
        <v>0</v>
      </c>
      <c r="K351" s="187">
        <f t="shared" si="155"/>
        <v>0</v>
      </c>
      <c r="L351" s="187">
        <f t="shared" si="155"/>
        <v>0</v>
      </c>
      <c r="M351" s="187">
        <f t="shared" si="155"/>
        <v>0</v>
      </c>
      <c r="N351" s="187">
        <f t="shared" si="155"/>
        <v>0</v>
      </c>
      <c r="O351" s="187">
        <f t="shared" si="155"/>
        <v>0</v>
      </c>
      <c r="P351" s="187">
        <f t="shared" si="155"/>
        <v>0</v>
      </c>
      <c r="Q351" s="198"/>
      <c r="R351" s="198"/>
      <c r="S351" s="199"/>
      <c r="T351" s="199"/>
      <c r="U351" s="199"/>
    </row>
    <row r="352" spans="1:21" s="200" customFormat="1" ht="14.25" hidden="1">
      <c r="A352" s="615"/>
      <c r="B352" s="618"/>
      <c r="C352" s="217" t="s">
        <v>8</v>
      </c>
      <c r="D352" s="186">
        <f>D350+D351</f>
        <v>17638056</v>
      </c>
      <c r="E352" s="187">
        <f t="shared" ref="E352:P352" si="156">E350+E351</f>
        <v>3452343</v>
      </c>
      <c r="F352" s="187">
        <f t="shared" si="156"/>
        <v>2779495</v>
      </c>
      <c r="G352" s="187">
        <f t="shared" si="156"/>
        <v>1878495</v>
      </c>
      <c r="H352" s="187">
        <f t="shared" si="156"/>
        <v>901000</v>
      </c>
      <c r="I352" s="187">
        <f t="shared" si="156"/>
        <v>100000</v>
      </c>
      <c r="J352" s="187">
        <f t="shared" si="156"/>
        <v>0</v>
      </c>
      <c r="K352" s="187">
        <f t="shared" si="156"/>
        <v>572848</v>
      </c>
      <c r="L352" s="187">
        <f t="shared" si="156"/>
        <v>0</v>
      </c>
      <c r="M352" s="187">
        <f t="shared" si="156"/>
        <v>14185713</v>
      </c>
      <c r="N352" s="187">
        <f t="shared" si="156"/>
        <v>12685713</v>
      </c>
      <c r="O352" s="187">
        <f t="shared" si="156"/>
        <v>11985713</v>
      </c>
      <c r="P352" s="187">
        <f t="shared" si="156"/>
        <v>1500000</v>
      </c>
      <c r="Q352" s="198"/>
      <c r="R352" s="198"/>
      <c r="S352" s="199"/>
      <c r="T352" s="199"/>
      <c r="U352" s="199"/>
    </row>
    <row r="353" spans="1:21" s="214" customFormat="1" ht="13.5" hidden="1" customHeight="1">
      <c r="A353" s="605">
        <v>90001</v>
      </c>
      <c r="B353" s="608" t="s">
        <v>277</v>
      </c>
      <c r="C353" s="191" t="s">
        <v>6</v>
      </c>
      <c r="D353" s="182">
        <f>E353+M353</f>
        <v>70300</v>
      </c>
      <c r="E353" s="183">
        <f>F353+I353+J353+K353+L353</f>
        <v>49</v>
      </c>
      <c r="F353" s="183">
        <f>G353+H353</f>
        <v>0</v>
      </c>
      <c r="G353" s="183">
        <v>0</v>
      </c>
      <c r="H353" s="183">
        <v>0</v>
      </c>
      <c r="I353" s="183">
        <v>0</v>
      </c>
      <c r="J353" s="183">
        <v>0</v>
      </c>
      <c r="K353" s="183">
        <v>49</v>
      </c>
      <c r="L353" s="183">
        <v>0</v>
      </c>
      <c r="M353" s="183">
        <f>N353+P353</f>
        <v>70251</v>
      </c>
      <c r="N353" s="183">
        <v>70251</v>
      </c>
      <c r="O353" s="183">
        <v>70251</v>
      </c>
      <c r="P353" s="183">
        <v>0</v>
      </c>
      <c r="Q353" s="212"/>
      <c r="R353" s="212"/>
      <c r="S353" s="213"/>
      <c r="T353" s="213"/>
      <c r="U353" s="213"/>
    </row>
    <row r="354" spans="1:21" s="214" customFormat="1" ht="13.5" hidden="1" customHeight="1">
      <c r="A354" s="606"/>
      <c r="B354" s="609"/>
      <c r="C354" s="191" t="s">
        <v>7</v>
      </c>
      <c r="D354" s="182">
        <f>E354+M354</f>
        <v>0</v>
      </c>
      <c r="E354" s="183">
        <f>F354+I354+J354+K354+L354</f>
        <v>0</v>
      </c>
      <c r="F354" s="183">
        <f>G354+H354</f>
        <v>0</v>
      </c>
      <c r="G354" s="183"/>
      <c r="H354" s="183"/>
      <c r="I354" s="183"/>
      <c r="J354" s="183"/>
      <c r="K354" s="183"/>
      <c r="L354" s="183"/>
      <c r="M354" s="183">
        <f>N354+P354</f>
        <v>0</v>
      </c>
      <c r="N354" s="183"/>
      <c r="O354" s="183"/>
      <c r="P354" s="183"/>
      <c r="Q354" s="212"/>
      <c r="R354" s="212"/>
      <c r="S354" s="213"/>
      <c r="T354" s="213"/>
      <c r="U354" s="213"/>
    </row>
    <row r="355" spans="1:21" s="214" customFormat="1" ht="13.5" hidden="1" customHeight="1">
      <c r="A355" s="607"/>
      <c r="B355" s="610"/>
      <c r="C355" s="191" t="s">
        <v>8</v>
      </c>
      <c r="D355" s="182">
        <f>D353+D354</f>
        <v>70300</v>
      </c>
      <c r="E355" s="183">
        <f t="shared" ref="E355:P355" si="157">E353+E354</f>
        <v>49</v>
      </c>
      <c r="F355" s="183">
        <f t="shared" si="157"/>
        <v>0</v>
      </c>
      <c r="G355" s="183">
        <f t="shared" si="157"/>
        <v>0</v>
      </c>
      <c r="H355" s="183">
        <f t="shared" si="157"/>
        <v>0</v>
      </c>
      <c r="I355" s="183">
        <f t="shared" si="157"/>
        <v>0</v>
      </c>
      <c r="J355" s="183">
        <f t="shared" si="157"/>
        <v>0</v>
      </c>
      <c r="K355" s="183">
        <f t="shared" si="157"/>
        <v>49</v>
      </c>
      <c r="L355" s="183">
        <f t="shared" si="157"/>
        <v>0</v>
      </c>
      <c r="M355" s="183">
        <f t="shared" si="157"/>
        <v>70251</v>
      </c>
      <c r="N355" s="183">
        <f t="shared" si="157"/>
        <v>70251</v>
      </c>
      <c r="O355" s="183">
        <f t="shared" si="157"/>
        <v>70251</v>
      </c>
      <c r="P355" s="183">
        <f t="shared" si="157"/>
        <v>0</v>
      </c>
      <c r="Q355" s="212"/>
      <c r="R355" s="212"/>
      <c r="S355" s="213"/>
      <c r="T355" s="213"/>
      <c r="U355" s="213"/>
    </row>
    <row r="356" spans="1:21" s="214" customFormat="1" ht="13.5" hidden="1" customHeight="1">
      <c r="A356" s="605">
        <v>90002</v>
      </c>
      <c r="B356" s="608" t="s">
        <v>278</v>
      </c>
      <c r="C356" s="191" t="s">
        <v>6</v>
      </c>
      <c r="D356" s="182">
        <f t="shared" ref="D356:D381" si="158">E356+M356</f>
        <v>2000</v>
      </c>
      <c r="E356" s="183">
        <f t="shared" ref="E356:E381" si="159">F356+I356+J356+K356+L356</f>
        <v>2000</v>
      </c>
      <c r="F356" s="183">
        <f t="shared" ref="F356:F381" si="160">G356+H356</f>
        <v>2000</v>
      </c>
      <c r="G356" s="183">
        <v>2000</v>
      </c>
      <c r="H356" s="183">
        <v>0</v>
      </c>
      <c r="I356" s="183">
        <v>0</v>
      </c>
      <c r="J356" s="183">
        <v>0</v>
      </c>
      <c r="K356" s="183">
        <v>0</v>
      </c>
      <c r="L356" s="183">
        <v>0</v>
      </c>
      <c r="M356" s="183">
        <f>N356+P356</f>
        <v>0</v>
      </c>
      <c r="N356" s="183">
        <v>0</v>
      </c>
      <c r="O356" s="183">
        <v>0</v>
      </c>
      <c r="P356" s="183">
        <v>0</v>
      </c>
      <c r="Q356" s="212"/>
      <c r="R356" s="212"/>
      <c r="S356" s="213"/>
      <c r="T356" s="213"/>
      <c r="U356" s="213"/>
    </row>
    <row r="357" spans="1:21" s="214" customFormat="1" ht="13.5" hidden="1" customHeight="1">
      <c r="A357" s="606"/>
      <c r="B357" s="609"/>
      <c r="C357" s="191" t="s">
        <v>7</v>
      </c>
      <c r="D357" s="182">
        <f t="shared" si="158"/>
        <v>0</v>
      </c>
      <c r="E357" s="183">
        <f t="shared" si="159"/>
        <v>0</v>
      </c>
      <c r="F357" s="183">
        <f t="shared" si="160"/>
        <v>0</v>
      </c>
      <c r="G357" s="183"/>
      <c r="H357" s="183"/>
      <c r="I357" s="183"/>
      <c r="J357" s="183"/>
      <c r="K357" s="183"/>
      <c r="L357" s="183"/>
      <c r="M357" s="183">
        <f>N357+P357</f>
        <v>0</v>
      </c>
      <c r="N357" s="183"/>
      <c r="O357" s="183"/>
      <c r="P357" s="183"/>
      <c r="Q357" s="212"/>
      <c r="R357" s="212"/>
      <c r="S357" s="213"/>
      <c r="T357" s="213"/>
      <c r="U357" s="213"/>
    </row>
    <row r="358" spans="1:21" s="214" customFormat="1" ht="13.5" hidden="1" customHeight="1">
      <c r="A358" s="607"/>
      <c r="B358" s="610"/>
      <c r="C358" s="191" t="s">
        <v>8</v>
      </c>
      <c r="D358" s="182">
        <f>D356+D357</f>
        <v>2000</v>
      </c>
      <c r="E358" s="183">
        <f t="shared" ref="E358:P358" si="161">E356+E357</f>
        <v>2000</v>
      </c>
      <c r="F358" s="183">
        <f t="shared" si="161"/>
        <v>2000</v>
      </c>
      <c r="G358" s="183">
        <f t="shared" si="161"/>
        <v>2000</v>
      </c>
      <c r="H358" s="183">
        <f t="shared" si="161"/>
        <v>0</v>
      </c>
      <c r="I358" s="183">
        <f t="shared" si="161"/>
        <v>0</v>
      </c>
      <c r="J358" s="183">
        <f t="shared" si="161"/>
        <v>0</v>
      </c>
      <c r="K358" s="183">
        <f t="shared" si="161"/>
        <v>0</v>
      </c>
      <c r="L358" s="183">
        <f t="shared" si="161"/>
        <v>0</v>
      </c>
      <c r="M358" s="183">
        <f t="shared" si="161"/>
        <v>0</v>
      </c>
      <c r="N358" s="183">
        <f t="shared" si="161"/>
        <v>0</v>
      </c>
      <c r="O358" s="183">
        <f t="shared" si="161"/>
        <v>0</v>
      </c>
      <c r="P358" s="183">
        <f t="shared" si="161"/>
        <v>0</v>
      </c>
      <c r="Q358" s="212"/>
      <c r="R358" s="212"/>
      <c r="S358" s="213"/>
      <c r="T358" s="213"/>
      <c r="U358" s="213"/>
    </row>
    <row r="359" spans="1:21" s="214" customFormat="1" ht="13.5" hidden="1" customHeight="1">
      <c r="A359" s="605">
        <v>90005</v>
      </c>
      <c r="B359" s="608" t="s">
        <v>279</v>
      </c>
      <c r="C359" s="191" t="s">
        <v>6</v>
      </c>
      <c r="D359" s="182">
        <f t="shared" si="158"/>
        <v>137000</v>
      </c>
      <c r="E359" s="183">
        <f t="shared" si="159"/>
        <v>137000</v>
      </c>
      <c r="F359" s="183">
        <f t="shared" si="160"/>
        <v>137000</v>
      </c>
      <c r="G359" s="183">
        <v>0</v>
      </c>
      <c r="H359" s="183">
        <v>137000</v>
      </c>
      <c r="I359" s="183">
        <v>0</v>
      </c>
      <c r="J359" s="183">
        <v>0</v>
      </c>
      <c r="K359" s="183">
        <v>0</v>
      </c>
      <c r="L359" s="183">
        <v>0</v>
      </c>
      <c r="M359" s="183">
        <f t="shared" ref="M359:M381" si="162">N359+P359</f>
        <v>0</v>
      </c>
      <c r="N359" s="183">
        <v>0</v>
      </c>
      <c r="O359" s="183">
        <v>0</v>
      </c>
      <c r="P359" s="183">
        <v>0</v>
      </c>
      <c r="Q359" s="212"/>
      <c r="R359" s="212"/>
      <c r="S359" s="213"/>
      <c r="T359" s="213"/>
      <c r="U359" s="213"/>
    </row>
    <row r="360" spans="1:21" s="214" customFormat="1" ht="13.5" hidden="1" customHeight="1">
      <c r="A360" s="606"/>
      <c r="B360" s="609"/>
      <c r="C360" s="191" t="s">
        <v>7</v>
      </c>
      <c r="D360" s="182">
        <f t="shared" si="158"/>
        <v>0</v>
      </c>
      <c r="E360" s="183">
        <f t="shared" si="159"/>
        <v>0</v>
      </c>
      <c r="F360" s="183">
        <f t="shared" si="160"/>
        <v>0</v>
      </c>
      <c r="G360" s="183"/>
      <c r="H360" s="183"/>
      <c r="I360" s="183"/>
      <c r="J360" s="183"/>
      <c r="K360" s="183"/>
      <c r="L360" s="183"/>
      <c r="M360" s="183">
        <f t="shared" si="162"/>
        <v>0</v>
      </c>
      <c r="N360" s="183"/>
      <c r="O360" s="183"/>
      <c r="P360" s="183"/>
      <c r="Q360" s="212"/>
      <c r="R360" s="212"/>
      <c r="S360" s="213"/>
      <c r="T360" s="213"/>
      <c r="U360" s="213"/>
    </row>
    <row r="361" spans="1:21" s="214" customFormat="1" ht="13.5" hidden="1" customHeight="1">
      <c r="A361" s="607"/>
      <c r="B361" s="610"/>
      <c r="C361" s="191" t="s">
        <v>8</v>
      </c>
      <c r="D361" s="182">
        <f>D359+D360</f>
        <v>137000</v>
      </c>
      <c r="E361" s="183">
        <f t="shared" ref="E361:P361" si="163">E359+E360</f>
        <v>137000</v>
      </c>
      <c r="F361" s="183">
        <f t="shared" si="163"/>
        <v>137000</v>
      </c>
      <c r="G361" s="183">
        <f t="shared" si="163"/>
        <v>0</v>
      </c>
      <c r="H361" s="183">
        <f t="shared" si="163"/>
        <v>137000</v>
      </c>
      <c r="I361" s="183">
        <f t="shared" si="163"/>
        <v>0</v>
      </c>
      <c r="J361" s="183">
        <f t="shared" si="163"/>
        <v>0</v>
      </c>
      <c r="K361" s="183">
        <f t="shared" si="163"/>
        <v>0</v>
      </c>
      <c r="L361" s="183">
        <f t="shared" si="163"/>
        <v>0</v>
      </c>
      <c r="M361" s="183">
        <f t="shared" si="163"/>
        <v>0</v>
      </c>
      <c r="N361" s="183">
        <f t="shared" si="163"/>
        <v>0</v>
      </c>
      <c r="O361" s="183">
        <f t="shared" si="163"/>
        <v>0</v>
      </c>
      <c r="P361" s="183">
        <f t="shared" si="163"/>
        <v>0</v>
      </c>
      <c r="Q361" s="212"/>
      <c r="R361" s="212"/>
      <c r="S361" s="213"/>
      <c r="T361" s="213"/>
      <c r="U361" s="213"/>
    </row>
    <row r="362" spans="1:21" s="214" customFormat="1" ht="13.5" hidden="1" customHeight="1">
      <c r="A362" s="605">
        <v>90007</v>
      </c>
      <c r="B362" s="608" t="s">
        <v>280</v>
      </c>
      <c r="C362" s="191" t="s">
        <v>6</v>
      </c>
      <c r="D362" s="182">
        <f t="shared" si="158"/>
        <v>59000</v>
      </c>
      <c r="E362" s="183">
        <f t="shared" si="159"/>
        <v>59000</v>
      </c>
      <c r="F362" s="183">
        <f t="shared" si="160"/>
        <v>59000</v>
      </c>
      <c r="G362" s="183">
        <v>0</v>
      </c>
      <c r="H362" s="183">
        <v>59000</v>
      </c>
      <c r="I362" s="183">
        <v>0</v>
      </c>
      <c r="J362" s="183">
        <v>0</v>
      </c>
      <c r="K362" s="183">
        <v>0</v>
      </c>
      <c r="L362" s="183">
        <v>0</v>
      </c>
      <c r="M362" s="183">
        <f t="shared" si="162"/>
        <v>0</v>
      </c>
      <c r="N362" s="183">
        <v>0</v>
      </c>
      <c r="O362" s="183">
        <v>0</v>
      </c>
      <c r="P362" s="183">
        <v>0</v>
      </c>
      <c r="Q362" s="212"/>
      <c r="R362" s="212"/>
      <c r="S362" s="213"/>
      <c r="T362" s="213"/>
      <c r="U362" s="213"/>
    </row>
    <row r="363" spans="1:21" s="214" customFormat="1" ht="13.5" hidden="1" customHeight="1">
      <c r="A363" s="606"/>
      <c r="B363" s="609"/>
      <c r="C363" s="191" t="s">
        <v>7</v>
      </c>
      <c r="D363" s="182">
        <f t="shared" si="158"/>
        <v>0</v>
      </c>
      <c r="E363" s="183">
        <f t="shared" si="159"/>
        <v>0</v>
      </c>
      <c r="F363" s="183">
        <f t="shared" si="160"/>
        <v>0</v>
      </c>
      <c r="G363" s="183"/>
      <c r="H363" s="183"/>
      <c r="I363" s="183"/>
      <c r="J363" s="183"/>
      <c r="K363" s="183"/>
      <c r="L363" s="183"/>
      <c r="M363" s="183">
        <f t="shared" si="162"/>
        <v>0</v>
      </c>
      <c r="N363" s="183"/>
      <c r="O363" s="183"/>
      <c r="P363" s="183"/>
      <c r="Q363" s="212"/>
      <c r="R363" s="212"/>
      <c r="S363" s="213"/>
      <c r="T363" s="213"/>
      <c r="U363" s="213"/>
    </row>
    <row r="364" spans="1:21" s="214" customFormat="1" ht="13.5" hidden="1" customHeight="1">
      <c r="A364" s="607"/>
      <c r="B364" s="610"/>
      <c r="C364" s="191" t="s">
        <v>8</v>
      </c>
      <c r="D364" s="182">
        <f>D362+D363</f>
        <v>59000</v>
      </c>
      <c r="E364" s="183">
        <f t="shared" ref="E364:P364" si="164">E362+E363</f>
        <v>59000</v>
      </c>
      <c r="F364" s="183">
        <f t="shared" si="164"/>
        <v>59000</v>
      </c>
      <c r="G364" s="183">
        <f t="shared" si="164"/>
        <v>0</v>
      </c>
      <c r="H364" s="183">
        <f t="shared" si="164"/>
        <v>59000</v>
      </c>
      <c r="I364" s="183">
        <f t="shared" si="164"/>
        <v>0</v>
      </c>
      <c r="J364" s="183">
        <f t="shared" si="164"/>
        <v>0</v>
      </c>
      <c r="K364" s="183">
        <f t="shared" si="164"/>
        <v>0</v>
      </c>
      <c r="L364" s="183">
        <f t="shared" si="164"/>
        <v>0</v>
      </c>
      <c r="M364" s="183">
        <f t="shared" si="164"/>
        <v>0</v>
      </c>
      <c r="N364" s="183">
        <f t="shared" si="164"/>
        <v>0</v>
      </c>
      <c r="O364" s="183">
        <f t="shared" si="164"/>
        <v>0</v>
      </c>
      <c r="P364" s="183">
        <f t="shared" si="164"/>
        <v>0</v>
      </c>
      <c r="Q364" s="212"/>
      <c r="R364" s="212"/>
      <c r="S364" s="213"/>
      <c r="T364" s="213"/>
      <c r="U364" s="213"/>
    </row>
    <row r="365" spans="1:21" s="214" customFormat="1" ht="13.5" hidden="1" customHeight="1">
      <c r="A365" s="605">
        <v>90015</v>
      </c>
      <c r="B365" s="608" t="s">
        <v>281</v>
      </c>
      <c r="C365" s="191" t="s">
        <v>6</v>
      </c>
      <c r="D365" s="182">
        <f>E365+M365</f>
        <v>385444</v>
      </c>
      <c r="E365" s="183">
        <f>F365+I365+J365+K365+L365</f>
        <v>2763</v>
      </c>
      <c r="F365" s="183">
        <f>G365+H365</f>
        <v>0</v>
      </c>
      <c r="G365" s="183">
        <v>0</v>
      </c>
      <c r="H365" s="183">
        <v>0</v>
      </c>
      <c r="I365" s="183">
        <v>0</v>
      </c>
      <c r="J365" s="183">
        <v>0</v>
      </c>
      <c r="K365" s="183">
        <v>2763</v>
      </c>
      <c r="L365" s="183">
        <v>0</v>
      </c>
      <c r="M365" s="183">
        <f t="shared" si="162"/>
        <v>382681</v>
      </c>
      <c r="N365" s="183">
        <v>382681</v>
      </c>
      <c r="O365" s="183">
        <v>382681</v>
      </c>
      <c r="P365" s="183"/>
      <c r="Q365" s="212"/>
      <c r="R365" s="212"/>
      <c r="S365" s="213"/>
      <c r="T365" s="213"/>
      <c r="U365" s="213"/>
    </row>
    <row r="366" spans="1:21" s="214" customFormat="1" ht="13.5" hidden="1" customHeight="1">
      <c r="A366" s="606"/>
      <c r="B366" s="609"/>
      <c r="C366" s="191" t="s">
        <v>7</v>
      </c>
      <c r="D366" s="182">
        <f>E366+M366</f>
        <v>0</v>
      </c>
      <c r="E366" s="183">
        <f>F366+I366+J366+K366+L366</f>
        <v>0</v>
      </c>
      <c r="F366" s="183">
        <f>G366+H366</f>
        <v>0</v>
      </c>
      <c r="G366" s="183"/>
      <c r="H366" s="183"/>
      <c r="I366" s="183"/>
      <c r="J366" s="183"/>
      <c r="K366" s="183"/>
      <c r="L366" s="183"/>
      <c r="M366" s="183">
        <f t="shared" si="162"/>
        <v>0</v>
      </c>
      <c r="N366" s="183"/>
      <c r="O366" s="183"/>
      <c r="P366" s="183"/>
      <c r="Q366" s="212"/>
      <c r="R366" s="212"/>
      <c r="S366" s="213"/>
      <c r="T366" s="213"/>
      <c r="U366" s="213"/>
    </row>
    <row r="367" spans="1:21" s="214" customFormat="1" ht="13.5" hidden="1" customHeight="1">
      <c r="A367" s="607"/>
      <c r="B367" s="610"/>
      <c r="C367" s="191" t="s">
        <v>8</v>
      </c>
      <c r="D367" s="182">
        <f>D365+D366</f>
        <v>385444</v>
      </c>
      <c r="E367" s="183">
        <f t="shared" ref="E367:P367" si="165">E365+E366</f>
        <v>2763</v>
      </c>
      <c r="F367" s="183">
        <f t="shared" si="165"/>
        <v>0</v>
      </c>
      <c r="G367" s="183">
        <f t="shared" si="165"/>
        <v>0</v>
      </c>
      <c r="H367" s="183">
        <f t="shared" si="165"/>
        <v>0</v>
      </c>
      <c r="I367" s="183">
        <f t="shared" si="165"/>
        <v>0</v>
      </c>
      <c r="J367" s="183">
        <f t="shared" si="165"/>
        <v>0</v>
      </c>
      <c r="K367" s="183">
        <f t="shared" si="165"/>
        <v>2763</v>
      </c>
      <c r="L367" s="183">
        <f t="shared" si="165"/>
        <v>0</v>
      </c>
      <c r="M367" s="183">
        <f t="shared" si="165"/>
        <v>382681</v>
      </c>
      <c r="N367" s="183">
        <f t="shared" si="165"/>
        <v>382681</v>
      </c>
      <c r="O367" s="183">
        <f t="shared" si="165"/>
        <v>382681</v>
      </c>
      <c r="P367" s="183">
        <f t="shared" si="165"/>
        <v>0</v>
      </c>
      <c r="Q367" s="212"/>
      <c r="R367" s="212"/>
      <c r="S367" s="213"/>
      <c r="T367" s="213"/>
      <c r="U367" s="213"/>
    </row>
    <row r="368" spans="1:21" s="173" customFormat="1" ht="15.6" hidden="1" customHeight="1">
      <c r="A368" s="605">
        <v>90019</v>
      </c>
      <c r="B368" s="608" t="s">
        <v>282</v>
      </c>
      <c r="C368" s="191" t="s">
        <v>6</v>
      </c>
      <c r="D368" s="182">
        <f t="shared" si="158"/>
        <v>910000</v>
      </c>
      <c r="E368" s="183">
        <f t="shared" si="159"/>
        <v>910000</v>
      </c>
      <c r="F368" s="183">
        <f t="shared" si="160"/>
        <v>910000</v>
      </c>
      <c r="G368" s="183">
        <v>743600</v>
      </c>
      <c r="H368" s="183">
        <f>10000+150000+400+6000</f>
        <v>166400</v>
      </c>
      <c r="I368" s="183">
        <v>0</v>
      </c>
      <c r="J368" s="183">
        <v>0</v>
      </c>
      <c r="K368" s="183">
        <v>0</v>
      </c>
      <c r="L368" s="183">
        <v>0</v>
      </c>
      <c r="M368" s="183">
        <f t="shared" si="162"/>
        <v>0</v>
      </c>
      <c r="N368" s="183">
        <v>0</v>
      </c>
      <c r="O368" s="183">
        <v>0</v>
      </c>
      <c r="P368" s="183">
        <v>0</v>
      </c>
      <c r="Q368" s="192"/>
      <c r="R368" s="192"/>
      <c r="S368" s="184"/>
      <c r="T368" s="184"/>
      <c r="U368" s="184"/>
    </row>
    <row r="369" spans="1:21" s="173" customFormat="1" ht="15.6" hidden="1" customHeight="1">
      <c r="A369" s="606"/>
      <c r="B369" s="609"/>
      <c r="C369" s="191" t="s">
        <v>7</v>
      </c>
      <c r="D369" s="182">
        <f t="shared" si="158"/>
        <v>0</v>
      </c>
      <c r="E369" s="183">
        <f t="shared" si="159"/>
        <v>0</v>
      </c>
      <c r="F369" s="183">
        <f t="shared" si="160"/>
        <v>0</v>
      </c>
      <c r="G369" s="183"/>
      <c r="H369" s="183"/>
      <c r="I369" s="183"/>
      <c r="J369" s="183"/>
      <c r="K369" s="183"/>
      <c r="L369" s="183"/>
      <c r="M369" s="183">
        <f t="shared" si="162"/>
        <v>0</v>
      </c>
      <c r="N369" s="183"/>
      <c r="O369" s="183"/>
      <c r="P369" s="183"/>
      <c r="Q369" s="192"/>
      <c r="R369" s="192"/>
      <c r="S369" s="184"/>
      <c r="T369" s="184"/>
      <c r="U369" s="184"/>
    </row>
    <row r="370" spans="1:21" s="173" customFormat="1" ht="15.6" hidden="1" customHeight="1">
      <c r="A370" s="607"/>
      <c r="B370" s="610"/>
      <c r="C370" s="181" t="s">
        <v>8</v>
      </c>
      <c r="D370" s="182">
        <f>D368+D369</f>
        <v>910000</v>
      </c>
      <c r="E370" s="183">
        <f t="shared" ref="E370:P370" si="166">E368+E369</f>
        <v>910000</v>
      </c>
      <c r="F370" s="183">
        <f t="shared" si="166"/>
        <v>910000</v>
      </c>
      <c r="G370" s="183">
        <f t="shared" si="166"/>
        <v>743600</v>
      </c>
      <c r="H370" s="183">
        <f t="shared" si="166"/>
        <v>166400</v>
      </c>
      <c r="I370" s="183">
        <f t="shared" si="166"/>
        <v>0</v>
      </c>
      <c r="J370" s="183">
        <f t="shared" si="166"/>
        <v>0</v>
      </c>
      <c r="K370" s="183">
        <f t="shared" si="166"/>
        <v>0</v>
      </c>
      <c r="L370" s="183">
        <f t="shared" si="166"/>
        <v>0</v>
      </c>
      <c r="M370" s="183">
        <f t="shared" si="166"/>
        <v>0</v>
      </c>
      <c r="N370" s="183">
        <f t="shared" si="166"/>
        <v>0</v>
      </c>
      <c r="O370" s="183">
        <f t="shared" si="166"/>
        <v>0</v>
      </c>
      <c r="P370" s="183">
        <f t="shared" si="166"/>
        <v>0</v>
      </c>
      <c r="Q370" s="192"/>
      <c r="R370" s="192"/>
      <c r="S370" s="184"/>
      <c r="T370" s="184"/>
      <c r="U370" s="184"/>
    </row>
    <row r="371" spans="1:21" s="173" customFormat="1" hidden="1">
      <c r="A371" s="605">
        <v>90020</v>
      </c>
      <c r="B371" s="608" t="s">
        <v>283</v>
      </c>
      <c r="C371" s="191" t="s">
        <v>6</v>
      </c>
      <c r="D371" s="182">
        <f t="shared" si="158"/>
        <v>78109</v>
      </c>
      <c r="E371" s="183">
        <f t="shared" si="159"/>
        <v>78109</v>
      </c>
      <c r="F371" s="183">
        <f t="shared" si="160"/>
        <v>78109</v>
      </c>
      <c r="G371" s="183">
        <v>75511</v>
      </c>
      <c r="H371" s="183">
        <v>2598</v>
      </c>
      <c r="I371" s="183">
        <v>0</v>
      </c>
      <c r="J371" s="183">
        <v>0</v>
      </c>
      <c r="K371" s="183">
        <v>0</v>
      </c>
      <c r="L371" s="183">
        <v>0</v>
      </c>
      <c r="M371" s="183">
        <f t="shared" si="162"/>
        <v>0</v>
      </c>
      <c r="N371" s="183">
        <v>0</v>
      </c>
      <c r="O371" s="183">
        <v>0</v>
      </c>
      <c r="P371" s="183">
        <v>0</v>
      </c>
      <c r="Q371" s="192"/>
      <c r="R371" s="192"/>
      <c r="S371" s="184"/>
      <c r="T371" s="184"/>
      <c r="U371" s="184"/>
    </row>
    <row r="372" spans="1:21" s="173" customFormat="1" hidden="1">
      <c r="A372" s="606"/>
      <c r="B372" s="609"/>
      <c r="C372" s="191" t="s">
        <v>7</v>
      </c>
      <c r="D372" s="182">
        <f t="shared" si="158"/>
        <v>0</v>
      </c>
      <c r="E372" s="183">
        <f t="shared" si="159"/>
        <v>0</v>
      </c>
      <c r="F372" s="183">
        <f t="shared" si="160"/>
        <v>0</v>
      </c>
      <c r="G372" s="183"/>
      <c r="H372" s="183"/>
      <c r="I372" s="183"/>
      <c r="J372" s="183"/>
      <c r="K372" s="183"/>
      <c r="L372" s="183"/>
      <c r="M372" s="183">
        <f t="shared" si="162"/>
        <v>0</v>
      </c>
      <c r="N372" s="183"/>
      <c r="O372" s="183"/>
      <c r="P372" s="183"/>
      <c r="Q372" s="192"/>
      <c r="R372" s="192"/>
      <c r="S372" s="184"/>
      <c r="T372" s="184"/>
      <c r="U372" s="184"/>
    </row>
    <row r="373" spans="1:21" s="173" customFormat="1" hidden="1">
      <c r="A373" s="607"/>
      <c r="B373" s="610"/>
      <c r="C373" s="191" t="s">
        <v>8</v>
      </c>
      <c r="D373" s="182">
        <f>D371+D372</f>
        <v>78109</v>
      </c>
      <c r="E373" s="183">
        <f t="shared" ref="E373:P373" si="167">E371+E372</f>
        <v>78109</v>
      </c>
      <c r="F373" s="183">
        <f t="shared" si="167"/>
        <v>78109</v>
      </c>
      <c r="G373" s="183">
        <f t="shared" si="167"/>
        <v>75511</v>
      </c>
      <c r="H373" s="183">
        <f t="shared" si="167"/>
        <v>2598</v>
      </c>
      <c r="I373" s="183">
        <f t="shared" si="167"/>
        <v>0</v>
      </c>
      <c r="J373" s="183">
        <f t="shared" si="167"/>
        <v>0</v>
      </c>
      <c r="K373" s="183">
        <f t="shared" si="167"/>
        <v>0</v>
      </c>
      <c r="L373" s="183">
        <f t="shared" si="167"/>
        <v>0</v>
      </c>
      <c r="M373" s="183">
        <f t="shared" si="167"/>
        <v>0</v>
      </c>
      <c r="N373" s="183">
        <f t="shared" si="167"/>
        <v>0</v>
      </c>
      <c r="O373" s="183">
        <f t="shared" si="167"/>
        <v>0</v>
      </c>
      <c r="P373" s="183">
        <f t="shared" si="167"/>
        <v>0</v>
      </c>
      <c r="Q373" s="192"/>
      <c r="R373" s="192"/>
      <c r="S373" s="184"/>
      <c r="T373" s="184"/>
      <c r="U373" s="184"/>
    </row>
    <row r="374" spans="1:21" s="173" customFormat="1" hidden="1">
      <c r="A374" s="605">
        <v>90024</v>
      </c>
      <c r="B374" s="608" t="s">
        <v>284</v>
      </c>
      <c r="C374" s="191" t="s">
        <v>6</v>
      </c>
      <c r="D374" s="182">
        <f t="shared" si="158"/>
        <v>3684</v>
      </c>
      <c r="E374" s="183">
        <f t="shared" si="159"/>
        <v>3684</v>
      </c>
      <c r="F374" s="183">
        <f t="shared" si="160"/>
        <v>3684</v>
      </c>
      <c r="G374" s="183">
        <v>0</v>
      </c>
      <c r="H374" s="183">
        <v>3684</v>
      </c>
      <c r="I374" s="183">
        <v>0</v>
      </c>
      <c r="J374" s="183">
        <v>0</v>
      </c>
      <c r="K374" s="183">
        <v>0</v>
      </c>
      <c r="L374" s="183">
        <v>0</v>
      </c>
      <c r="M374" s="183">
        <f t="shared" si="162"/>
        <v>0</v>
      </c>
      <c r="N374" s="183">
        <v>0</v>
      </c>
      <c r="O374" s="183">
        <v>0</v>
      </c>
      <c r="P374" s="183">
        <v>0</v>
      </c>
      <c r="Q374" s="192"/>
      <c r="R374" s="192"/>
      <c r="S374" s="184"/>
      <c r="T374" s="184"/>
      <c r="U374" s="184"/>
    </row>
    <row r="375" spans="1:21" s="173" customFormat="1" hidden="1">
      <c r="A375" s="606"/>
      <c r="B375" s="609"/>
      <c r="C375" s="191" t="s">
        <v>7</v>
      </c>
      <c r="D375" s="182">
        <f t="shared" si="158"/>
        <v>0</v>
      </c>
      <c r="E375" s="183">
        <f t="shared" si="159"/>
        <v>0</v>
      </c>
      <c r="F375" s="183">
        <f t="shared" si="160"/>
        <v>0</v>
      </c>
      <c r="G375" s="183"/>
      <c r="H375" s="183"/>
      <c r="I375" s="183"/>
      <c r="J375" s="183"/>
      <c r="K375" s="183"/>
      <c r="L375" s="183"/>
      <c r="M375" s="183">
        <f t="shared" si="162"/>
        <v>0</v>
      </c>
      <c r="N375" s="183"/>
      <c r="O375" s="183"/>
      <c r="P375" s="183"/>
      <c r="Q375" s="192"/>
      <c r="R375" s="192"/>
      <c r="S375" s="184"/>
      <c r="T375" s="184"/>
      <c r="U375" s="184"/>
    </row>
    <row r="376" spans="1:21" s="173" customFormat="1" hidden="1">
      <c r="A376" s="607"/>
      <c r="B376" s="610"/>
      <c r="C376" s="191" t="s">
        <v>8</v>
      </c>
      <c r="D376" s="182">
        <f>D374+D375</f>
        <v>3684</v>
      </c>
      <c r="E376" s="183">
        <f t="shared" ref="E376:P376" si="168">E374+E375</f>
        <v>3684</v>
      </c>
      <c r="F376" s="183">
        <f t="shared" si="168"/>
        <v>3684</v>
      </c>
      <c r="G376" s="183">
        <f t="shared" si="168"/>
        <v>0</v>
      </c>
      <c r="H376" s="183">
        <f t="shared" si="168"/>
        <v>3684</v>
      </c>
      <c r="I376" s="183">
        <f t="shared" si="168"/>
        <v>0</v>
      </c>
      <c r="J376" s="183">
        <f t="shared" si="168"/>
        <v>0</v>
      </c>
      <c r="K376" s="183">
        <f t="shared" si="168"/>
        <v>0</v>
      </c>
      <c r="L376" s="183">
        <f t="shared" si="168"/>
        <v>0</v>
      </c>
      <c r="M376" s="183">
        <f t="shared" si="168"/>
        <v>0</v>
      </c>
      <c r="N376" s="183">
        <f t="shared" si="168"/>
        <v>0</v>
      </c>
      <c r="O376" s="183">
        <f t="shared" si="168"/>
        <v>0</v>
      </c>
      <c r="P376" s="183">
        <f t="shared" si="168"/>
        <v>0</v>
      </c>
      <c r="Q376" s="192"/>
      <c r="R376" s="192"/>
      <c r="S376" s="184"/>
      <c r="T376" s="184"/>
      <c r="U376" s="184"/>
    </row>
    <row r="377" spans="1:21" s="173" customFormat="1" hidden="1">
      <c r="A377" s="605">
        <v>90026</v>
      </c>
      <c r="B377" s="608" t="s">
        <v>285</v>
      </c>
      <c r="C377" s="191" t="s">
        <v>6</v>
      </c>
      <c r="D377" s="182">
        <f t="shared" si="158"/>
        <v>1320664</v>
      </c>
      <c r="E377" s="183">
        <f t="shared" si="159"/>
        <v>620664</v>
      </c>
      <c r="F377" s="183">
        <f t="shared" si="160"/>
        <v>120494</v>
      </c>
      <c r="G377" s="183">
        <v>88000</v>
      </c>
      <c r="H377" s="183">
        <v>32494</v>
      </c>
      <c r="I377" s="183">
        <v>0</v>
      </c>
      <c r="J377" s="183">
        <v>0</v>
      </c>
      <c r="K377" s="183">
        <f>270000+15000+42560+5675+166935</f>
        <v>500170</v>
      </c>
      <c r="L377" s="183">
        <v>0</v>
      </c>
      <c r="M377" s="183">
        <f t="shared" si="162"/>
        <v>700000</v>
      </c>
      <c r="N377" s="183">
        <v>700000</v>
      </c>
      <c r="O377" s="183">
        <v>700000</v>
      </c>
      <c r="P377" s="183">
        <v>0</v>
      </c>
      <c r="Q377" s="192"/>
      <c r="R377" s="192"/>
      <c r="S377" s="184"/>
      <c r="T377" s="184"/>
      <c r="U377" s="184"/>
    </row>
    <row r="378" spans="1:21" s="173" customFormat="1" hidden="1">
      <c r="A378" s="606"/>
      <c r="B378" s="609"/>
      <c r="C378" s="191" t="s">
        <v>7</v>
      </c>
      <c r="D378" s="182">
        <f t="shared" si="158"/>
        <v>0</v>
      </c>
      <c r="E378" s="183">
        <f t="shared" si="159"/>
        <v>0</v>
      </c>
      <c r="F378" s="183">
        <f t="shared" si="160"/>
        <v>0</v>
      </c>
      <c r="G378" s="183"/>
      <c r="H378" s="183"/>
      <c r="I378" s="183"/>
      <c r="J378" s="183"/>
      <c r="K378" s="183"/>
      <c r="L378" s="183"/>
      <c r="M378" s="183">
        <f t="shared" si="162"/>
        <v>0</v>
      </c>
      <c r="N378" s="183"/>
      <c r="O378" s="183"/>
      <c r="P378" s="183"/>
      <c r="Q378" s="192"/>
      <c r="R378" s="192"/>
      <c r="S378" s="184"/>
      <c r="T378" s="184"/>
      <c r="U378" s="184"/>
    </row>
    <row r="379" spans="1:21" s="173" customFormat="1" hidden="1">
      <c r="A379" s="607"/>
      <c r="B379" s="610"/>
      <c r="C379" s="191" t="s">
        <v>8</v>
      </c>
      <c r="D379" s="182">
        <f>D377+D378</f>
        <v>1320664</v>
      </c>
      <c r="E379" s="183">
        <f t="shared" ref="E379:P379" si="169">E377+E378</f>
        <v>620664</v>
      </c>
      <c r="F379" s="183">
        <f t="shared" si="169"/>
        <v>120494</v>
      </c>
      <c r="G379" s="183">
        <f t="shared" si="169"/>
        <v>88000</v>
      </c>
      <c r="H379" s="183">
        <f t="shared" si="169"/>
        <v>32494</v>
      </c>
      <c r="I379" s="183">
        <f t="shared" si="169"/>
        <v>0</v>
      </c>
      <c r="J379" s="183">
        <f t="shared" si="169"/>
        <v>0</v>
      </c>
      <c r="K379" s="183">
        <f t="shared" si="169"/>
        <v>500170</v>
      </c>
      <c r="L379" s="183">
        <f t="shared" si="169"/>
        <v>0</v>
      </c>
      <c r="M379" s="183">
        <f t="shared" si="169"/>
        <v>700000</v>
      </c>
      <c r="N379" s="183">
        <f t="shared" si="169"/>
        <v>700000</v>
      </c>
      <c r="O379" s="183">
        <f t="shared" si="169"/>
        <v>700000</v>
      </c>
      <c r="P379" s="183">
        <f t="shared" si="169"/>
        <v>0</v>
      </c>
      <c r="Q379" s="192"/>
      <c r="R379" s="192"/>
      <c r="S379" s="184"/>
      <c r="T379" s="184"/>
      <c r="U379" s="184"/>
    </row>
    <row r="380" spans="1:21" s="214" customFormat="1" ht="13.5" hidden="1" customHeight="1">
      <c r="A380" s="605">
        <v>90095</v>
      </c>
      <c r="B380" s="608" t="s">
        <v>156</v>
      </c>
      <c r="C380" s="191" t="s">
        <v>6</v>
      </c>
      <c r="D380" s="182">
        <f t="shared" si="158"/>
        <v>14671855</v>
      </c>
      <c r="E380" s="183">
        <f t="shared" si="159"/>
        <v>1639074</v>
      </c>
      <c r="F380" s="183">
        <f t="shared" si="160"/>
        <v>1469208</v>
      </c>
      <c r="G380" s="183">
        <v>969384</v>
      </c>
      <c r="H380" s="183">
        <v>499824</v>
      </c>
      <c r="I380" s="183">
        <v>100000</v>
      </c>
      <c r="J380" s="183">
        <v>0</v>
      </c>
      <c r="K380" s="183">
        <v>69866</v>
      </c>
      <c r="L380" s="183">
        <v>0</v>
      </c>
      <c r="M380" s="183">
        <f t="shared" si="162"/>
        <v>13032781</v>
      </c>
      <c r="N380" s="183">
        <v>11532781</v>
      </c>
      <c r="O380" s="183">
        <v>10832781</v>
      </c>
      <c r="P380" s="183">
        <v>1500000</v>
      </c>
      <c r="Q380" s="212"/>
      <c r="R380" s="212"/>
      <c r="S380" s="213"/>
      <c r="T380" s="213"/>
      <c r="U380" s="213"/>
    </row>
    <row r="381" spans="1:21" s="214" customFormat="1" ht="13.5" hidden="1" customHeight="1">
      <c r="A381" s="606"/>
      <c r="B381" s="609"/>
      <c r="C381" s="191" t="s">
        <v>7</v>
      </c>
      <c r="D381" s="182">
        <f t="shared" si="158"/>
        <v>0</v>
      </c>
      <c r="E381" s="183">
        <f t="shared" si="159"/>
        <v>0</v>
      </c>
      <c r="F381" s="183">
        <f t="shared" si="160"/>
        <v>0</v>
      </c>
      <c r="G381" s="183"/>
      <c r="H381" s="183"/>
      <c r="I381" s="183"/>
      <c r="J381" s="183"/>
      <c r="K381" s="183"/>
      <c r="L381" s="183"/>
      <c r="M381" s="183">
        <f t="shared" si="162"/>
        <v>0</v>
      </c>
      <c r="N381" s="183"/>
      <c r="O381" s="183"/>
      <c r="P381" s="183"/>
      <c r="Q381" s="212"/>
      <c r="R381" s="212"/>
      <c r="S381" s="213"/>
      <c r="T381" s="213"/>
      <c r="U381" s="213"/>
    </row>
    <row r="382" spans="1:21" s="214" customFormat="1" ht="13.5" hidden="1" customHeight="1">
      <c r="A382" s="607"/>
      <c r="B382" s="610"/>
      <c r="C382" s="181" t="s">
        <v>8</v>
      </c>
      <c r="D382" s="182">
        <f>D380+D381</f>
        <v>14671855</v>
      </c>
      <c r="E382" s="183">
        <f t="shared" ref="E382:P382" si="170">E380+E381</f>
        <v>1639074</v>
      </c>
      <c r="F382" s="183">
        <f t="shared" si="170"/>
        <v>1469208</v>
      </c>
      <c r="G382" s="183">
        <f t="shared" si="170"/>
        <v>969384</v>
      </c>
      <c r="H382" s="183">
        <f t="shared" si="170"/>
        <v>499824</v>
      </c>
      <c r="I382" s="183">
        <f t="shared" si="170"/>
        <v>100000</v>
      </c>
      <c r="J382" s="183">
        <f t="shared" si="170"/>
        <v>0</v>
      </c>
      <c r="K382" s="183">
        <f t="shared" si="170"/>
        <v>69866</v>
      </c>
      <c r="L382" s="183">
        <f t="shared" si="170"/>
        <v>0</v>
      </c>
      <c r="M382" s="183">
        <f t="shared" si="170"/>
        <v>13032781</v>
      </c>
      <c r="N382" s="183">
        <f t="shared" si="170"/>
        <v>11532781</v>
      </c>
      <c r="O382" s="183">
        <f t="shared" si="170"/>
        <v>10832781</v>
      </c>
      <c r="P382" s="183">
        <f t="shared" si="170"/>
        <v>1500000</v>
      </c>
      <c r="Q382" s="212"/>
      <c r="R382" s="212"/>
      <c r="S382" s="213"/>
      <c r="T382" s="213"/>
      <c r="U382" s="213"/>
    </row>
    <row r="383" spans="1:21" s="200" customFormat="1" ht="14.25" hidden="1">
      <c r="A383" s="613">
        <v>921</v>
      </c>
      <c r="B383" s="616" t="s">
        <v>24</v>
      </c>
      <c r="C383" s="185" t="s">
        <v>6</v>
      </c>
      <c r="D383" s="209">
        <f t="shared" ref="D383:P384" si="171">D389+D392+D395+D398+D401+D404+D407+D413+D410+D386</f>
        <v>146324517</v>
      </c>
      <c r="E383" s="187">
        <f t="shared" si="171"/>
        <v>112318825</v>
      </c>
      <c r="F383" s="187">
        <f t="shared" si="171"/>
        <v>4899009</v>
      </c>
      <c r="G383" s="187">
        <f t="shared" si="171"/>
        <v>118000</v>
      </c>
      <c r="H383" s="187">
        <f t="shared" si="171"/>
        <v>4781009</v>
      </c>
      <c r="I383" s="187">
        <f t="shared" si="171"/>
        <v>93495758</v>
      </c>
      <c r="J383" s="187">
        <f t="shared" si="171"/>
        <v>383000</v>
      </c>
      <c r="K383" s="187">
        <f t="shared" si="171"/>
        <v>13541058</v>
      </c>
      <c r="L383" s="187">
        <f t="shared" si="171"/>
        <v>0</v>
      </c>
      <c r="M383" s="187">
        <f t="shared" si="171"/>
        <v>34005692</v>
      </c>
      <c r="N383" s="187">
        <f t="shared" si="171"/>
        <v>34005692</v>
      </c>
      <c r="O383" s="187">
        <f t="shared" si="171"/>
        <v>10235192</v>
      </c>
      <c r="P383" s="187">
        <f t="shared" si="171"/>
        <v>0</v>
      </c>
      <c r="Q383" s="198"/>
      <c r="R383" s="198"/>
      <c r="S383" s="199"/>
      <c r="T383" s="199"/>
      <c r="U383" s="199"/>
    </row>
    <row r="384" spans="1:21" s="200" customFormat="1" ht="14.25" hidden="1">
      <c r="A384" s="614"/>
      <c r="B384" s="617"/>
      <c r="C384" s="185" t="s">
        <v>7</v>
      </c>
      <c r="D384" s="209">
        <f t="shared" si="171"/>
        <v>0</v>
      </c>
      <c r="E384" s="187">
        <f t="shared" si="171"/>
        <v>0</v>
      </c>
      <c r="F384" s="187">
        <f t="shared" si="171"/>
        <v>0</v>
      </c>
      <c r="G384" s="187">
        <f t="shared" si="171"/>
        <v>0</v>
      </c>
      <c r="H384" s="187">
        <f t="shared" si="171"/>
        <v>0</v>
      </c>
      <c r="I384" s="187">
        <f t="shared" si="171"/>
        <v>0</v>
      </c>
      <c r="J384" s="187">
        <f t="shared" si="171"/>
        <v>0</v>
      </c>
      <c r="K384" s="187">
        <f t="shared" si="171"/>
        <v>0</v>
      </c>
      <c r="L384" s="187">
        <f t="shared" si="171"/>
        <v>0</v>
      </c>
      <c r="M384" s="187">
        <f t="shared" si="171"/>
        <v>0</v>
      </c>
      <c r="N384" s="187">
        <f t="shared" si="171"/>
        <v>0</v>
      </c>
      <c r="O384" s="187">
        <f t="shared" si="171"/>
        <v>0</v>
      </c>
      <c r="P384" s="187">
        <f t="shared" si="171"/>
        <v>0</v>
      </c>
      <c r="Q384" s="198"/>
      <c r="R384" s="198"/>
      <c r="S384" s="199"/>
      <c r="T384" s="199"/>
      <c r="U384" s="199"/>
    </row>
    <row r="385" spans="1:21" s="200" customFormat="1" ht="14.25" hidden="1">
      <c r="A385" s="615"/>
      <c r="B385" s="618"/>
      <c r="C385" s="185" t="s">
        <v>8</v>
      </c>
      <c r="D385" s="209">
        <f>D383+D384</f>
        <v>146324517</v>
      </c>
      <c r="E385" s="187">
        <f t="shared" ref="E385:P385" si="172">E383+E384</f>
        <v>112318825</v>
      </c>
      <c r="F385" s="187">
        <f t="shared" si="172"/>
        <v>4899009</v>
      </c>
      <c r="G385" s="187">
        <f t="shared" si="172"/>
        <v>118000</v>
      </c>
      <c r="H385" s="187">
        <f t="shared" si="172"/>
        <v>4781009</v>
      </c>
      <c r="I385" s="187">
        <f t="shared" si="172"/>
        <v>93495758</v>
      </c>
      <c r="J385" s="187">
        <f t="shared" si="172"/>
        <v>383000</v>
      </c>
      <c r="K385" s="187">
        <f t="shared" si="172"/>
        <v>13541058</v>
      </c>
      <c r="L385" s="187">
        <f t="shared" si="172"/>
        <v>0</v>
      </c>
      <c r="M385" s="187">
        <f t="shared" si="172"/>
        <v>34005692</v>
      </c>
      <c r="N385" s="187">
        <f t="shared" si="172"/>
        <v>34005692</v>
      </c>
      <c r="O385" s="187">
        <f t="shared" si="172"/>
        <v>10235192</v>
      </c>
      <c r="P385" s="187">
        <f t="shared" si="172"/>
        <v>0</v>
      </c>
      <c r="Q385" s="198"/>
      <c r="R385" s="198"/>
      <c r="S385" s="199"/>
      <c r="T385" s="199"/>
      <c r="U385" s="199"/>
    </row>
    <row r="386" spans="1:21" s="214" customFormat="1" ht="13.5" hidden="1" customHeight="1">
      <c r="A386" s="605">
        <v>92105</v>
      </c>
      <c r="B386" s="608" t="s">
        <v>286</v>
      </c>
      <c r="C386" s="191" t="s">
        <v>6</v>
      </c>
      <c r="D386" s="182">
        <f t="shared" ref="D386:D414" si="173">E386+M386</f>
        <v>250000</v>
      </c>
      <c r="E386" s="183">
        <f t="shared" ref="E386:E414" si="174">F386+I386+J386+K386+L386</f>
        <v>230000</v>
      </c>
      <c r="F386" s="183">
        <f t="shared" ref="F386:F414" si="175">G386+H386</f>
        <v>0</v>
      </c>
      <c r="G386" s="183">
        <v>0</v>
      </c>
      <c r="H386" s="183">
        <v>0</v>
      </c>
      <c r="I386" s="183">
        <v>230000</v>
      </c>
      <c r="J386" s="183">
        <v>0</v>
      </c>
      <c r="K386" s="183">
        <v>0</v>
      </c>
      <c r="L386" s="183">
        <v>0</v>
      </c>
      <c r="M386" s="183">
        <f t="shared" ref="M386:M414" si="176">N386+P386</f>
        <v>20000</v>
      </c>
      <c r="N386" s="183">
        <v>20000</v>
      </c>
      <c r="O386" s="183">
        <v>0</v>
      </c>
      <c r="P386" s="183">
        <v>0</v>
      </c>
      <c r="Q386" s="212"/>
      <c r="R386" s="212"/>
      <c r="S386" s="213"/>
      <c r="T386" s="213"/>
      <c r="U386" s="213"/>
    </row>
    <row r="387" spans="1:21" s="214" customFormat="1" ht="13.5" hidden="1" customHeight="1">
      <c r="A387" s="606"/>
      <c r="B387" s="609"/>
      <c r="C387" s="191" t="s">
        <v>7</v>
      </c>
      <c r="D387" s="182">
        <f t="shared" si="173"/>
        <v>0</v>
      </c>
      <c r="E387" s="183">
        <f t="shared" si="174"/>
        <v>0</v>
      </c>
      <c r="F387" s="183">
        <f t="shared" si="175"/>
        <v>0</v>
      </c>
      <c r="G387" s="183"/>
      <c r="H387" s="183"/>
      <c r="I387" s="183"/>
      <c r="J387" s="183"/>
      <c r="K387" s="183"/>
      <c r="L387" s="183"/>
      <c r="M387" s="183">
        <f t="shared" si="176"/>
        <v>0</v>
      </c>
      <c r="N387" s="183"/>
      <c r="O387" s="183"/>
      <c r="P387" s="183"/>
      <c r="Q387" s="212"/>
      <c r="R387" s="212"/>
      <c r="S387" s="213"/>
      <c r="T387" s="213"/>
      <c r="U387" s="213"/>
    </row>
    <row r="388" spans="1:21" s="214" customFormat="1" ht="13.5" hidden="1" customHeight="1">
      <c r="A388" s="607"/>
      <c r="B388" s="610"/>
      <c r="C388" s="191" t="s">
        <v>8</v>
      </c>
      <c r="D388" s="182">
        <f>D386+D387</f>
        <v>250000</v>
      </c>
      <c r="E388" s="183">
        <f t="shared" ref="E388:P388" si="177">E386+E387</f>
        <v>230000</v>
      </c>
      <c r="F388" s="183">
        <f t="shared" si="177"/>
        <v>0</v>
      </c>
      <c r="G388" s="183">
        <f t="shared" si="177"/>
        <v>0</v>
      </c>
      <c r="H388" s="183">
        <f t="shared" si="177"/>
        <v>0</v>
      </c>
      <c r="I388" s="183">
        <f t="shared" si="177"/>
        <v>230000</v>
      </c>
      <c r="J388" s="183">
        <f t="shared" si="177"/>
        <v>0</v>
      </c>
      <c r="K388" s="183">
        <f t="shared" si="177"/>
        <v>0</v>
      </c>
      <c r="L388" s="183">
        <f t="shared" si="177"/>
        <v>0</v>
      </c>
      <c r="M388" s="183">
        <f t="shared" si="177"/>
        <v>20000</v>
      </c>
      <c r="N388" s="183">
        <f t="shared" si="177"/>
        <v>20000</v>
      </c>
      <c r="O388" s="183">
        <f t="shared" si="177"/>
        <v>0</v>
      </c>
      <c r="P388" s="183">
        <f t="shared" si="177"/>
        <v>0</v>
      </c>
      <c r="Q388" s="212"/>
      <c r="R388" s="212"/>
      <c r="S388" s="213"/>
      <c r="T388" s="213"/>
      <c r="U388" s="213"/>
    </row>
    <row r="389" spans="1:21" s="214" customFormat="1" ht="13.5" hidden="1" customHeight="1">
      <c r="A389" s="605">
        <v>92106</v>
      </c>
      <c r="B389" s="608" t="s">
        <v>287</v>
      </c>
      <c r="C389" s="191" t="s">
        <v>6</v>
      </c>
      <c r="D389" s="182">
        <f t="shared" si="173"/>
        <v>42440071</v>
      </c>
      <c r="E389" s="183">
        <f t="shared" si="174"/>
        <v>30678963</v>
      </c>
      <c r="F389" s="183">
        <f t="shared" si="175"/>
        <v>0</v>
      </c>
      <c r="G389" s="183">
        <v>0</v>
      </c>
      <c r="H389" s="183">
        <v>0</v>
      </c>
      <c r="I389" s="183">
        <v>30678963</v>
      </c>
      <c r="J389" s="183">
        <v>0</v>
      </c>
      <c r="K389" s="183">
        <v>0</v>
      </c>
      <c r="L389" s="183">
        <v>0</v>
      </c>
      <c r="M389" s="183">
        <f t="shared" si="176"/>
        <v>11761108</v>
      </c>
      <c r="N389" s="183">
        <v>11761108</v>
      </c>
      <c r="O389" s="183">
        <v>0</v>
      </c>
      <c r="P389" s="183">
        <v>0</v>
      </c>
      <c r="Q389" s="212"/>
      <c r="R389" s="212"/>
      <c r="S389" s="213"/>
      <c r="T389" s="213"/>
      <c r="U389" s="213"/>
    </row>
    <row r="390" spans="1:21" s="214" customFormat="1" ht="13.5" hidden="1" customHeight="1">
      <c r="A390" s="606"/>
      <c r="B390" s="609"/>
      <c r="C390" s="191" t="s">
        <v>7</v>
      </c>
      <c r="D390" s="182">
        <f t="shared" si="173"/>
        <v>0</v>
      </c>
      <c r="E390" s="183">
        <f t="shared" si="174"/>
        <v>0</v>
      </c>
      <c r="F390" s="183">
        <f t="shared" si="175"/>
        <v>0</v>
      </c>
      <c r="G390" s="183"/>
      <c r="H390" s="183"/>
      <c r="I390" s="183"/>
      <c r="J390" s="183"/>
      <c r="K390" s="183"/>
      <c r="L390" s="183"/>
      <c r="M390" s="183">
        <f t="shared" si="176"/>
        <v>0</v>
      </c>
      <c r="N390" s="183"/>
      <c r="O390" s="183"/>
      <c r="P390" s="183"/>
      <c r="Q390" s="212"/>
      <c r="R390" s="212"/>
      <c r="S390" s="213"/>
      <c r="T390" s="213"/>
      <c r="U390" s="213"/>
    </row>
    <row r="391" spans="1:21" s="214" customFormat="1" ht="13.5" hidden="1" customHeight="1">
      <c r="A391" s="607"/>
      <c r="B391" s="610"/>
      <c r="C391" s="181" t="s">
        <v>8</v>
      </c>
      <c r="D391" s="182">
        <f>D389+D390</f>
        <v>42440071</v>
      </c>
      <c r="E391" s="183">
        <f t="shared" ref="E391:P391" si="178">E389+E390</f>
        <v>30678963</v>
      </c>
      <c r="F391" s="183">
        <f t="shared" si="178"/>
        <v>0</v>
      </c>
      <c r="G391" s="183">
        <f t="shared" si="178"/>
        <v>0</v>
      </c>
      <c r="H391" s="183">
        <f t="shared" si="178"/>
        <v>0</v>
      </c>
      <c r="I391" s="183">
        <f t="shared" si="178"/>
        <v>30678963</v>
      </c>
      <c r="J391" s="183">
        <f t="shared" si="178"/>
        <v>0</v>
      </c>
      <c r="K391" s="183">
        <f t="shared" si="178"/>
        <v>0</v>
      </c>
      <c r="L391" s="183">
        <f t="shared" si="178"/>
        <v>0</v>
      </c>
      <c r="M391" s="183">
        <f t="shared" si="178"/>
        <v>11761108</v>
      </c>
      <c r="N391" s="183">
        <f t="shared" si="178"/>
        <v>11761108</v>
      </c>
      <c r="O391" s="183">
        <f t="shared" si="178"/>
        <v>0</v>
      </c>
      <c r="P391" s="183">
        <f t="shared" si="178"/>
        <v>0</v>
      </c>
      <c r="Q391" s="212"/>
      <c r="R391" s="212"/>
      <c r="S391" s="213"/>
      <c r="T391" s="213"/>
      <c r="U391" s="213"/>
    </row>
    <row r="392" spans="1:21" s="214" customFormat="1" ht="13.5" hidden="1" customHeight="1">
      <c r="A392" s="605">
        <v>92108</v>
      </c>
      <c r="B392" s="608" t="s">
        <v>288</v>
      </c>
      <c r="C392" s="191" t="s">
        <v>6</v>
      </c>
      <c r="D392" s="182">
        <f t="shared" si="173"/>
        <v>11936975</v>
      </c>
      <c r="E392" s="183">
        <f t="shared" si="174"/>
        <v>10016500</v>
      </c>
      <c r="F392" s="183">
        <f t="shared" si="175"/>
        <v>0</v>
      </c>
      <c r="G392" s="183">
        <v>0</v>
      </c>
      <c r="H392" s="183">
        <v>0</v>
      </c>
      <c r="I392" s="183">
        <v>10016500</v>
      </c>
      <c r="J392" s="183">
        <v>0</v>
      </c>
      <c r="K392" s="183">
        <v>0</v>
      </c>
      <c r="L392" s="183">
        <v>0</v>
      </c>
      <c r="M392" s="183">
        <f t="shared" si="176"/>
        <v>1920475</v>
      </c>
      <c r="N392" s="183">
        <v>1920475</v>
      </c>
      <c r="O392" s="183">
        <v>0</v>
      </c>
      <c r="P392" s="183">
        <v>0</v>
      </c>
      <c r="Q392" s="212"/>
      <c r="R392" s="212"/>
      <c r="S392" s="213"/>
      <c r="T392" s="213"/>
      <c r="U392" s="213"/>
    </row>
    <row r="393" spans="1:21" s="214" customFormat="1" ht="13.5" hidden="1" customHeight="1">
      <c r="A393" s="606"/>
      <c r="B393" s="609"/>
      <c r="C393" s="191" t="s">
        <v>7</v>
      </c>
      <c r="D393" s="182">
        <f t="shared" si="173"/>
        <v>0</v>
      </c>
      <c r="E393" s="183">
        <f t="shared" si="174"/>
        <v>0</v>
      </c>
      <c r="F393" s="183">
        <f t="shared" si="175"/>
        <v>0</v>
      </c>
      <c r="G393" s="183"/>
      <c r="H393" s="183"/>
      <c r="I393" s="183"/>
      <c r="J393" s="183"/>
      <c r="K393" s="183"/>
      <c r="L393" s="183"/>
      <c r="M393" s="183">
        <f t="shared" si="176"/>
        <v>0</v>
      </c>
      <c r="N393" s="183"/>
      <c r="O393" s="183"/>
      <c r="P393" s="183"/>
      <c r="Q393" s="212"/>
      <c r="R393" s="212"/>
      <c r="S393" s="213"/>
      <c r="T393" s="213"/>
      <c r="U393" s="213"/>
    </row>
    <row r="394" spans="1:21" s="214" customFormat="1" ht="13.5" hidden="1" customHeight="1">
      <c r="A394" s="607"/>
      <c r="B394" s="610"/>
      <c r="C394" s="191" t="s">
        <v>8</v>
      </c>
      <c r="D394" s="182">
        <f>D392+D393</f>
        <v>11936975</v>
      </c>
      <c r="E394" s="183">
        <f t="shared" ref="E394:P394" si="179">E392+E393</f>
        <v>10016500</v>
      </c>
      <c r="F394" s="183">
        <f t="shared" si="179"/>
        <v>0</v>
      </c>
      <c r="G394" s="183">
        <f t="shared" si="179"/>
        <v>0</v>
      </c>
      <c r="H394" s="183">
        <f t="shared" si="179"/>
        <v>0</v>
      </c>
      <c r="I394" s="183">
        <f t="shared" si="179"/>
        <v>10016500</v>
      </c>
      <c r="J394" s="183">
        <f t="shared" si="179"/>
        <v>0</v>
      </c>
      <c r="K394" s="183">
        <f t="shared" si="179"/>
        <v>0</v>
      </c>
      <c r="L394" s="183">
        <f t="shared" si="179"/>
        <v>0</v>
      </c>
      <c r="M394" s="183">
        <f t="shared" si="179"/>
        <v>1920475</v>
      </c>
      <c r="N394" s="183">
        <f t="shared" si="179"/>
        <v>1920475</v>
      </c>
      <c r="O394" s="183">
        <f t="shared" si="179"/>
        <v>0</v>
      </c>
      <c r="P394" s="183">
        <f t="shared" si="179"/>
        <v>0</v>
      </c>
      <c r="Q394" s="212"/>
      <c r="R394" s="212"/>
      <c r="S394" s="213"/>
      <c r="T394" s="213"/>
      <c r="U394" s="213"/>
    </row>
    <row r="395" spans="1:21" s="214" customFormat="1" ht="13.5" hidden="1" customHeight="1">
      <c r="A395" s="605">
        <v>92109</v>
      </c>
      <c r="B395" s="608" t="s">
        <v>289</v>
      </c>
      <c r="C395" s="191" t="s">
        <v>6</v>
      </c>
      <c r="D395" s="182">
        <f t="shared" si="173"/>
        <v>8199619</v>
      </c>
      <c r="E395" s="183">
        <f t="shared" si="174"/>
        <v>7777552</v>
      </c>
      <c r="F395" s="183">
        <f t="shared" si="175"/>
        <v>0</v>
      </c>
      <c r="G395" s="183">
        <v>0</v>
      </c>
      <c r="H395" s="183">
        <v>0</v>
      </c>
      <c r="I395" s="183">
        <v>7777552</v>
      </c>
      <c r="J395" s="183">
        <v>0</v>
      </c>
      <c r="K395" s="183">
        <v>0</v>
      </c>
      <c r="L395" s="183">
        <v>0</v>
      </c>
      <c r="M395" s="183">
        <f t="shared" si="176"/>
        <v>422067</v>
      </c>
      <c r="N395" s="183">
        <v>422067</v>
      </c>
      <c r="O395" s="183">
        <v>0</v>
      </c>
      <c r="P395" s="183">
        <v>0</v>
      </c>
      <c r="Q395" s="212"/>
      <c r="R395" s="212"/>
      <c r="S395" s="213"/>
      <c r="T395" s="213"/>
      <c r="U395" s="213"/>
    </row>
    <row r="396" spans="1:21" s="214" customFormat="1" ht="13.5" hidden="1" customHeight="1">
      <c r="A396" s="606"/>
      <c r="B396" s="609"/>
      <c r="C396" s="191" t="s">
        <v>7</v>
      </c>
      <c r="D396" s="182">
        <f t="shared" si="173"/>
        <v>0</v>
      </c>
      <c r="E396" s="183">
        <f t="shared" si="174"/>
        <v>0</v>
      </c>
      <c r="F396" s="183">
        <f t="shared" si="175"/>
        <v>0</v>
      </c>
      <c r="G396" s="183"/>
      <c r="H396" s="183"/>
      <c r="I396" s="183"/>
      <c r="J396" s="183"/>
      <c r="K396" s="183"/>
      <c r="L396" s="183"/>
      <c r="M396" s="183">
        <f t="shared" si="176"/>
        <v>0</v>
      </c>
      <c r="N396" s="183"/>
      <c r="O396" s="183"/>
      <c r="P396" s="183"/>
      <c r="Q396" s="212"/>
      <c r="R396" s="212"/>
      <c r="S396" s="213"/>
      <c r="T396" s="213"/>
      <c r="U396" s="213"/>
    </row>
    <row r="397" spans="1:21" s="214" customFormat="1" ht="13.5" hidden="1" customHeight="1">
      <c r="A397" s="607"/>
      <c r="B397" s="610"/>
      <c r="C397" s="191" t="s">
        <v>8</v>
      </c>
      <c r="D397" s="182">
        <f>D395+D396</f>
        <v>8199619</v>
      </c>
      <c r="E397" s="183">
        <f t="shared" ref="E397:P397" si="180">E395+E396</f>
        <v>7777552</v>
      </c>
      <c r="F397" s="183">
        <f t="shared" si="180"/>
        <v>0</v>
      </c>
      <c r="G397" s="183">
        <f t="shared" si="180"/>
        <v>0</v>
      </c>
      <c r="H397" s="183">
        <f t="shared" si="180"/>
        <v>0</v>
      </c>
      <c r="I397" s="183">
        <f t="shared" si="180"/>
        <v>7777552</v>
      </c>
      <c r="J397" s="183">
        <f t="shared" si="180"/>
        <v>0</v>
      </c>
      <c r="K397" s="183">
        <f t="shared" si="180"/>
        <v>0</v>
      </c>
      <c r="L397" s="183">
        <f t="shared" si="180"/>
        <v>0</v>
      </c>
      <c r="M397" s="183">
        <f t="shared" si="180"/>
        <v>422067</v>
      </c>
      <c r="N397" s="183">
        <f t="shared" si="180"/>
        <v>422067</v>
      </c>
      <c r="O397" s="183">
        <f t="shared" si="180"/>
        <v>0</v>
      </c>
      <c r="P397" s="183">
        <f t="shared" si="180"/>
        <v>0</v>
      </c>
      <c r="Q397" s="212"/>
      <c r="R397" s="212"/>
      <c r="S397" s="213"/>
      <c r="T397" s="213"/>
      <c r="U397" s="213"/>
    </row>
    <row r="398" spans="1:21" s="214" customFormat="1" ht="13.5" hidden="1" customHeight="1">
      <c r="A398" s="605">
        <v>92110</v>
      </c>
      <c r="B398" s="608" t="s">
        <v>290</v>
      </c>
      <c r="C398" s="191" t="s">
        <v>6</v>
      </c>
      <c r="D398" s="182">
        <f t="shared" si="173"/>
        <v>2568367</v>
      </c>
      <c r="E398" s="183">
        <f t="shared" si="174"/>
        <v>2509367</v>
      </c>
      <c r="F398" s="183">
        <f t="shared" si="175"/>
        <v>0</v>
      </c>
      <c r="G398" s="183">
        <v>0</v>
      </c>
      <c r="H398" s="183">
        <v>0</v>
      </c>
      <c r="I398" s="183">
        <v>2509367</v>
      </c>
      <c r="J398" s="183">
        <v>0</v>
      </c>
      <c r="K398" s="183">
        <v>0</v>
      </c>
      <c r="L398" s="183">
        <v>0</v>
      </c>
      <c r="M398" s="183">
        <f t="shared" si="176"/>
        <v>59000</v>
      </c>
      <c r="N398" s="183">
        <v>59000</v>
      </c>
      <c r="O398" s="183">
        <v>0</v>
      </c>
      <c r="P398" s="183">
        <v>0</v>
      </c>
      <c r="Q398" s="212"/>
      <c r="R398" s="212"/>
      <c r="S398" s="213"/>
      <c r="T398" s="213"/>
      <c r="U398" s="213"/>
    </row>
    <row r="399" spans="1:21" s="214" customFormat="1" ht="13.5" hidden="1" customHeight="1">
      <c r="A399" s="606"/>
      <c r="B399" s="609"/>
      <c r="C399" s="191" t="s">
        <v>7</v>
      </c>
      <c r="D399" s="182">
        <f t="shared" si="173"/>
        <v>0</v>
      </c>
      <c r="E399" s="183">
        <f t="shared" si="174"/>
        <v>0</v>
      </c>
      <c r="F399" s="183">
        <f t="shared" si="175"/>
        <v>0</v>
      </c>
      <c r="G399" s="183"/>
      <c r="H399" s="183"/>
      <c r="I399" s="183"/>
      <c r="J399" s="183"/>
      <c r="K399" s="183"/>
      <c r="L399" s="183"/>
      <c r="M399" s="183">
        <f t="shared" si="176"/>
        <v>0</v>
      </c>
      <c r="N399" s="183"/>
      <c r="O399" s="183"/>
      <c r="P399" s="183"/>
      <c r="Q399" s="212"/>
      <c r="R399" s="212"/>
      <c r="S399" s="213"/>
      <c r="T399" s="213"/>
      <c r="U399" s="213"/>
    </row>
    <row r="400" spans="1:21" s="214" customFormat="1" ht="13.5" hidden="1" customHeight="1">
      <c r="A400" s="607"/>
      <c r="B400" s="610"/>
      <c r="C400" s="191" t="s">
        <v>8</v>
      </c>
      <c r="D400" s="182">
        <f>D398+D399</f>
        <v>2568367</v>
      </c>
      <c r="E400" s="183">
        <f t="shared" ref="E400:P400" si="181">E398+E399</f>
        <v>2509367</v>
      </c>
      <c r="F400" s="183">
        <f t="shared" si="181"/>
        <v>0</v>
      </c>
      <c r="G400" s="183">
        <f t="shared" si="181"/>
        <v>0</v>
      </c>
      <c r="H400" s="183">
        <f t="shared" si="181"/>
        <v>0</v>
      </c>
      <c r="I400" s="183">
        <f t="shared" si="181"/>
        <v>2509367</v>
      </c>
      <c r="J400" s="183">
        <f t="shared" si="181"/>
        <v>0</v>
      </c>
      <c r="K400" s="183">
        <f t="shared" si="181"/>
        <v>0</v>
      </c>
      <c r="L400" s="183">
        <f t="shared" si="181"/>
        <v>0</v>
      </c>
      <c r="M400" s="183">
        <f t="shared" si="181"/>
        <v>59000</v>
      </c>
      <c r="N400" s="183">
        <f t="shared" si="181"/>
        <v>59000</v>
      </c>
      <c r="O400" s="183">
        <f t="shared" si="181"/>
        <v>0</v>
      </c>
      <c r="P400" s="183">
        <f t="shared" si="181"/>
        <v>0</v>
      </c>
      <c r="Q400" s="212"/>
      <c r="R400" s="212"/>
      <c r="S400" s="213"/>
      <c r="T400" s="213"/>
      <c r="U400" s="213"/>
    </row>
    <row r="401" spans="1:21" s="214" customFormat="1" ht="13.5" hidden="1" customHeight="1">
      <c r="A401" s="605">
        <v>92113</v>
      </c>
      <c r="B401" s="608" t="s">
        <v>291</v>
      </c>
      <c r="C401" s="191" t="s">
        <v>6</v>
      </c>
      <c r="D401" s="182">
        <f t="shared" si="173"/>
        <v>1299500</v>
      </c>
      <c r="E401" s="183">
        <f t="shared" si="174"/>
        <v>1299500</v>
      </c>
      <c r="F401" s="183">
        <f t="shared" si="175"/>
        <v>0</v>
      </c>
      <c r="G401" s="183">
        <v>0</v>
      </c>
      <c r="H401" s="183">
        <v>0</v>
      </c>
      <c r="I401" s="183">
        <v>1299500</v>
      </c>
      <c r="J401" s="183">
        <v>0</v>
      </c>
      <c r="K401" s="183">
        <v>0</v>
      </c>
      <c r="L401" s="183">
        <v>0</v>
      </c>
      <c r="M401" s="183">
        <f t="shared" si="176"/>
        <v>0</v>
      </c>
      <c r="N401" s="183">
        <v>0</v>
      </c>
      <c r="O401" s="183">
        <v>0</v>
      </c>
      <c r="P401" s="183">
        <v>0</v>
      </c>
      <c r="Q401" s="212"/>
      <c r="R401" s="212"/>
      <c r="S401" s="213"/>
      <c r="T401" s="213"/>
      <c r="U401" s="213"/>
    </row>
    <row r="402" spans="1:21" s="214" customFormat="1" ht="13.5" hidden="1" customHeight="1">
      <c r="A402" s="606"/>
      <c r="B402" s="609"/>
      <c r="C402" s="191" t="s">
        <v>7</v>
      </c>
      <c r="D402" s="182">
        <f t="shared" si="173"/>
        <v>0</v>
      </c>
      <c r="E402" s="183">
        <f t="shared" si="174"/>
        <v>0</v>
      </c>
      <c r="F402" s="183">
        <f t="shared" si="175"/>
        <v>0</v>
      </c>
      <c r="G402" s="183"/>
      <c r="H402" s="183"/>
      <c r="I402" s="183"/>
      <c r="J402" s="183"/>
      <c r="K402" s="183"/>
      <c r="L402" s="183"/>
      <c r="M402" s="183">
        <f t="shared" si="176"/>
        <v>0</v>
      </c>
      <c r="N402" s="183"/>
      <c r="O402" s="183"/>
      <c r="P402" s="183"/>
      <c r="Q402" s="212"/>
      <c r="R402" s="212"/>
      <c r="S402" s="213"/>
      <c r="T402" s="213"/>
      <c r="U402" s="213"/>
    </row>
    <row r="403" spans="1:21" s="214" customFormat="1" ht="13.5" hidden="1" customHeight="1">
      <c r="A403" s="607"/>
      <c r="B403" s="610"/>
      <c r="C403" s="191" t="s">
        <v>8</v>
      </c>
      <c r="D403" s="182">
        <f>D401+D402</f>
        <v>1299500</v>
      </c>
      <c r="E403" s="183">
        <f t="shared" ref="E403:P403" si="182">E401+E402</f>
        <v>1299500</v>
      </c>
      <c r="F403" s="183">
        <f t="shared" si="182"/>
        <v>0</v>
      </c>
      <c r="G403" s="183">
        <f t="shared" si="182"/>
        <v>0</v>
      </c>
      <c r="H403" s="183">
        <f t="shared" si="182"/>
        <v>0</v>
      </c>
      <c r="I403" s="183">
        <f t="shared" si="182"/>
        <v>1299500</v>
      </c>
      <c r="J403" s="183">
        <f t="shared" si="182"/>
        <v>0</v>
      </c>
      <c r="K403" s="183">
        <f t="shared" si="182"/>
        <v>0</v>
      </c>
      <c r="L403" s="183">
        <f t="shared" si="182"/>
        <v>0</v>
      </c>
      <c r="M403" s="183">
        <f t="shared" si="182"/>
        <v>0</v>
      </c>
      <c r="N403" s="183">
        <f t="shared" si="182"/>
        <v>0</v>
      </c>
      <c r="O403" s="183">
        <f t="shared" si="182"/>
        <v>0</v>
      </c>
      <c r="P403" s="183">
        <f t="shared" si="182"/>
        <v>0</v>
      </c>
      <c r="Q403" s="212"/>
      <c r="R403" s="212"/>
      <c r="S403" s="213"/>
      <c r="T403" s="213"/>
      <c r="U403" s="213"/>
    </row>
    <row r="404" spans="1:21" s="214" customFormat="1" ht="13.5" hidden="1" customHeight="1">
      <c r="A404" s="605">
        <v>92116</v>
      </c>
      <c r="B404" s="608" t="s">
        <v>292</v>
      </c>
      <c r="C404" s="191" t="s">
        <v>6</v>
      </c>
      <c r="D404" s="182">
        <f t="shared" si="173"/>
        <v>22781124</v>
      </c>
      <c r="E404" s="183">
        <f t="shared" si="174"/>
        <v>22396315</v>
      </c>
      <c r="F404" s="183">
        <f t="shared" si="175"/>
        <v>0</v>
      </c>
      <c r="G404" s="183">
        <v>0</v>
      </c>
      <c r="H404" s="183">
        <v>0</v>
      </c>
      <c r="I404" s="183">
        <v>22396315</v>
      </c>
      <c r="J404" s="183">
        <v>0</v>
      </c>
      <c r="K404" s="183">
        <v>0</v>
      </c>
      <c r="L404" s="183">
        <v>0</v>
      </c>
      <c r="M404" s="183">
        <f t="shared" si="176"/>
        <v>384809</v>
      </c>
      <c r="N404" s="183">
        <v>384809</v>
      </c>
      <c r="O404" s="183">
        <v>0</v>
      </c>
      <c r="P404" s="183">
        <v>0</v>
      </c>
      <c r="Q404" s="212"/>
      <c r="R404" s="212"/>
      <c r="S404" s="213"/>
      <c r="T404" s="213"/>
      <c r="U404" s="213"/>
    </row>
    <row r="405" spans="1:21" s="214" customFormat="1" ht="13.5" hidden="1" customHeight="1">
      <c r="A405" s="606"/>
      <c r="B405" s="609"/>
      <c r="C405" s="191" t="s">
        <v>7</v>
      </c>
      <c r="D405" s="182">
        <f t="shared" si="173"/>
        <v>0</v>
      </c>
      <c r="E405" s="183">
        <f t="shared" si="174"/>
        <v>0</v>
      </c>
      <c r="F405" s="183">
        <f t="shared" si="175"/>
        <v>0</v>
      </c>
      <c r="G405" s="183"/>
      <c r="H405" s="183"/>
      <c r="I405" s="183"/>
      <c r="J405" s="183"/>
      <c r="K405" s="183"/>
      <c r="L405" s="183"/>
      <c r="M405" s="183">
        <f t="shared" si="176"/>
        <v>0</v>
      </c>
      <c r="N405" s="183"/>
      <c r="O405" s="183"/>
      <c r="P405" s="183"/>
      <c r="Q405" s="212"/>
      <c r="R405" s="212"/>
      <c r="S405" s="213"/>
      <c r="T405" s="213"/>
      <c r="U405" s="213"/>
    </row>
    <row r="406" spans="1:21" s="214" customFormat="1" ht="13.5" hidden="1" customHeight="1">
      <c r="A406" s="607"/>
      <c r="B406" s="610"/>
      <c r="C406" s="191" t="s">
        <v>8</v>
      </c>
      <c r="D406" s="182">
        <f>D404+D405</f>
        <v>22781124</v>
      </c>
      <c r="E406" s="183">
        <f t="shared" ref="E406:P406" si="183">E404+E405</f>
        <v>22396315</v>
      </c>
      <c r="F406" s="183">
        <f t="shared" si="183"/>
        <v>0</v>
      </c>
      <c r="G406" s="183">
        <f t="shared" si="183"/>
        <v>0</v>
      </c>
      <c r="H406" s="183">
        <f t="shared" si="183"/>
        <v>0</v>
      </c>
      <c r="I406" s="183">
        <f t="shared" si="183"/>
        <v>22396315</v>
      </c>
      <c r="J406" s="183">
        <f t="shared" si="183"/>
        <v>0</v>
      </c>
      <c r="K406" s="183">
        <f t="shared" si="183"/>
        <v>0</v>
      </c>
      <c r="L406" s="183">
        <f t="shared" si="183"/>
        <v>0</v>
      </c>
      <c r="M406" s="183">
        <f t="shared" si="183"/>
        <v>384809</v>
      </c>
      <c r="N406" s="183">
        <f t="shared" si="183"/>
        <v>384809</v>
      </c>
      <c r="O406" s="183">
        <f t="shared" si="183"/>
        <v>0</v>
      </c>
      <c r="P406" s="183">
        <f t="shared" si="183"/>
        <v>0</v>
      </c>
      <c r="Q406" s="212"/>
      <c r="R406" s="212"/>
      <c r="S406" s="213"/>
      <c r="T406" s="213"/>
      <c r="U406" s="213"/>
    </row>
    <row r="407" spans="1:21" s="214" customFormat="1" ht="13.5" hidden="1" customHeight="1">
      <c r="A407" s="605">
        <v>92118</v>
      </c>
      <c r="B407" s="608" t="s">
        <v>293</v>
      </c>
      <c r="C407" s="191" t="s">
        <v>6</v>
      </c>
      <c r="D407" s="182">
        <f t="shared" si="173"/>
        <v>16265143</v>
      </c>
      <c r="E407" s="183">
        <f t="shared" si="174"/>
        <v>15257068</v>
      </c>
      <c r="F407" s="183">
        <f t="shared" si="175"/>
        <v>0</v>
      </c>
      <c r="G407" s="183">
        <v>0</v>
      </c>
      <c r="H407" s="183">
        <v>0</v>
      </c>
      <c r="I407" s="183">
        <v>15257068</v>
      </c>
      <c r="J407" s="183">
        <v>0</v>
      </c>
      <c r="K407" s="183">
        <v>0</v>
      </c>
      <c r="L407" s="183">
        <v>0</v>
      </c>
      <c r="M407" s="183">
        <f t="shared" si="176"/>
        <v>1008075</v>
      </c>
      <c r="N407" s="183">
        <v>1008075</v>
      </c>
      <c r="O407" s="183">
        <v>0</v>
      </c>
      <c r="P407" s="183">
        <v>0</v>
      </c>
      <c r="Q407" s="212"/>
      <c r="R407" s="212"/>
      <c r="S407" s="213"/>
      <c r="T407" s="213"/>
      <c r="U407" s="213"/>
    </row>
    <row r="408" spans="1:21" s="214" customFormat="1" ht="13.5" hidden="1" customHeight="1">
      <c r="A408" s="606"/>
      <c r="B408" s="609"/>
      <c r="C408" s="191" t="s">
        <v>7</v>
      </c>
      <c r="D408" s="182">
        <f t="shared" si="173"/>
        <v>0</v>
      </c>
      <c r="E408" s="183">
        <f t="shared" si="174"/>
        <v>0</v>
      </c>
      <c r="F408" s="183">
        <f t="shared" si="175"/>
        <v>0</v>
      </c>
      <c r="G408" s="183"/>
      <c r="H408" s="183"/>
      <c r="I408" s="183"/>
      <c r="J408" s="183"/>
      <c r="K408" s="183"/>
      <c r="L408" s="183"/>
      <c r="M408" s="183">
        <f t="shared" si="176"/>
        <v>0</v>
      </c>
      <c r="N408" s="183"/>
      <c r="O408" s="183"/>
      <c r="P408" s="183"/>
      <c r="Q408" s="212"/>
      <c r="R408" s="212"/>
      <c r="S408" s="213"/>
      <c r="T408" s="213"/>
      <c r="U408" s="213"/>
    </row>
    <row r="409" spans="1:21" s="214" customFormat="1" ht="13.5" hidden="1" customHeight="1">
      <c r="A409" s="607"/>
      <c r="B409" s="610"/>
      <c r="C409" s="191" t="s">
        <v>8</v>
      </c>
      <c r="D409" s="182">
        <f>D407+D408</f>
        <v>16265143</v>
      </c>
      <c r="E409" s="183">
        <f t="shared" ref="E409:P409" si="184">E407+E408</f>
        <v>15257068</v>
      </c>
      <c r="F409" s="183">
        <f t="shared" si="184"/>
        <v>0</v>
      </c>
      <c r="G409" s="183">
        <f t="shared" si="184"/>
        <v>0</v>
      </c>
      <c r="H409" s="183">
        <f t="shared" si="184"/>
        <v>0</v>
      </c>
      <c r="I409" s="183">
        <f t="shared" si="184"/>
        <v>15257068</v>
      </c>
      <c r="J409" s="183">
        <f t="shared" si="184"/>
        <v>0</v>
      </c>
      <c r="K409" s="183">
        <f t="shared" si="184"/>
        <v>0</v>
      </c>
      <c r="L409" s="183">
        <f t="shared" si="184"/>
        <v>0</v>
      </c>
      <c r="M409" s="183">
        <f t="shared" si="184"/>
        <v>1008075</v>
      </c>
      <c r="N409" s="183">
        <f t="shared" si="184"/>
        <v>1008075</v>
      </c>
      <c r="O409" s="183">
        <f t="shared" si="184"/>
        <v>0</v>
      </c>
      <c r="P409" s="183">
        <f t="shared" si="184"/>
        <v>0</v>
      </c>
      <c r="Q409" s="212"/>
      <c r="R409" s="212"/>
      <c r="S409" s="213"/>
      <c r="T409" s="213"/>
      <c r="U409" s="213"/>
    </row>
    <row r="410" spans="1:21" s="214" customFormat="1" ht="13.5" hidden="1" customHeight="1">
      <c r="A410" s="605">
        <v>92120</v>
      </c>
      <c r="B410" s="608" t="s">
        <v>294</v>
      </c>
      <c r="C410" s="191" t="s">
        <v>6</v>
      </c>
      <c r="D410" s="182">
        <f t="shared" si="173"/>
        <v>11659476</v>
      </c>
      <c r="E410" s="183">
        <f t="shared" si="174"/>
        <v>11659476</v>
      </c>
      <c r="F410" s="183">
        <f t="shared" si="175"/>
        <v>75000</v>
      </c>
      <c r="G410" s="183">
        <v>8000</v>
      </c>
      <c r="H410" s="183">
        <v>67000</v>
      </c>
      <c r="I410" s="183">
        <v>989892</v>
      </c>
      <c r="J410" s="183">
        <v>0</v>
      </c>
      <c r="K410" s="183">
        <v>10594584</v>
      </c>
      <c r="L410" s="183">
        <v>0</v>
      </c>
      <c r="M410" s="183">
        <f t="shared" si="176"/>
        <v>0</v>
      </c>
      <c r="N410" s="183">
        <v>0</v>
      </c>
      <c r="O410" s="183">
        <v>0</v>
      </c>
      <c r="P410" s="183">
        <v>0</v>
      </c>
      <c r="Q410" s="212"/>
      <c r="R410" s="212"/>
      <c r="S410" s="213"/>
      <c r="T410" s="213"/>
      <c r="U410" s="213"/>
    </row>
    <row r="411" spans="1:21" s="214" customFormat="1" ht="13.5" hidden="1" customHeight="1">
      <c r="A411" s="606"/>
      <c r="B411" s="609"/>
      <c r="C411" s="191" t="s">
        <v>7</v>
      </c>
      <c r="D411" s="182">
        <f t="shared" si="173"/>
        <v>0</v>
      </c>
      <c r="E411" s="183">
        <f t="shared" si="174"/>
        <v>0</v>
      </c>
      <c r="F411" s="183">
        <f t="shared" si="175"/>
        <v>0</v>
      </c>
      <c r="G411" s="183"/>
      <c r="H411" s="183"/>
      <c r="I411" s="183"/>
      <c r="J411" s="183"/>
      <c r="K411" s="183"/>
      <c r="L411" s="183"/>
      <c r="M411" s="183">
        <f t="shared" si="176"/>
        <v>0</v>
      </c>
      <c r="N411" s="183"/>
      <c r="O411" s="183"/>
      <c r="P411" s="183"/>
      <c r="Q411" s="212"/>
      <c r="R411" s="212"/>
      <c r="S411" s="213"/>
      <c r="T411" s="213"/>
      <c r="U411" s="213"/>
    </row>
    <row r="412" spans="1:21" s="214" customFormat="1" ht="13.5" hidden="1" customHeight="1">
      <c r="A412" s="607"/>
      <c r="B412" s="610"/>
      <c r="C412" s="191" t="s">
        <v>8</v>
      </c>
      <c r="D412" s="182">
        <f>D410+D411</f>
        <v>11659476</v>
      </c>
      <c r="E412" s="183">
        <f t="shared" ref="E412:P412" si="185">E410+E411</f>
        <v>11659476</v>
      </c>
      <c r="F412" s="183">
        <f t="shared" si="185"/>
        <v>75000</v>
      </c>
      <c r="G412" s="183">
        <f t="shared" si="185"/>
        <v>8000</v>
      </c>
      <c r="H412" s="183">
        <f t="shared" si="185"/>
        <v>67000</v>
      </c>
      <c r="I412" s="183">
        <f t="shared" si="185"/>
        <v>989892</v>
      </c>
      <c r="J412" s="183">
        <f t="shared" si="185"/>
        <v>0</v>
      </c>
      <c r="K412" s="183">
        <f t="shared" si="185"/>
        <v>10594584</v>
      </c>
      <c r="L412" s="183">
        <f t="shared" si="185"/>
        <v>0</v>
      </c>
      <c r="M412" s="183">
        <f t="shared" si="185"/>
        <v>0</v>
      </c>
      <c r="N412" s="183">
        <f t="shared" si="185"/>
        <v>0</v>
      </c>
      <c r="O412" s="183">
        <f t="shared" si="185"/>
        <v>0</v>
      </c>
      <c r="P412" s="183">
        <f t="shared" si="185"/>
        <v>0</v>
      </c>
      <c r="Q412" s="212"/>
      <c r="R412" s="212"/>
      <c r="S412" s="213"/>
      <c r="T412" s="213"/>
      <c r="U412" s="213"/>
    </row>
    <row r="413" spans="1:21" s="214" customFormat="1" ht="15.6" hidden="1" customHeight="1">
      <c r="A413" s="605">
        <v>92195</v>
      </c>
      <c r="B413" s="608" t="s">
        <v>156</v>
      </c>
      <c r="C413" s="191" t="s">
        <v>6</v>
      </c>
      <c r="D413" s="182">
        <f t="shared" si="173"/>
        <v>28924242</v>
      </c>
      <c r="E413" s="183">
        <f t="shared" si="174"/>
        <v>10494084</v>
      </c>
      <c r="F413" s="183">
        <f t="shared" si="175"/>
        <v>4824009</v>
      </c>
      <c r="G413" s="183">
        <v>110000</v>
      </c>
      <c r="H413" s="183">
        <v>4714009</v>
      </c>
      <c r="I413" s="183">
        <v>2340601</v>
      </c>
      <c r="J413" s="183">
        <v>383000</v>
      </c>
      <c r="K413" s="183">
        <v>2946474</v>
      </c>
      <c r="L413" s="183">
        <v>0</v>
      </c>
      <c r="M413" s="183">
        <f t="shared" si="176"/>
        <v>18430158</v>
      </c>
      <c r="N413" s="183">
        <v>18430158</v>
      </c>
      <c r="O413" s="183">
        <f>8960179+1275013</f>
        <v>10235192</v>
      </c>
      <c r="P413" s="183">
        <v>0</v>
      </c>
      <c r="Q413" s="212"/>
      <c r="R413" s="212"/>
      <c r="S413" s="213"/>
      <c r="T413" s="213"/>
      <c r="U413" s="213"/>
    </row>
    <row r="414" spans="1:21" s="214" customFormat="1" ht="15.6" hidden="1" customHeight="1">
      <c r="A414" s="606"/>
      <c r="B414" s="609"/>
      <c r="C414" s="191" t="s">
        <v>7</v>
      </c>
      <c r="D414" s="182">
        <f t="shared" si="173"/>
        <v>0</v>
      </c>
      <c r="E414" s="183">
        <f t="shared" si="174"/>
        <v>0</v>
      </c>
      <c r="F414" s="183">
        <f t="shared" si="175"/>
        <v>0</v>
      </c>
      <c r="G414" s="183"/>
      <c r="H414" s="183"/>
      <c r="I414" s="183"/>
      <c r="J414" s="183"/>
      <c r="K414" s="183"/>
      <c r="L414" s="183"/>
      <c r="M414" s="183">
        <f t="shared" si="176"/>
        <v>0</v>
      </c>
      <c r="N414" s="183"/>
      <c r="O414" s="183"/>
      <c r="P414" s="183"/>
      <c r="Q414" s="212"/>
      <c r="R414" s="212"/>
      <c r="S414" s="213"/>
      <c r="T414" s="213"/>
      <c r="U414" s="213"/>
    </row>
    <row r="415" spans="1:21" s="214" customFormat="1" ht="15.6" hidden="1" customHeight="1">
      <c r="A415" s="607"/>
      <c r="B415" s="610"/>
      <c r="C415" s="181" t="s">
        <v>8</v>
      </c>
      <c r="D415" s="182">
        <f>D413+D414</f>
        <v>28924242</v>
      </c>
      <c r="E415" s="183">
        <f t="shared" ref="E415:P415" si="186">E413+E414</f>
        <v>10494084</v>
      </c>
      <c r="F415" s="183">
        <f t="shared" si="186"/>
        <v>4824009</v>
      </c>
      <c r="G415" s="183">
        <f t="shared" si="186"/>
        <v>110000</v>
      </c>
      <c r="H415" s="183">
        <f t="shared" si="186"/>
        <v>4714009</v>
      </c>
      <c r="I415" s="183">
        <f t="shared" si="186"/>
        <v>2340601</v>
      </c>
      <c r="J415" s="183">
        <f t="shared" si="186"/>
        <v>383000</v>
      </c>
      <c r="K415" s="183">
        <f t="shared" si="186"/>
        <v>2946474</v>
      </c>
      <c r="L415" s="183">
        <f t="shared" si="186"/>
        <v>0</v>
      </c>
      <c r="M415" s="183">
        <f t="shared" si="186"/>
        <v>18430158</v>
      </c>
      <c r="N415" s="183">
        <f t="shared" si="186"/>
        <v>18430158</v>
      </c>
      <c r="O415" s="183">
        <f t="shared" si="186"/>
        <v>10235192</v>
      </c>
      <c r="P415" s="183">
        <f t="shared" si="186"/>
        <v>0</v>
      </c>
      <c r="Q415" s="212"/>
      <c r="R415" s="212"/>
      <c r="S415" s="213"/>
      <c r="T415" s="213"/>
      <c r="U415" s="213"/>
    </row>
    <row r="416" spans="1:21" s="200" customFormat="1" ht="23.45" customHeight="1">
      <c r="A416" s="613">
        <v>925</v>
      </c>
      <c r="B416" s="616" t="s">
        <v>25</v>
      </c>
      <c r="C416" s="185" t="s">
        <v>6</v>
      </c>
      <c r="D416" s="186">
        <f t="shared" ref="D416:P417" si="187">D419</f>
        <v>11379193</v>
      </c>
      <c r="E416" s="187">
        <f t="shared" si="187"/>
        <v>5919336</v>
      </c>
      <c r="F416" s="187">
        <f t="shared" si="187"/>
        <v>5305073</v>
      </c>
      <c r="G416" s="187">
        <f t="shared" si="187"/>
        <v>3928162</v>
      </c>
      <c r="H416" s="187">
        <f t="shared" si="187"/>
        <v>1376911</v>
      </c>
      <c r="I416" s="187">
        <f t="shared" si="187"/>
        <v>0</v>
      </c>
      <c r="J416" s="187">
        <f t="shared" si="187"/>
        <v>94830</v>
      </c>
      <c r="K416" s="187">
        <f t="shared" si="187"/>
        <v>519433</v>
      </c>
      <c r="L416" s="187">
        <f t="shared" si="187"/>
        <v>0</v>
      </c>
      <c r="M416" s="187">
        <f t="shared" si="187"/>
        <v>5459857</v>
      </c>
      <c r="N416" s="187">
        <f t="shared" si="187"/>
        <v>5459857</v>
      </c>
      <c r="O416" s="187">
        <f>O419</f>
        <v>4644806</v>
      </c>
      <c r="P416" s="187">
        <f t="shared" si="187"/>
        <v>0</v>
      </c>
      <c r="Q416" s="198"/>
      <c r="R416" s="198"/>
      <c r="S416" s="199"/>
      <c r="T416" s="199"/>
      <c r="U416" s="199"/>
    </row>
    <row r="417" spans="1:21" s="200" customFormat="1" ht="23.45" customHeight="1">
      <c r="A417" s="614"/>
      <c r="B417" s="617"/>
      <c r="C417" s="185" t="s">
        <v>7</v>
      </c>
      <c r="D417" s="186">
        <f t="shared" si="187"/>
        <v>16260</v>
      </c>
      <c r="E417" s="187">
        <f t="shared" si="187"/>
        <v>16260</v>
      </c>
      <c r="F417" s="187">
        <f t="shared" si="187"/>
        <v>16260</v>
      </c>
      <c r="G417" s="187">
        <f t="shared" si="187"/>
        <v>12190</v>
      </c>
      <c r="H417" s="187">
        <f t="shared" si="187"/>
        <v>4070</v>
      </c>
      <c r="I417" s="187">
        <f t="shared" si="187"/>
        <v>0</v>
      </c>
      <c r="J417" s="187">
        <f t="shared" si="187"/>
        <v>0</v>
      </c>
      <c r="K417" s="187">
        <f t="shared" si="187"/>
        <v>0</v>
      </c>
      <c r="L417" s="187">
        <f t="shared" si="187"/>
        <v>0</v>
      </c>
      <c r="M417" s="187">
        <f t="shared" si="187"/>
        <v>0</v>
      </c>
      <c r="N417" s="187">
        <f t="shared" si="187"/>
        <v>0</v>
      </c>
      <c r="O417" s="187">
        <f t="shared" si="187"/>
        <v>0</v>
      </c>
      <c r="P417" s="187">
        <f t="shared" si="187"/>
        <v>0</v>
      </c>
      <c r="Q417" s="198"/>
      <c r="R417" s="198"/>
      <c r="S417" s="199"/>
      <c r="T417" s="199"/>
      <c r="U417" s="199"/>
    </row>
    <row r="418" spans="1:21" s="200" customFormat="1" ht="29.25" customHeight="1">
      <c r="A418" s="615"/>
      <c r="B418" s="618"/>
      <c r="C418" s="185" t="s">
        <v>8</v>
      </c>
      <c r="D418" s="186">
        <f>D416+D417</f>
        <v>11395453</v>
      </c>
      <c r="E418" s="187">
        <f t="shared" ref="E418:P418" si="188">E416+E417</f>
        <v>5935596</v>
      </c>
      <c r="F418" s="187">
        <f t="shared" si="188"/>
        <v>5321333</v>
      </c>
      <c r="G418" s="187">
        <f t="shared" si="188"/>
        <v>3940352</v>
      </c>
      <c r="H418" s="187">
        <f t="shared" si="188"/>
        <v>1380981</v>
      </c>
      <c r="I418" s="187">
        <f t="shared" si="188"/>
        <v>0</v>
      </c>
      <c r="J418" s="187">
        <f t="shared" si="188"/>
        <v>94830</v>
      </c>
      <c r="K418" s="187">
        <f t="shared" si="188"/>
        <v>519433</v>
      </c>
      <c r="L418" s="187">
        <f t="shared" si="188"/>
        <v>0</v>
      </c>
      <c r="M418" s="187">
        <f t="shared" si="188"/>
        <v>5459857</v>
      </c>
      <c r="N418" s="187">
        <f t="shared" si="188"/>
        <v>5459857</v>
      </c>
      <c r="O418" s="187">
        <f t="shared" si="188"/>
        <v>4644806</v>
      </c>
      <c r="P418" s="187">
        <f t="shared" si="188"/>
        <v>0</v>
      </c>
      <c r="Q418" s="198"/>
      <c r="R418" s="198"/>
      <c r="S418" s="199"/>
      <c r="T418" s="199"/>
      <c r="U418" s="199"/>
    </row>
    <row r="419" spans="1:21" s="214" customFormat="1" ht="13.5" customHeight="1">
      <c r="A419" s="605">
        <v>92502</v>
      </c>
      <c r="B419" s="608" t="s">
        <v>109</v>
      </c>
      <c r="C419" s="191" t="s">
        <v>6</v>
      </c>
      <c r="D419" s="210">
        <f>E419+M419</f>
        <v>11379193</v>
      </c>
      <c r="E419" s="211">
        <f>F419+I419+J419+K419+L419</f>
        <v>5919336</v>
      </c>
      <c r="F419" s="211">
        <f>G419+H419</f>
        <v>5305073</v>
      </c>
      <c r="G419" s="211">
        <v>3928162</v>
      </c>
      <c r="H419" s="211">
        <v>1376911</v>
      </c>
      <c r="I419" s="211">
        <v>0</v>
      </c>
      <c r="J419" s="211">
        <v>94830</v>
      </c>
      <c r="K419" s="211">
        <v>519433</v>
      </c>
      <c r="L419" s="211">
        <v>0</v>
      </c>
      <c r="M419" s="211">
        <f>N419+P419</f>
        <v>5459857</v>
      </c>
      <c r="N419" s="211">
        <v>5459857</v>
      </c>
      <c r="O419" s="211">
        <v>4644806</v>
      </c>
      <c r="P419" s="211">
        <v>0</v>
      </c>
      <c r="Q419" s="212"/>
      <c r="R419" s="212"/>
      <c r="S419" s="213"/>
      <c r="T419" s="213"/>
      <c r="U419" s="213"/>
    </row>
    <row r="420" spans="1:21" s="214" customFormat="1" ht="13.5" customHeight="1">
      <c r="A420" s="606"/>
      <c r="B420" s="609"/>
      <c r="C420" s="191" t="s">
        <v>7</v>
      </c>
      <c r="D420" s="210">
        <f>E420+M420</f>
        <v>16260</v>
      </c>
      <c r="E420" s="211">
        <f>F420+I420+J420+K420+L420</f>
        <v>16260</v>
      </c>
      <c r="F420" s="211">
        <f>G420+H420</f>
        <v>16260</v>
      </c>
      <c r="G420" s="211">
        <v>12190</v>
      </c>
      <c r="H420" s="211">
        <v>4070</v>
      </c>
      <c r="I420" s="211"/>
      <c r="J420" s="211"/>
      <c r="K420" s="211"/>
      <c r="L420" s="211"/>
      <c r="M420" s="211">
        <f>N420+P420</f>
        <v>0</v>
      </c>
      <c r="N420" s="211"/>
      <c r="O420" s="211"/>
      <c r="P420" s="211"/>
      <c r="Q420" s="212"/>
      <c r="R420" s="212"/>
      <c r="S420" s="213"/>
      <c r="T420" s="213"/>
      <c r="U420" s="213"/>
    </row>
    <row r="421" spans="1:21" s="214" customFormat="1" ht="13.5" customHeight="1">
      <c r="A421" s="607"/>
      <c r="B421" s="610"/>
      <c r="C421" s="181" t="s">
        <v>8</v>
      </c>
      <c r="D421" s="210">
        <f>D419+D420</f>
        <v>11395453</v>
      </c>
      <c r="E421" s="211">
        <f t="shared" ref="E421:P421" si="189">E419+E420</f>
        <v>5935596</v>
      </c>
      <c r="F421" s="211">
        <f t="shared" si="189"/>
        <v>5321333</v>
      </c>
      <c r="G421" s="211">
        <f t="shared" si="189"/>
        <v>3940352</v>
      </c>
      <c r="H421" s="211">
        <f t="shared" si="189"/>
        <v>1380981</v>
      </c>
      <c r="I421" s="211">
        <f t="shared" si="189"/>
        <v>0</v>
      </c>
      <c r="J421" s="211">
        <f t="shared" si="189"/>
        <v>94830</v>
      </c>
      <c r="K421" s="211">
        <f t="shared" si="189"/>
        <v>519433</v>
      </c>
      <c r="L421" s="211">
        <f t="shared" si="189"/>
        <v>0</v>
      </c>
      <c r="M421" s="211">
        <f t="shared" si="189"/>
        <v>5459857</v>
      </c>
      <c r="N421" s="211">
        <f t="shared" si="189"/>
        <v>5459857</v>
      </c>
      <c r="O421" s="211">
        <f t="shared" si="189"/>
        <v>4644806</v>
      </c>
      <c r="P421" s="211">
        <f t="shared" si="189"/>
        <v>0</v>
      </c>
      <c r="Q421" s="212"/>
      <c r="R421" s="212"/>
      <c r="S421" s="213"/>
      <c r="T421" s="213"/>
      <c r="U421" s="213"/>
    </row>
    <row r="422" spans="1:21" s="200" customFormat="1" ht="14.25" hidden="1">
      <c r="A422" s="613">
        <v>926</v>
      </c>
      <c r="B422" s="616" t="s">
        <v>295</v>
      </c>
      <c r="C422" s="185" t="s">
        <v>6</v>
      </c>
      <c r="D422" s="186">
        <f t="shared" ref="D422:P423" si="190">D425</f>
        <v>8193538</v>
      </c>
      <c r="E422" s="187">
        <f t="shared" si="190"/>
        <v>5493538</v>
      </c>
      <c r="F422" s="187">
        <f t="shared" si="190"/>
        <v>350000</v>
      </c>
      <c r="G422" s="187">
        <f t="shared" si="190"/>
        <v>3000</v>
      </c>
      <c r="H422" s="187">
        <f t="shared" si="190"/>
        <v>347000</v>
      </c>
      <c r="I422" s="187">
        <f t="shared" si="190"/>
        <v>4070000</v>
      </c>
      <c r="J422" s="187">
        <f t="shared" si="190"/>
        <v>1073538</v>
      </c>
      <c r="K422" s="187">
        <f t="shared" si="190"/>
        <v>0</v>
      </c>
      <c r="L422" s="187">
        <f t="shared" si="190"/>
        <v>0</v>
      </c>
      <c r="M422" s="187">
        <f t="shared" si="190"/>
        <v>2700000</v>
      </c>
      <c r="N422" s="187">
        <f t="shared" si="190"/>
        <v>2700000</v>
      </c>
      <c r="O422" s="187">
        <f t="shared" si="190"/>
        <v>0</v>
      </c>
      <c r="P422" s="187">
        <f t="shared" si="190"/>
        <v>0</v>
      </c>
      <c r="Q422" s="198"/>
      <c r="R422" s="198"/>
      <c r="S422" s="199"/>
      <c r="T422" s="199"/>
      <c r="U422" s="199"/>
    </row>
    <row r="423" spans="1:21" s="200" customFormat="1" ht="14.25" hidden="1">
      <c r="A423" s="614"/>
      <c r="B423" s="617"/>
      <c r="C423" s="185" t="s">
        <v>7</v>
      </c>
      <c r="D423" s="186">
        <f t="shared" si="190"/>
        <v>0</v>
      </c>
      <c r="E423" s="187">
        <f t="shared" si="190"/>
        <v>0</v>
      </c>
      <c r="F423" s="187">
        <f t="shared" si="190"/>
        <v>0</v>
      </c>
      <c r="G423" s="187">
        <f t="shared" si="190"/>
        <v>0</v>
      </c>
      <c r="H423" s="187">
        <f t="shared" si="190"/>
        <v>0</v>
      </c>
      <c r="I423" s="187">
        <f t="shared" si="190"/>
        <v>0</v>
      </c>
      <c r="J423" s="187">
        <f t="shared" si="190"/>
        <v>0</v>
      </c>
      <c r="K423" s="187">
        <f t="shared" si="190"/>
        <v>0</v>
      </c>
      <c r="L423" s="187">
        <f t="shared" si="190"/>
        <v>0</v>
      </c>
      <c r="M423" s="187">
        <f t="shared" si="190"/>
        <v>0</v>
      </c>
      <c r="N423" s="187">
        <f t="shared" si="190"/>
        <v>0</v>
      </c>
      <c r="O423" s="187">
        <f t="shared" si="190"/>
        <v>0</v>
      </c>
      <c r="P423" s="187">
        <f t="shared" si="190"/>
        <v>0</v>
      </c>
      <c r="Q423" s="198"/>
      <c r="R423" s="198"/>
      <c r="S423" s="199"/>
      <c r="T423" s="199"/>
      <c r="U423" s="199"/>
    </row>
    <row r="424" spans="1:21" s="200" customFormat="1" ht="14.25" hidden="1">
      <c r="A424" s="615"/>
      <c r="B424" s="618"/>
      <c r="C424" s="185" t="s">
        <v>8</v>
      </c>
      <c r="D424" s="186">
        <f>D422+D423</f>
        <v>8193538</v>
      </c>
      <c r="E424" s="187">
        <f t="shared" ref="E424:P424" si="191">E422+E423</f>
        <v>5493538</v>
      </c>
      <c r="F424" s="187">
        <f t="shared" si="191"/>
        <v>350000</v>
      </c>
      <c r="G424" s="187">
        <f t="shared" si="191"/>
        <v>3000</v>
      </c>
      <c r="H424" s="187">
        <f t="shared" si="191"/>
        <v>347000</v>
      </c>
      <c r="I424" s="187">
        <f t="shared" si="191"/>
        <v>4070000</v>
      </c>
      <c r="J424" s="187">
        <f t="shared" si="191"/>
        <v>1073538</v>
      </c>
      <c r="K424" s="187">
        <f t="shared" si="191"/>
        <v>0</v>
      </c>
      <c r="L424" s="187">
        <f t="shared" si="191"/>
        <v>0</v>
      </c>
      <c r="M424" s="187">
        <f t="shared" si="191"/>
        <v>2700000</v>
      </c>
      <c r="N424" s="187">
        <f t="shared" si="191"/>
        <v>2700000</v>
      </c>
      <c r="O424" s="187">
        <f t="shared" si="191"/>
        <v>0</v>
      </c>
      <c r="P424" s="187">
        <f t="shared" si="191"/>
        <v>0</v>
      </c>
      <c r="Q424" s="198"/>
      <c r="R424" s="198"/>
      <c r="S424" s="199"/>
      <c r="T424" s="199"/>
      <c r="U424" s="199"/>
    </row>
    <row r="425" spans="1:21" s="214" customFormat="1" ht="13.5" hidden="1" customHeight="1">
      <c r="A425" s="605">
        <v>92605</v>
      </c>
      <c r="B425" s="608" t="s">
        <v>296</v>
      </c>
      <c r="C425" s="191" t="s">
        <v>6</v>
      </c>
      <c r="D425" s="182">
        <f>E425+M425</f>
        <v>8193538</v>
      </c>
      <c r="E425" s="183">
        <f>F425+I425+J425+K425+L425</f>
        <v>5493538</v>
      </c>
      <c r="F425" s="183">
        <f>G425+H425</f>
        <v>350000</v>
      </c>
      <c r="G425" s="183">
        <v>3000</v>
      </c>
      <c r="H425" s="183">
        <v>347000</v>
      </c>
      <c r="I425" s="183">
        <v>4070000</v>
      </c>
      <c r="J425" s="183">
        <v>1073538</v>
      </c>
      <c r="K425" s="183">
        <v>0</v>
      </c>
      <c r="L425" s="183">
        <v>0</v>
      </c>
      <c r="M425" s="183">
        <f>N425+P425</f>
        <v>2700000</v>
      </c>
      <c r="N425" s="183">
        <v>2700000</v>
      </c>
      <c r="O425" s="183">
        <v>0</v>
      </c>
      <c r="P425" s="183">
        <v>0</v>
      </c>
      <c r="Q425" s="212"/>
      <c r="R425" s="212"/>
      <c r="S425" s="213"/>
      <c r="T425" s="213"/>
      <c r="U425" s="213"/>
    </row>
    <row r="426" spans="1:21" s="214" customFormat="1" ht="13.5" hidden="1" customHeight="1">
      <c r="A426" s="606"/>
      <c r="B426" s="609"/>
      <c r="C426" s="191" t="s">
        <v>7</v>
      </c>
      <c r="D426" s="182">
        <f>E426+M426</f>
        <v>0</v>
      </c>
      <c r="E426" s="183">
        <f>F426+I426+J426+K426+L426</f>
        <v>0</v>
      </c>
      <c r="F426" s="183">
        <f>G426+H426</f>
        <v>0</v>
      </c>
      <c r="G426" s="183"/>
      <c r="H426" s="183"/>
      <c r="I426" s="183"/>
      <c r="J426" s="183"/>
      <c r="K426" s="183"/>
      <c r="L426" s="183"/>
      <c r="M426" s="183">
        <f>N426+P426</f>
        <v>0</v>
      </c>
      <c r="N426" s="183"/>
      <c r="O426" s="183"/>
      <c r="P426" s="183"/>
      <c r="Q426" s="212"/>
      <c r="R426" s="212"/>
      <c r="S426" s="213"/>
      <c r="T426" s="213"/>
      <c r="U426" s="213"/>
    </row>
    <row r="427" spans="1:21" s="214" customFormat="1" ht="13.5" hidden="1" customHeight="1">
      <c r="A427" s="607"/>
      <c r="B427" s="610"/>
      <c r="C427" s="191" t="s">
        <v>8</v>
      </c>
      <c r="D427" s="182">
        <f>D425+D426</f>
        <v>8193538</v>
      </c>
      <c r="E427" s="183">
        <f t="shared" ref="E427:P427" si="192">E425+E426</f>
        <v>5493538</v>
      </c>
      <c r="F427" s="183">
        <f t="shared" si="192"/>
        <v>350000</v>
      </c>
      <c r="G427" s="183">
        <f t="shared" si="192"/>
        <v>3000</v>
      </c>
      <c r="H427" s="183">
        <f t="shared" si="192"/>
        <v>347000</v>
      </c>
      <c r="I427" s="183">
        <f t="shared" si="192"/>
        <v>4070000</v>
      </c>
      <c r="J427" s="183">
        <f t="shared" si="192"/>
        <v>1073538</v>
      </c>
      <c r="K427" s="183">
        <f t="shared" si="192"/>
        <v>0</v>
      </c>
      <c r="L427" s="183">
        <f t="shared" si="192"/>
        <v>0</v>
      </c>
      <c r="M427" s="183">
        <f t="shared" si="192"/>
        <v>2700000</v>
      </c>
      <c r="N427" s="183">
        <f t="shared" si="192"/>
        <v>2700000</v>
      </c>
      <c r="O427" s="183">
        <f t="shared" si="192"/>
        <v>0</v>
      </c>
      <c r="P427" s="183">
        <f t="shared" si="192"/>
        <v>0</v>
      </c>
      <c r="Q427" s="212"/>
      <c r="R427" s="212"/>
      <c r="S427" s="213"/>
      <c r="T427" s="213"/>
      <c r="U427" s="213"/>
    </row>
    <row r="428" spans="1:21" s="173" customFormat="1" ht="5.0999999999999996" customHeight="1">
      <c r="A428" s="222"/>
      <c r="B428" s="180"/>
      <c r="C428" s="181"/>
      <c r="D428" s="182"/>
      <c r="E428" s="223"/>
      <c r="F428" s="223"/>
      <c r="G428" s="223"/>
      <c r="H428" s="223"/>
      <c r="I428" s="223"/>
      <c r="J428" s="223"/>
      <c r="K428" s="223"/>
      <c r="L428" s="223"/>
      <c r="M428" s="223"/>
      <c r="N428" s="223"/>
      <c r="O428" s="223"/>
      <c r="P428" s="223"/>
      <c r="Q428" s="184"/>
      <c r="R428" s="184"/>
      <c r="S428" s="184"/>
      <c r="T428" s="184"/>
      <c r="U428" s="184"/>
    </row>
    <row r="429" spans="1:21" s="227" customFormat="1" ht="15.75">
      <c r="A429" s="611"/>
      <c r="B429" s="612" t="s">
        <v>145</v>
      </c>
      <c r="C429" s="224" t="s">
        <v>6</v>
      </c>
      <c r="D429" s="225">
        <f t="shared" ref="D429:P431" si="193">D13</f>
        <v>1440945090.5799999</v>
      </c>
      <c r="E429" s="225">
        <f t="shared" si="193"/>
        <v>808257745.57999992</v>
      </c>
      <c r="F429" s="225">
        <f t="shared" si="193"/>
        <v>304524978.57999998</v>
      </c>
      <c r="G429" s="225">
        <f t="shared" si="193"/>
        <v>165467623</v>
      </c>
      <c r="H429" s="225">
        <f t="shared" si="193"/>
        <v>139057355.57999998</v>
      </c>
      <c r="I429" s="225">
        <f t="shared" si="193"/>
        <v>254410034</v>
      </c>
      <c r="J429" s="225">
        <f t="shared" si="193"/>
        <v>3310597</v>
      </c>
      <c r="K429" s="225">
        <f t="shared" si="193"/>
        <v>226479682</v>
      </c>
      <c r="L429" s="225">
        <f t="shared" si="193"/>
        <v>19532454</v>
      </c>
      <c r="M429" s="225">
        <f t="shared" si="193"/>
        <v>632687345</v>
      </c>
      <c r="N429" s="225">
        <f t="shared" si="193"/>
        <v>551727576</v>
      </c>
      <c r="O429" s="225">
        <f t="shared" si="193"/>
        <v>376944042</v>
      </c>
      <c r="P429" s="225">
        <f t="shared" si="193"/>
        <v>80959769</v>
      </c>
      <c r="Q429" s="226"/>
      <c r="R429" s="226"/>
      <c r="S429" s="226"/>
      <c r="T429" s="226"/>
      <c r="U429" s="226"/>
    </row>
    <row r="430" spans="1:21" s="227" customFormat="1" ht="15.75">
      <c r="A430" s="611"/>
      <c r="B430" s="612"/>
      <c r="C430" s="224" t="s">
        <v>7</v>
      </c>
      <c r="D430" s="225">
        <f t="shared" si="193"/>
        <v>9975600</v>
      </c>
      <c r="E430" s="225">
        <f t="shared" si="193"/>
        <v>9975600</v>
      </c>
      <c r="F430" s="225">
        <f t="shared" si="193"/>
        <v>46660</v>
      </c>
      <c r="G430" s="225">
        <f t="shared" si="193"/>
        <v>42590</v>
      </c>
      <c r="H430" s="225">
        <f t="shared" si="193"/>
        <v>4070</v>
      </c>
      <c r="I430" s="225">
        <f t="shared" si="193"/>
        <v>9908940</v>
      </c>
      <c r="J430" s="225">
        <f t="shared" si="193"/>
        <v>20000</v>
      </c>
      <c r="K430" s="225">
        <f t="shared" si="193"/>
        <v>0</v>
      </c>
      <c r="L430" s="225">
        <f t="shared" si="193"/>
        <v>0</v>
      </c>
      <c r="M430" s="225">
        <f t="shared" si="193"/>
        <v>0</v>
      </c>
      <c r="N430" s="225">
        <f t="shared" si="193"/>
        <v>0</v>
      </c>
      <c r="O430" s="225">
        <f t="shared" si="193"/>
        <v>0</v>
      </c>
      <c r="P430" s="225">
        <f t="shared" si="193"/>
        <v>0</v>
      </c>
      <c r="Q430" s="226"/>
      <c r="R430" s="226"/>
      <c r="S430" s="226"/>
      <c r="T430" s="226"/>
      <c r="U430" s="226"/>
    </row>
    <row r="431" spans="1:21" s="227" customFormat="1" ht="15.75">
      <c r="A431" s="611"/>
      <c r="B431" s="612"/>
      <c r="C431" s="224" t="s">
        <v>8</v>
      </c>
      <c r="D431" s="225">
        <f t="shared" si="193"/>
        <v>1450920690.5799999</v>
      </c>
      <c r="E431" s="225">
        <f t="shared" si="193"/>
        <v>818233345.57999992</v>
      </c>
      <c r="F431" s="225">
        <f t="shared" si="193"/>
        <v>304571638.57999998</v>
      </c>
      <c r="G431" s="225">
        <f t="shared" si="193"/>
        <v>165510213</v>
      </c>
      <c r="H431" s="225">
        <f t="shared" si="193"/>
        <v>139061425.57999998</v>
      </c>
      <c r="I431" s="225">
        <f t="shared" si="193"/>
        <v>264318974</v>
      </c>
      <c r="J431" s="225">
        <f t="shared" si="193"/>
        <v>3330597</v>
      </c>
      <c r="K431" s="225">
        <f t="shared" si="193"/>
        <v>226479682</v>
      </c>
      <c r="L431" s="225">
        <f t="shared" si="193"/>
        <v>19532454</v>
      </c>
      <c r="M431" s="225">
        <f t="shared" si="193"/>
        <v>632687345</v>
      </c>
      <c r="N431" s="225">
        <f t="shared" si="193"/>
        <v>551727576</v>
      </c>
      <c r="O431" s="225">
        <f t="shared" si="193"/>
        <v>376944042</v>
      </c>
      <c r="P431" s="225">
        <f t="shared" si="193"/>
        <v>80959769</v>
      </c>
      <c r="Q431" s="226"/>
      <c r="R431" s="226"/>
      <c r="S431" s="226"/>
      <c r="T431" s="226"/>
      <c r="U431" s="226"/>
    </row>
    <row r="432" spans="1:21" s="228" customFormat="1">
      <c r="A432" s="1" t="s">
        <v>5</v>
      </c>
      <c r="F432" s="229"/>
    </row>
    <row r="433" spans="1:17" s="228" customFormat="1">
      <c r="A433" s="1" t="s">
        <v>297</v>
      </c>
      <c r="D433" s="230"/>
      <c r="E433" s="230"/>
      <c r="F433" s="230"/>
      <c r="G433" s="230"/>
      <c r="H433" s="230"/>
      <c r="I433" s="230"/>
      <c r="J433" s="230"/>
      <c r="K433" s="230"/>
      <c r="L433" s="230"/>
      <c r="M433" s="230"/>
      <c r="N433" s="230"/>
      <c r="O433" s="230"/>
      <c r="P433" s="230"/>
      <c r="Q433" s="230"/>
    </row>
    <row r="434" spans="1:17" s="228" customFormat="1">
      <c r="A434" s="1" t="s">
        <v>298</v>
      </c>
      <c r="F434" s="229"/>
    </row>
    <row r="435" spans="1:17" s="228" customFormat="1">
      <c r="A435" s="1" t="s">
        <v>299</v>
      </c>
      <c r="F435" s="229"/>
      <c r="I435" s="231"/>
    </row>
  </sheetData>
  <sheetProtection password="C25B" sheet="1" objects="1" scenarios="1"/>
  <mergeCells count="296">
    <mergeCell ref="A5:P5"/>
    <mergeCell ref="A7:A10"/>
    <mergeCell ref="B7:B10"/>
    <mergeCell ref="C7:C10"/>
    <mergeCell ref="D7:D10"/>
    <mergeCell ref="E7:P7"/>
    <mergeCell ref="E8:E10"/>
    <mergeCell ref="F8:L8"/>
    <mergeCell ref="M8:M10"/>
    <mergeCell ref="N8:P8"/>
    <mergeCell ref="N9:N10"/>
    <mergeCell ref="P9:P10"/>
    <mergeCell ref="L9:L10"/>
    <mergeCell ref="A13:A15"/>
    <mergeCell ref="B13:B15"/>
    <mergeCell ref="A17:A19"/>
    <mergeCell ref="B17:B19"/>
    <mergeCell ref="F9:F10"/>
    <mergeCell ref="G9:H9"/>
    <mergeCell ref="I9:I10"/>
    <mergeCell ref="J9:J10"/>
    <mergeCell ref="K9:K10"/>
    <mergeCell ref="A29:A31"/>
    <mergeCell ref="B29:B31"/>
    <mergeCell ref="A32:A34"/>
    <mergeCell ref="B32:B34"/>
    <mergeCell ref="A35:A37"/>
    <mergeCell ref="B35:B37"/>
    <mergeCell ref="A20:A22"/>
    <mergeCell ref="B20:B22"/>
    <mergeCell ref="A23:A25"/>
    <mergeCell ref="B23:B25"/>
    <mergeCell ref="A26:A28"/>
    <mergeCell ref="B26:B28"/>
    <mergeCell ref="A47:A49"/>
    <mergeCell ref="B47:B49"/>
    <mergeCell ref="A50:A52"/>
    <mergeCell ref="B50:B52"/>
    <mergeCell ref="A53:A55"/>
    <mergeCell ref="B53:B55"/>
    <mergeCell ref="A38:A40"/>
    <mergeCell ref="B38:B40"/>
    <mergeCell ref="A41:A43"/>
    <mergeCell ref="B41:B43"/>
    <mergeCell ref="A44:A46"/>
    <mergeCell ref="B44:B46"/>
    <mergeCell ref="A65:A67"/>
    <mergeCell ref="B65:B67"/>
    <mergeCell ref="A68:A70"/>
    <mergeCell ref="B68:B70"/>
    <mergeCell ref="A71:A73"/>
    <mergeCell ref="B71:B73"/>
    <mergeCell ref="A56:A58"/>
    <mergeCell ref="B56:B58"/>
    <mergeCell ref="A59:A61"/>
    <mergeCell ref="B59:B61"/>
    <mergeCell ref="A62:A64"/>
    <mergeCell ref="B62:B64"/>
    <mergeCell ref="A83:A85"/>
    <mergeCell ref="B83:B85"/>
    <mergeCell ref="A86:A88"/>
    <mergeCell ref="B86:B88"/>
    <mergeCell ref="A89:A91"/>
    <mergeCell ref="B89:B91"/>
    <mergeCell ref="A74:A76"/>
    <mergeCell ref="B74:B76"/>
    <mergeCell ref="A77:A79"/>
    <mergeCell ref="B77:B79"/>
    <mergeCell ref="A80:A82"/>
    <mergeCell ref="B80:B82"/>
    <mergeCell ref="A101:A103"/>
    <mergeCell ref="B101:B103"/>
    <mergeCell ref="A104:A106"/>
    <mergeCell ref="B104:B106"/>
    <mergeCell ref="A107:A109"/>
    <mergeCell ref="B107:B109"/>
    <mergeCell ref="A92:A94"/>
    <mergeCell ref="B92:B94"/>
    <mergeCell ref="A95:A97"/>
    <mergeCell ref="B95:B97"/>
    <mergeCell ref="A98:A100"/>
    <mergeCell ref="B98:B100"/>
    <mergeCell ref="A119:A121"/>
    <mergeCell ref="B119:B121"/>
    <mergeCell ref="A122:A124"/>
    <mergeCell ref="B122:B124"/>
    <mergeCell ref="A125:A127"/>
    <mergeCell ref="B125:B127"/>
    <mergeCell ref="A110:A112"/>
    <mergeCell ref="B110:B112"/>
    <mergeCell ref="A113:A115"/>
    <mergeCell ref="B113:B115"/>
    <mergeCell ref="A116:A118"/>
    <mergeCell ref="B116:B118"/>
    <mergeCell ref="A137:A139"/>
    <mergeCell ref="B137:B139"/>
    <mergeCell ref="A140:A142"/>
    <mergeCell ref="B140:B142"/>
    <mergeCell ref="A143:A145"/>
    <mergeCell ref="B143:B145"/>
    <mergeCell ref="A128:A130"/>
    <mergeCell ref="B128:B130"/>
    <mergeCell ref="A131:A133"/>
    <mergeCell ref="B131:B133"/>
    <mergeCell ref="A134:A136"/>
    <mergeCell ref="B134:B136"/>
    <mergeCell ref="A155:A157"/>
    <mergeCell ref="B155:B157"/>
    <mergeCell ref="A158:A160"/>
    <mergeCell ref="B158:B160"/>
    <mergeCell ref="A161:A163"/>
    <mergeCell ref="B161:B163"/>
    <mergeCell ref="A146:A148"/>
    <mergeCell ref="B146:B148"/>
    <mergeCell ref="A149:A151"/>
    <mergeCell ref="B149:B151"/>
    <mergeCell ref="A152:A154"/>
    <mergeCell ref="B152:B154"/>
    <mergeCell ref="A173:A175"/>
    <mergeCell ref="B173:B175"/>
    <mergeCell ref="A176:A178"/>
    <mergeCell ref="B176:B178"/>
    <mergeCell ref="A179:A181"/>
    <mergeCell ref="B179:B181"/>
    <mergeCell ref="A164:A166"/>
    <mergeCell ref="B164:B166"/>
    <mergeCell ref="A167:A169"/>
    <mergeCell ref="B167:B169"/>
    <mergeCell ref="A170:A172"/>
    <mergeCell ref="B170:B172"/>
    <mergeCell ref="A191:A193"/>
    <mergeCell ref="B191:B193"/>
    <mergeCell ref="A194:A196"/>
    <mergeCell ref="B194:B196"/>
    <mergeCell ref="A197:A199"/>
    <mergeCell ref="B197:B199"/>
    <mergeCell ref="A182:A184"/>
    <mergeCell ref="B182:B184"/>
    <mergeCell ref="A185:A187"/>
    <mergeCell ref="B185:B187"/>
    <mergeCell ref="A188:A190"/>
    <mergeCell ref="B188:B190"/>
    <mergeCell ref="A209:A211"/>
    <mergeCell ref="B209:B211"/>
    <mergeCell ref="A212:A214"/>
    <mergeCell ref="B212:B214"/>
    <mergeCell ref="A215:A217"/>
    <mergeCell ref="B215:B217"/>
    <mergeCell ref="A200:A202"/>
    <mergeCell ref="B200:B202"/>
    <mergeCell ref="A203:A205"/>
    <mergeCell ref="B203:B205"/>
    <mergeCell ref="A206:A208"/>
    <mergeCell ref="B206:B208"/>
    <mergeCell ref="A227:A229"/>
    <mergeCell ref="B227:B229"/>
    <mergeCell ref="A230:A232"/>
    <mergeCell ref="B230:B232"/>
    <mergeCell ref="A233:A235"/>
    <mergeCell ref="B233:B235"/>
    <mergeCell ref="A218:A220"/>
    <mergeCell ref="B218:B220"/>
    <mergeCell ref="A221:A223"/>
    <mergeCell ref="B221:B223"/>
    <mergeCell ref="A224:A226"/>
    <mergeCell ref="B224:B226"/>
    <mergeCell ref="A245:A247"/>
    <mergeCell ref="B245:B247"/>
    <mergeCell ref="A248:A250"/>
    <mergeCell ref="B248:B250"/>
    <mergeCell ref="A251:A253"/>
    <mergeCell ref="B251:B253"/>
    <mergeCell ref="A236:A238"/>
    <mergeCell ref="B236:B238"/>
    <mergeCell ref="A239:A241"/>
    <mergeCell ref="B239:B241"/>
    <mergeCell ref="A242:A244"/>
    <mergeCell ref="B242:B244"/>
    <mergeCell ref="A263:A265"/>
    <mergeCell ref="B263:B265"/>
    <mergeCell ref="A266:A268"/>
    <mergeCell ref="B266:B268"/>
    <mergeCell ref="A269:A271"/>
    <mergeCell ref="B269:B271"/>
    <mergeCell ref="A254:A256"/>
    <mergeCell ref="B254:B256"/>
    <mergeCell ref="A257:A259"/>
    <mergeCell ref="B257:B259"/>
    <mergeCell ref="A260:A262"/>
    <mergeCell ref="B260:B262"/>
    <mergeCell ref="A281:A283"/>
    <mergeCell ref="B281:B283"/>
    <mergeCell ref="A284:A286"/>
    <mergeCell ref="B284:B286"/>
    <mergeCell ref="A287:A289"/>
    <mergeCell ref="B287:B289"/>
    <mergeCell ref="A272:A274"/>
    <mergeCell ref="B272:B274"/>
    <mergeCell ref="A275:A277"/>
    <mergeCell ref="B275:B277"/>
    <mergeCell ref="A278:A280"/>
    <mergeCell ref="B278:B280"/>
    <mergeCell ref="A299:A301"/>
    <mergeCell ref="B299:B301"/>
    <mergeCell ref="A302:A304"/>
    <mergeCell ref="B302:B304"/>
    <mergeCell ref="A305:A307"/>
    <mergeCell ref="B305:B307"/>
    <mergeCell ref="A290:A292"/>
    <mergeCell ref="B290:B292"/>
    <mergeCell ref="A293:A295"/>
    <mergeCell ref="B293:B295"/>
    <mergeCell ref="A296:A298"/>
    <mergeCell ref="B296:B298"/>
    <mergeCell ref="A317:A319"/>
    <mergeCell ref="B317:B319"/>
    <mergeCell ref="A320:A322"/>
    <mergeCell ref="B320:B322"/>
    <mergeCell ref="A323:A325"/>
    <mergeCell ref="B323:B325"/>
    <mergeCell ref="A308:A310"/>
    <mergeCell ref="B308:B310"/>
    <mergeCell ref="A311:A313"/>
    <mergeCell ref="B311:B313"/>
    <mergeCell ref="A314:A316"/>
    <mergeCell ref="B314:B316"/>
    <mergeCell ref="A335:A337"/>
    <mergeCell ref="B335:B337"/>
    <mergeCell ref="A338:A340"/>
    <mergeCell ref="B338:B340"/>
    <mergeCell ref="A341:A343"/>
    <mergeCell ref="B341:B343"/>
    <mergeCell ref="A326:A328"/>
    <mergeCell ref="B326:B328"/>
    <mergeCell ref="A329:A331"/>
    <mergeCell ref="B329:B331"/>
    <mergeCell ref="A332:A334"/>
    <mergeCell ref="B332:B334"/>
    <mergeCell ref="A353:A355"/>
    <mergeCell ref="B353:B355"/>
    <mergeCell ref="A356:A358"/>
    <mergeCell ref="B356:B358"/>
    <mergeCell ref="A359:A361"/>
    <mergeCell ref="B359:B361"/>
    <mergeCell ref="A344:A346"/>
    <mergeCell ref="B344:B346"/>
    <mergeCell ref="A347:A349"/>
    <mergeCell ref="B347:B349"/>
    <mergeCell ref="A350:A352"/>
    <mergeCell ref="B350:B352"/>
    <mergeCell ref="A371:A373"/>
    <mergeCell ref="B371:B373"/>
    <mergeCell ref="A374:A376"/>
    <mergeCell ref="B374:B376"/>
    <mergeCell ref="A377:A379"/>
    <mergeCell ref="B377:B379"/>
    <mergeCell ref="A362:A364"/>
    <mergeCell ref="B362:B364"/>
    <mergeCell ref="A365:A367"/>
    <mergeCell ref="B365:B367"/>
    <mergeCell ref="A368:A370"/>
    <mergeCell ref="B368:B370"/>
    <mergeCell ref="A389:A391"/>
    <mergeCell ref="B389:B391"/>
    <mergeCell ref="A392:A394"/>
    <mergeCell ref="B392:B394"/>
    <mergeCell ref="A395:A397"/>
    <mergeCell ref="B395:B397"/>
    <mergeCell ref="A380:A382"/>
    <mergeCell ref="B380:B382"/>
    <mergeCell ref="A383:A385"/>
    <mergeCell ref="B383:B385"/>
    <mergeCell ref="A386:A388"/>
    <mergeCell ref="B386:B388"/>
    <mergeCell ref="A407:A409"/>
    <mergeCell ref="B407:B409"/>
    <mergeCell ref="A410:A412"/>
    <mergeCell ref="B410:B412"/>
    <mergeCell ref="A413:A415"/>
    <mergeCell ref="B413:B415"/>
    <mergeCell ref="A398:A400"/>
    <mergeCell ref="B398:B400"/>
    <mergeCell ref="A401:A403"/>
    <mergeCell ref="B401:B403"/>
    <mergeCell ref="A404:A406"/>
    <mergeCell ref="B404:B406"/>
    <mergeCell ref="A425:A427"/>
    <mergeCell ref="B425:B427"/>
    <mergeCell ref="A429:A431"/>
    <mergeCell ref="B429:B431"/>
    <mergeCell ref="A416:A418"/>
    <mergeCell ref="B416:B418"/>
    <mergeCell ref="A419:A421"/>
    <mergeCell ref="B419:B421"/>
    <mergeCell ref="A422:A424"/>
    <mergeCell ref="B422:B424"/>
  </mergeCells>
  <printOptions horizontalCentered="1"/>
  <pageMargins left="0.70866141732283472" right="0.70866141732283472" top="0.98425196850393704" bottom="0.74803149606299213" header="0.31496062992125984" footer="0.31496062992125984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view="pageBreakPreview" topLeftCell="A6" zoomScaleNormal="100" zoomScaleSheetLayoutView="100" workbookViewId="0">
      <selection activeCell="C18" sqref="C18"/>
    </sheetView>
  </sheetViews>
  <sheetFormatPr defaultRowHeight="12.75"/>
  <cols>
    <col min="1" max="1" width="7.25" style="269" customWidth="1"/>
    <col min="2" max="2" width="7.125" style="269" customWidth="1"/>
    <col min="3" max="3" width="42.25" style="269" customWidth="1"/>
    <col min="4" max="4" width="15" style="269" customWidth="1"/>
    <col min="5" max="5" width="13.125" style="269" customWidth="1"/>
    <col min="6" max="6" width="11.75" style="269" customWidth="1"/>
    <col min="7" max="7" width="14.875" style="269" customWidth="1"/>
    <col min="8" max="252" width="9" style="269"/>
    <col min="253" max="253" width="7.25" style="269" customWidth="1"/>
    <col min="254" max="254" width="7.125" style="269" customWidth="1"/>
    <col min="255" max="255" width="42.25" style="269" customWidth="1"/>
    <col min="256" max="256" width="13.875" style="269" customWidth="1"/>
    <col min="257" max="257" width="13.125" style="269" customWidth="1"/>
    <col min="258" max="258" width="11.75" style="269" customWidth="1"/>
    <col min="259" max="259" width="14.125" style="269" customWidth="1"/>
    <col min="260" max="508" width="9" style="269"/>
    <col min="509" max="509" width="7.25" style="269" customWidth="1"/>
    <col min="510" max="510" width="7.125" style="269" customWidth="1"/>
    <col min="511" max="511" width="42.25" style="269" customWidth="1"/>
    <col min="512" max="512" width="13.875" style="269" customWidth="1"/>
    <col min="513" max="513" width="13.125" style="269" customWidth="1"/>
    <col min="514" max="514" width="11.75" style="269" customWidth="1"/>
    <col min="515" max="515" width="14.125" style="269" customWidth="1"/>
    <col min="516" max="764" width="9" style="269"/>
    <col min="765" max="765" width="7.25" style="269" customWidth="1"/>
    <col min="766" max="766" width="7.125" style="269" customWidth="1"/>
    <col min="767" max="767" width="42.25" style="269" customWidth="1"/>
    <col min="768" max="768" width="13.875" style="269" customWidth="1"/>
    <col min="769" max="769" width="13.125" style="269" customWidth="1"/>
    <col min="770" max="770" width="11.75" style="269" customWidth="1"/>
    <col min="771" max="771" width="14.125" style="269" customWidth="1"/>
    <col min="772" max="1020" width="9" style="269"/>
    <col min="1021" max="1021" width="7.25" style="269" customWidth="1"/>
    <col min="1022" max="1022" width="7.125" style="269" customWidth="1"/>
    <col min="1023" max="1023" width="42.25" style="269" customWidth="1"/>
    <col min="1024" max="1024" width="13.875" style="269" customWidth="1"/>
    <col min="1025" max="1025" width="13.125" style="269" customWidth="1"/>
    <col min="1026" max="1026" width="11.75" style="269" customWidth="1"/>
    <col min="1027" max="1027" width="14.125" style="269" customWidth="1"/>
    <col min="1028" max="1276" width="9" style="269"/>
    <col min="1277" max="1277" width="7.25" style="269" customWidth="1"/>
    <col min="1278" max="1278" width="7.125" style="269" customWidth="1"/>
    <col min="1279" max="1279" width="42.25" style="269" customWidth="1"/>
    <col min="1280" max="1280" width="13.875" style="269" customWidth="1"/>
    <col min="1281" max="1281" width="13.125" style="269" customWidth="1"/>
    <col min="1282" max="1282" width="11.75" style="269" customWidth="1"/>
    <col min="1283" max="1283" width="14.125" style="269" customWidth="1"/>
    <col min="1284" max="1532" width="9" style="269"/>
    <col min="1533" max="1533" width="7.25" style="269" customWidth="1"/>
    <col min="1534" max="1534" width="7.125" style="269" customWidth="1"/>
    <col min="1535" max="1535" width="42.25" style="269" customWidth="1"/>
    <col min="1536" max="1536" width="13.875" style="269" customWidth="1"/>
    <col min="1537" max="1537" width="13.125" style="269" customWidth="1"/>
    <col min="1538" max="1538" width="11.75" style="269" customWidth="1"/>
    <col min="1539" max="1539" width="14.125" style="269" customWidth="1"/>
    <col min="1540" max="1788" width="9" style="269"/>
    <col min="1789" max="1789" width="7.25" style="269" customWidth="1"/>
    <col min="1790" max="1790" width="7.125" style="269" customWidth="1"/>
    <col min="1791" max="1791" width="42.25" style="269" customWidth="1"/>
    <col min="1792" max="1792" width="13.875" style="269" customWidth="1"/>
    <col min="1793" max="1793" width="13.125" style="269" customWidth="1"/>
    <col min="1794" max="1794" width="11.75" style="269" customWidth="1"/>
    <col min="1795" max="1795" width="14.125" style="269" customWidth="1"/>
    <col min="1796" max="2044" width="9" style="269"/>
    <col min="2045" max="2045" width="7.25" style="269" customWidth="1"/>
    <col min="2046" max="2046" width="7.125" style="269" customWidth="1"/>
    <col min="2047" max="2047" width="42.25" style="269" customWidth="1"/>
    <col min="2048" max="2048" width="13.875" style="269" customWidth="1"/>
    <col min="2049" max="2049" width="13.125" style="269" customWidth="1"/>
    <col min="2050" max="2050" width="11.75" style="269" customWidth="1"/>
    <col min="2051" max="2051" width="14.125" style="269" customWidth="1"/>
    <col min="2052" max="2300" width="9" style="269"/>
    <col min="2301" max="2301" width="7.25" style="269" customWidth="1"/>
    <col min="2302" max="2302" width="7.125" style="269" customWidth="1"/>
    <col min="2303" max="2303" width="42.25" style="269" customWidth="1"/>
    <col min="2304" max="2304" width="13.875" style="269" customWidth="1"/>
    <col min="2305" max="2305" width="13.125" style="269" customWidth="1"/>
    <col min="2306" max="2306" width="11.75" style="269" customWidth="1"/>
    <col min="2307" max="2307" width="14.125" style="269" customWidth="1"/>
    <col min="2308" max="2556" width="9" style="269"/>
    <col min="2557" max="2557" width="7.25" style="269" customWidth="1"/>
    <col min="2558" max="2558" width="7.125" style="269" customWidth="1"/>
    <col min="2559" max="2559" width="42.25" style="269" customWidth="1"/>
    <col min="2560" max="2560" width="13.875" style="269" customWidth="1"/>
    <col min="2561" max="2561" width="13.125" style="269" customWidth="1"/>
    <col min="2562" max="2562" width="11.75" style="269" customWidth="1"/>
    <col min="2563" max="2563" width="14.125" style="269" customWidth="1"/>
    <col min="2564" max="2812" width="9" style="269"/>
    <col min="2813" max="2813" width="7.25" style="269" customWidth="1"/>
    <col min="2814" max="2814" width="7.125" style="269" customWidth="1"/>
    <col min="2815" max="2815" width="42.25" style="269" customWidth="1"/>
    <col min="2816" max="2816" width="13.875" style="269" customWidth="1"/>
    <col min="2817" max="2817" width="13.125" style="269" customWidth="1"/>
    <col min="2818" max="2818" width="11.75" style="269" customWidth="1"/>
    <col min="2819" max="2819" width="14.125" style="269" customWidth="1"/>
    <col min="2820" max="3068" width="9" style="269"/>
    <col min="3069" max="3069" width="7.25" style="269" customWidth="1"/>
    <col min="3070" max="3070" width="7.125" style="269" customWidth="1"/>
    <col min="3071" max="3071" width="42.25" style="269" customWidth="1"/>
    <col min="3072" max="3072" width="13.875" style="269" customWidth="1"/>
    <col min="3073" max="3073" width="13.125" style="269" customWidth="1"/>
    <col min="3074" max="3074" width="11.75" style="269" customWidth="1"/>
    <col min="3075" max="3075" width="14.125" style="269" customWidth="1"/>
    <col min="3076" max="3324" width="9" style="269"/>
    <col min="3325" max="3325" width="7.25" style="269" customWidth="1"/>
    <col min="3326" max="3326" width="7.125" style="269" customWidth="1"/>
    <col min="3327" max="3327" width="42.25" style="269" customWidth="1"/>
    <col min="3328" max="3328" width="13.875" style="269" customWidth="1"/>
    <col min="3329" max="3329" width="13.125" style="269" customWidth="1"/>
    <col min="3330" max="3330" width="11.75" style="269" customWidth="1"/>
    <col min="3331" max="3331" width="14.125" style="269" customWidth="1"/>
    <col min="3332" max="3580" width="9" style="269"/>
    <col min="3581" max="3581" width="7.25" style="269" customWidth="1"/>
    <col min="3582" max="3582" width="7.125" style="269" customWidth="1"/>
    <col min="3583" max="3583" width="42.25" style="269" customWidth="1"/>
    <col min="3584" max="3584" width="13.875" style="269" customWidth="1"/>
    <col min="3585" max="3585" width="13.125" style="269" customWidth="1"/>
    <col min="3586" max="3586" width="11.75" style="269" customWidth="1"/>
    <col min="3587" max="3587" width="14.125" style="269" customWidth="1"/>
    <col min="3588" max="3836" width="9" style="269"/>
    <col min="3837" max="3837" width="7.25" style="269" customWidth="1"/>
    <col min="3838" max="3838" width="7.125" style="269" customWidth="1"/>
    <col min="3839" max="3839" width="42.25" style="269" customWidth="1"/>
    <col min="3840" max="3840" width="13.875" style="269" customWidth="1"/>
    <col min="3841" max="3841" width="13.125" style="269" customWidth="1"/>
    <col min="3842" max="3842" width="11.75" style="269" customWidth="1"/>
    <col min="3843" max="3843" width="14.125" style="269" customWidth="1"/>
    <col min="3844" max="4092" width="9" style="269"/>
    <col min="4093" max="4093" width="7.25" style="269" customWidth="1"/>
    <col min="4094" max="4094" width="7.125" style="269" customWidth="1"/>
    <col min="4095" max="4095" width="42.25" style="269" customWidth="1"/>
    <col min="4096" max="4096" width="13.875" style="269" customWidth="1"/>
    <col min="4097" max="4097" width="13.125" style="269" customWidth="1"/>
    <col min="4098" max="4098" width="11.75" style="269" customWidth="1"/>
    <col min="4099" max="4099" width="14.125" style="269" customWidth="1"/>
    <col min="4100" max="4348" width="9" style="269"/>
    <col min="4349" max="4349" width="7.25" style="269" customWidth="1"/>
    <col min="4350" max="4350" width="7.125" style="269" customWidth="1"/>
    <col min="4351" max="4351" width="42.25" style="269" customWidth="1"/>
    <col min="4352" max="4352" width="13.875" style="269" customWidth="1"/>
    <col min="4353" max="4353" width="13.125" style="269" customWidth="1"/>
    <col min="4354" max="4354" width="11.75" style="269" customWidth="1"/>
    <col min="4355" max="4355" width="14.125" style="269" customWidth="1"/>
    <col min="4356" max="4604" width="9" style="269"/>
    <col min="4605" max="4605" width="7.25" style="269" customWidth="1"/>
    <col min="4606" max="4606" width="7.125" style="269" customWidth="1"/>
    <col min="4607" max="4607" width="42.25" style="269" customWidth="1"/>
    <col min="4608" max="4608" width="13.875" style="269" customWidth="1"/>
    <col min="4609" max="4609" width="13.125" style="269" customWidth="1"/>
    <col min="4610" max="4610" width="11.75" style="269" customWidth="1"/>
    <col min="4611" max="4611" width="14.125" style="269" customWidth="1"/>
    <col min="4612" max="4860" width="9" style="269"/>
    <col min="4861" max="4861" width="7.25" style="269" customWidth="1"/>
    <col min="4862" max="4862" width="7.125" style="269" customWidth="1"/>
    <col min="4863" max="4863" width="42.25" style="269" customWidth="1"/>
    <col min="4864" max="4864" width="13.875" style="269" customWidth="1"/>
    <col min="4865" max="4865" width="13.125" style="269" customWidth="1"/>
    <col min="4866" max="4866" width="11.75" style="269" customWidth="1"/>
    <col min="4867" max="4867" width="14.125" style="269" customWidth="1"/>
    <col min="4868" max="5116" width="9" style="269"/>
    <col min="5117" max="5117" width="7.25" style="269" customWidth="1"/>
    <col min="5118" max="5118" width="7.125" style="269" customWidth="1"/>
    <col min="5119" max="5119" width="42.25" style="269" customWidth="1"/>
    <col min="5120" max="5120" width="13.875" style="269" customWidth="1"/>
    <col min="5121" max="5121" width="13.125" style="269" customWidth="1"/>
    <col min="5122" max="5122" width="11.75" style="269" customWidth="1"/>
    <col min="5123" max="5123" width="14.125" style="269" customWidth="1"/>
    <col min="5124" max="5372" width="9" style="269"/>
    <col min="5373" max="5373" width="7.25" style="269" customWidth="1"/>
    <col min="5374" max="5374" width="7.125" style="269" customWidth="1"/>
    <col min="5375" max="5375" width="42.25" style="269" customWidth="1"/>
    <col min="5376" max="5376" width="13.875" style="269" customWidth="1"/>
    <col min="5377" max="5377" width="13.125" style="269" customWidth="1"/>
    <col min="5378" max="5378" width="11.75" style="269" customWidth="1"/>
    <col min="5379" max="5379" width="14.125" style="269" customWidth="1"/>
    <col min="5380" max="5628" width="9" style="269"/>
    <col min="5629" max="5629" width="7.25" style="269" customWidth="1"/>
    <col min="5630" max="5630" width="7.125" style="269" customWidth="1"/>
    <col min="5631" max="5631" width="42.25" style="269" customWidth="1"/>
    <col min="5632" max="5632" width="13.875" style="269" customWidth="1"/>
    <col min="5633" max="5633" width="13.125" style="269" customWidth="1"/>
    <col min="5634" max="5634" width="11.75" style="269" customWidth="1"/>
    <col min="5635" max="5635" width="14.125" style="269" customWidth="1"/>
    <col min="5636" max="5884" width="9" style="269"/>
    <col min="5885" max="5885" width="7.25" style="269" customWidth="1"/>
    <col min="5886" max="5886" width="7.125" style="269" customWidth="1"/>
    <col min="5887" max="5887" width="42.25" style="269" customWidth="1"/>
    <col min="5888" max="5888" width="13.875" style="269" customWidth="1"/>
    <col min="5889" max="5889" width="13.125" style="269" customWidth="1"/>
    <col min="5890" max="5890" width="11.75" style="269" customWidth="1"/>
    <col min="5891" max="5891" width="14.125" style="269" customWidth="1"/>
    <col min="5892" max="6140" width="9" style="269"/>
    <col min="6141" max="6141" width="7.25" style="269" customWidth="1"/>
    <col min="6142" max="6142" width="7.125" style="269" customWidth="1"/>
    <col min="6143" max="6143" width="42.25" style="269" customWidth="1"/>
    <col min="6144" max="6144" width="13.875" style="269" customWidth="1"/>
    <col min="6145" max="6145" width="13.125" style="269" customWidth="1"/>
    <col min="6146" max="6146" width="11.75" style="269" customWidth="1"/>
    <col min="6147" max="6147" width="14.125" style="269" customWidth="1"/>
    <col min="6148" max="6396" width="9" style="269"/>
    <col min="6397" max="6397" width="7.25" style="269" customWidth="1"/>
    <col min="6398" max="6398" width="7.125" style="269" customWidth="1"/>
    <col min="6399" max="6399" width="42.25" style="269" customWidth="1"/>
    <col min="6400" max="6400" width="13.875" style="269" customWidth="1"/>
    <col min="6401" max="6401" width="13.125" style="269" customWidth="1"/>
    <col min="6402" max="6402" width="11.75" style="269" customWidth="1"/>
    <col min="6403" max="6403" width="14.125" style="269" customWidth="1"/>
    <col min="6404" max="6652" width="9" style="269"/>
    <col min="6653" max="6653" width="7.25" style="269" customWidth="1"/>
    <col min="6654" max="6654" width="7.125" style="269" customWidth="1"/>
    <col min="6655" max="6655" width="42.25" style="269" customWidth="1"/>
    <col min="6656" max="6656" width="13.875" style="269" customWidth="1"/>
    <col min="6657" max="6657" width="13.125" style="269" customWidth="1"/>
    <col min="6658" max="6658" width="11.75" style="269" customWidth="1"/>
    <col min="6659" max="6659" width="14.125" style="269" customWidth="1"/>
    <col min="6660" max="6908" width="9" style="269"/>
    <col min="6909" max="6909" width="7.25" style="269" customWidth="1"/>
    <col min="6910" max="6910" width="7.125" style="269" customWidth="1"/>
    <col min="6911" max="6911" width="42.25" style="269" customWidth="1"/>
    <col min="6912" max="6912" width="13.875" style="269" customWidth="1"/>
    <col min="6913" max="6913" width="13.125" style="269" customWidth="1"/>
    <col min="6914" max="6914" width="11.75" style="269" customWidth="1"/>
    <col min="6915" max="6915" width="14.125" style="269" customWidth="1"/>
    <col min="6916" max="7164" width="9" style="269"/>
    <col min="7165" max="7165" width="7.25" style="269" customWidth="1"/>
    <col min="7166" max="7166" width="7.125" style="269" customWidth="1"/>
    <col min="7167" max="7167" width="42.25" style="269" customWidth="1"/>
    <col min="7168" max="7168" width="13.875" style="269" customWidth="1"/>
    <col min="7169" max="7169" width="13.125" style="269" customWidth="1"/>
    <col min="7170" max="7170" width="11.75" style="269" customWidth="1"/>
    <col min="7171" max="7171" width="14.125" style="269" customWidth="1"/>
    <col min="7172" max="7420" width="9" style="269"/>
    <col min="7421" max="7421" width="7.25" style="269" customWidth="1"/>
    <col min="7422" max="7422" width="7.125" style="269" customWidth="1"/>
    <col min="7423" max="7423" width="42.25" style="269" customWidth="1"/>
    <col min="7424" max="7424" width="13.875" style="269" customWidth="1"/>
    <col min="7425" max="7425" width="13.125" style="269" customWidth="1"/>
    <col min="7426" max="7426" width="11.75" style="269" customWidth="1"/>
    <col min="7427" max="7427" width="14.125" style="269" customWidth="1"/>
    <col min="7428" max="7676" width="9" style="269"/>
    <col min="7677" max="7677" width="7.25" style="269" customWidth="1"/>
    <col min="7678" max="7678" width="7.125" style="269" customWidth="1"/>
    <col min="7679" max="7679" width="42.25" style="269" customWidth="1"/>
    <col min="7680" max="7680" width="13.875" style="269" customWidth="1"/>
    <col min="7681" max="7681" width="13.125" style="269" customWidth="1"/>
    <col min="7682" max="7682" width="11.75" style="269" customWidth="1"/>
    <col min="7683" max="7683" width="14.125" style="269" customWidth="1"/>
    <col min="7684" max="7932" width="9" style="269"/>
    <col min="7933" max="7933" width="7.25" style="269" customWidth="1"/>
    <col min="7934" max="7934" width="7.125" style="269" customWidth="1"/>
    <col min="7935" max="7935" width="42.25" style="269" customWidth="1"/>
    <col min="7936" max="7936" width="13.875" style="269" customWidth="1"/>
    <col min="7937" max="7937" width="13.125" style="269" customWidth="1"/>
    <col min="7938" max="7938" width="11.75" style="269" customWidth="1"/>
    <col min="7939" max="7939" width="14.125" style="269" customWidth="1"/>
    <col min="7940" max="8188" width="9" style="269"/>
    <col min="8189" max="8189" width="7.25" style="269" customWidth="1"/>
    <col min="8190" max="8190" width="7.125" style="269" customWidth="1"/>
    <col min="8191" max="8191" width="42.25" style="269" customWidth="1"/>
    <col min="8192" max="8192" width="13.875" style="269" customWidth="1"/>
    <col min="8193" max="8193" width="13.125" style="269" customWidth="1"/>
    <col min="8194" max="8194" width="11.75" style="269" customWidth="1"/>
    <col min="8195" max="8195" width="14.125" style="269" customWidth="1"/>
    <col min="8196" max="8444" width="9" style="269"/>
    <col min="8445" max="8445" width="7.25" style="269" customWidth="1"/>
    <col min="8446" max="8446" width="7.125" style="269" customWidth="1"/>
    <col min="8447" max="8447" width="42.25" style="269" customWidth="1"/>
    <col min="8448" max="8448" width="13.875" style="269" customWidth="1"/>
    <col min="8449" max="8449" width="13.125" style="269" customWidth="1"/>
    <col min="8450" max="8450" width="11.75" style="269" customWidth="1"/>
    <col min="8451" max="8451" width="14.125" style="269" customWidth="1"/>
    <col min="8452" max="8700" width="9" style="269"/>
    <col min="8701" max="8701" width="7.25" style="269" customWidth="1"/>
    <col min="8702" max="8702" width="7.125" style="269" customWidth="1"/>
    <col min="8703" max="8703" width="42.25" style="269" customWidth="1"/>
    <col min="8704" max="8704" width="13.875" style="269" customWidth="1"/>
    <col min="8705" max="8705" width="13.125" style="269" customWidth="1"/>
    <col min="8706" max="8706" width="11.75" style="269" customWidth="1"/>
    <col min="8707" max="8707" width="14.125" style="269" customWidth="1"/>
    <col min="8708" max="8956" width="9" style="269"/>
    <col min="8957" max="8957" width="7.25" style="269" customWidth="1"/>
    <col min="8958" max="8958" width="7.125" style="269" customWidth="1"/>
    <col min="8959" max="8959" width="42.25" style="269" customWidth="1"/>
    <col min="8960" max="8960" width="13.875" style="269" customWidth="1"/>
    <col min="8961" max="8961" width="13.125" style="269" customWidth="1"/>
    <col min="8962" max="8962" width="11.75" style="269" customWidth="1"/>
    <col min="8963" max="8963" width="14.125" style="269" customWidth="1"/>
    <col min="8964" max="9212" width="9" style="269"/>
    <col min="9213" max="9213" width="7.25" style="269" customWidth="1"/>
    <col min="9214" max="9214" width="7.125" style="269" customWidth="1"/>
    <col min="9215" max="9215" width="42.25" style="269" customWidth="1"/>
    <col min="9216" max="9216" width="13.875" style="269" customWidth="1"/>
    <col min="9217" max="9217" width="13.125" style="269" customWidth="1"/>
    <col min="9218" max="9218" width="11.75" style="269" customWidth="1"/>
    <col min="9219" max="9219" width="14.125" style="269" customWidth="1"/>
    <col min="9220" max="9468" width="9" style="269"/>
    <col min="9469" max="9469" width="7.25" style="269" customWidth="1"/>
    <col min="9470" max="9470" width="7.125" style="269" customWidth="1"/>
    <col min="9471" max="9471" width="42.25" style="269" customWidth="1"/>
    <col min="9472" max="9472" width="13.875" style="269" customWidth="1"/>
    <col min="9473" max="9473" width="13.125" style="269" customWidth="1"/>
    <col min="9474" max="9474" width="11.75" style="269" customWidth="1"/>
    <col min="9475" max="9475" width="14.125" style="269" customWidth="1"/>
    <col min="9476" max="9724" width="9" style="269"/>
    <col min="9725" max="9725" width="7.25" style="269" customWidth="1"/>
    <col min="9726" max="9726" width="7.125" style="269" customWidth="1"/>
    <col min="9727" max="9727" width="42.25" style="269" customWidth="1"/>
    <col min="9728" max="9728" width="13.875" style="269" customWidth="1"/>
    <col min="9729" max="9729" width="13.125" style="269" customWidth="1"/>
    <col min="9730" max="9730" width="11.75" style="269" customWidth="1"/>
    <col min="9731" max="9731" width="14.125" style="269" customWidth="1"/>
    <col min="9732" max="9980" width="9" style="269"/>
    <col min="9981" max="9981" width="7.25" style="269" customWidth="1"/>
    <col min="9982" max="9982" width="7.125" style="269" customWidth="1"/>
    <col min="9983" max="9983" width="42.25" style="269" customWidth="1"/>
    <col min="9984" max="9984" width="13.875" style="269" customWidth="1"/>
    <col min="9985" max="9985" width="13.125" style="269" customWidth="1"/>
    <col min="9986" max="9986" width="11.75" style="269" customWidth="1"/>
    <col min="9987" max="9987" width="14.125" style="269" customWidth="1"/>
    <col min="9988" max="10236" width="9" style="269"/>
    <col min="10237" max="10237" width="7.25" style="269" customWidth="1"/>
    <col min="10238" max="10238" width="7.125" style="269" customWidth="1"/>
    <col min="10239" max="10239" width="42.25" style="269" customWidth="1"/>
    <col min="10240" max="10240" width="13.875" style="269" customWidth="1"/>
    <col min="10241" max="10241" width="13.125" style="269" customWidth="1"/>
    <col min="10242" max="10242" width="11.75" style="269" customWidth="1"/>
    <col min="10243" max="10243" width="14.125" style="269" customWidth="1"/>
    <col min="10244" max="10492" width="9" style="269"/>
    <col min="10493" max="10493" width="7.25" style="269" customWidth="1"/>
    <col min="10494" max="10494" width="7.125" style="269" customWidth="1"/>
    <col min="10495" max="10495" width="42.25" style="269" customWidth="1"/>
    <col min="10496" max="10496" width="13.875" style="269" customWidth="1"/>
    <col min="10497" max="10497" width="13.125" style="269" customWidth="1"/>
    <col min="10498" max="10498" width="11.75" style="269" customWidth="1"/>
    <col min="10499" max="10499" width="14.125" style="269" customWidth="1"/>
    <col min="10500" max="10748" width="9" style="269"/>
    <col min="10749" max="10749" width="7.25" style="269" customWidth="1"/>
    <col min="10750" max="10750" width="7.125" style="269" customWidth="1"/>
    <col min="10751" max="10751" width="42.25" style="269" customWidth="1"/>
    <col min="10752" max="10752" width="13.875" style="269" customWidth="1"/>
    <col min="10753" max="10753" width="13.125" style="269" customWidth="1"/>
    <col min="10754" max="10754" width="11.75" style="269" customWidth="1"/>
    <col min="10755" max="10755" width="14.125" style="269" customWidth="1"/>
    <col min="10756" max="11004" width="9" style="269"/>
    <col min="11005" max="11005" width="7.25" style="269" customWidth="1"/>
    <col min="11006" max="11006" width="7.125" style="269" customWidth="1"/>
    <col min="11007" max="11007" width="42.25" style="269" customWidth="1"/>
    <col min="11008" max="11008" width="13.875" style="269" customWidth="1"/>
    <col min="11009" max="11009" width="13.125" style="269" customWidth="1"/>
    <col min="11010" max="11010" width="11.75" style="269" customWidth="1"/>
    <col min="11011" max="11011" width="14.125" style="269" customWidth="1"/>
    <col min="11012" max="11260" width="9" style="269"/>
    <col min="11261" max="11261" width="7.25" style="269" customWidth="1"/>
    <col min="11262" max="11262" width="7.125" style="269" customWidth="1"/>
    <col min="11263" max="11263" width="42.25" style="269" customWidth="1"/>
    <col min="11264" max="11264" width="13.875" style="269" customWidth="1"/>
    <col min="11265" max="11265" width="13.125" style="269" customWidth="1"/>
    <col min="11266" max="11266" width="11.75" style="269" customWidth="1"/>
    <col min="11267" max="11267" width="14.125" style="269" customWidth="1"/>
    <col min="11268" max="11516" width="9" style="269"/>
    <col min="11517" max="11517" width="7.25" style="269" customWidth="1"/>
    <col min="11518" max="11518" width="7.125" style="269" customWidth="1"/>
    <col min="11519" max="11519" width="42.25" style="269" customWidth="1"/>
    <col min="11520" max="11520" width="13.875" style="269" customWidth="1"/>
    <col min="11521" max="11521" width="13.125" style="269" customWidth="1"/>
    <col min="11522" max="11522" width="11.75" style="269" customWidth="1"/>
    <col min="11523" max="11523" width="14.125" style="269" customWidth="1"/>
    <col min="11524" max="11772" width="9" style="269"/>
    <col min="11773" max="11773" width="7.25" style="269" customWidth="1"/>
    <col min="11774" max="11774" width="7.125" style="269" customWidth="1"/>
    <col min="11775" max="11775" width="42.25" style="269" customWidth="1"/>
    <col min="11776" max="11776" width="13.875" style="269" customWidth="1"/>
    <col min="11777" max="11777" width="13.125" style="269" customWidth="1"/>
    <col min="11778" max="11778" width="11.75" style="269" customWidth="1"/>
    <col min="11779" max="11779" width="14.125" style="269" customWidth="1"/>
    <col min="11780" max="12028" width="9" style="269"/>
    <col min="12029" max="12029" width="7.25" style="269" customWidth="1"/>
    <col min="12030" max="12030" width="7.125" style="269" customWidth="1"/>
    <col min="12031" max="12031" width="42.25" style="269" customWidth="1"/>
    <col min="12032" max="12032" width="13.875" style="269" customWidth="1"/>
    <col min="12033" max="12033" width="13.125" style="269" customWidth="1"/>
    <col min="12034" max="12034" width="11.75" style="269" customWidth="1"/>
    <col min="12035" max="12035" width="14.125" style="269" customWidth="1"/>
    <col min="12036" max="12284" width="9" style="269"/>
    <col min="12285" max="12285" width="7.25" style="269" customWidth="1"/>
    <col min="12286" max="12286" width="7.125" style="269" customWidth="1"/>
    <col min="12287" max="12287" width="42.25" style="269" customWidth="1"/>
    <col min="12288" max="12288" width="13.875" style="269" customWidth="1"/>
    <col min="12289" max="12289" width="13.125" style="269" customWidth="1"/>
    <col min="12290" max="12290" width="11.75" style="269" customWidth="1"/>
    <col min="12291" max="12291" width="14.125" style="269" customWidth="1"/>
    <col min="12292" max="12540" width="9" style="269"/>
    <col min="12541" max="12541" width="7.25" style="269" customWidth="1"/>
    <col min="12542" max="12542" width="7.125" style="269" customWidth="1"/>
    <col min="12543" max="12543" width="42.25" style="269" customWidth="1"/>
    <col min="12544" max="12544" width="13.875" style="269" customWidth="1"/>
    <col min="12545" max="12545" width="13.125" style="269" customWidth="1"/>
    <col min="12546" max="12546" width="11.75" style="269" customWidth="1"/>
    <col min="12547" max="12547" width="14.125" style="269" customWidth="1"/>
    <col min="12548" max="12796" width="9" style="269"/>
    <col min="12797" max="12797" width="7.25" style="269" customWidth="1"/>
    <col min="12798" max="12798" width="7.125" style="269" customWidth="1"/>
    <col min="12799" max="12799" width="42.25" style="269" customWidth="1"/>
    <col min="12800" max="12800" width="13.875" style="269" customWidth="1"/>
    <col min="12801" max="12801" width="13.125" style="269" customWidth="1"/>
    <col min="12802" max="12802" width="11.75" style="269" customWidth="1"/>
    <col min="12803" max="12803" width="14.125" style="269" customWidth="1"/>
    <col min="12804" max="13052" width="9" style="269"/>
    <col min="13053" max="13053" width="7.25" style="269" customWidth="1"/>
    <col min="13054" max="13054" width="7.125" style="269" customWidth="1"/>
    <col min="13055" max="13055" width="42.25" style="269" customWidth="1"/>
    <col min="13056" max="13056" width="13.875" style="269" customWidth="1"/>
    <col min="13057" max="13057" width="13.125" style="269" customWidth="1"/>
    <col min="13058" max="13058" width="11.75" style="269" customWidth="1"/>
    <col min="13059" max="13059" width="14.125" style="269" customWidth="1"/>
    <col min="13060" max="13308" width="9" style="269"/>
    <col min="13309" max="13309" width="7.25" style="269" customWidth="1"/>
    <col min="13310" max="13310" width="7.125" style="269" customWidth="1"/>
    <col min="13311" max="13311" width="42.25" style="269" customWidth="1"/>
    <col min="13312" max="13312" width="13.875" style="269" customWidth="1"/>
    <col min="13313" max="13313" width="13.125" style="269" customWidth="1"/>
    <col min="13314" max="13314" width="11.75" style="269" customWidth="1"/>
    <col min="13315" max="13315" width="14.125" style="269" customWidth="1"/>
    <col min="13316" max="13564" width="9" style="269"/>
    <col min="13565" max="13565" width="7.25" style="269" customWidth="1"/>
    <col min="13566" max="13566" width="7.125" style="269" customWidth="1"/>
    <col min="13567" max="13567" width="42.25" style="269" customWidth="1"/>
    <col min="13568" max="13568" width="13.875" style="269" customWidth="1"/>
    <col min="13569" max="13569" width="13.125" style="269" customWidth="1"/>
    <col min="13570" max="13570" width="11.75" style="269" customWidth="1"/>
    <col min="13571" max="13571" width="14.125" style="269" customWidth="1"/>
    <col min="13572" max="13820" width="9" style="269"/>
    <col min="13821" max="13821" width="7.25" style="269" customWidth="1"/>
    <col min="13822" max="13822" width="7.125" style="269" customWidth="1"/>
    <col min="13823" max="13823" width="42.25" style="269" customWidth="1"/>
    <col min="13824" max="13824" width="13.875" style="269" customWidth="1"/>
    <col min="13825" max="13825" width="13.125" style="269" customWidth="1"/>
    <col min="13826" max="13826" width="11.75" style="269" customWidth="1"/>
    <col min="13827" max="13827" width="14.125" style="269" customWidth="1"/>
    <col min="13828" max="14076" width="9" style="269"/>
    <col min="14077" max="14077" width="7.25" style="269" customWidth="1"/>
    <col min="14078" max="14078" width="7.125" style="269" customWidth="1"/>
    <col min="14079" max="14079" width="42.25" style="269" customWidth="1"/>
    <col min="14080" max="14080" width="13.875" style="269" customWidth="1"/>
    <col min="14081" max="14081" width="13.125" style="269" customWidth="1"/>
    <col min="14082" max="14082" width="11.75" style="269" customWidth="1"/>
    <col min="14083" max="14083" width="14.125" style="269" customWidth="1"/>
    <col min="14084" max="14332" width="9" style="269"/>
    <col min="14333" max="14333" width="7.25" style="269" customWidth="1"/>
    <col min="14334" max="14334" width="7.125" style="269" customWidth="1"/>
    <col min="14335" max="14335" width="42.25" style="269" customWidth="1"/>
    <col min="14336" max="14336" width="13.875" style="269" customWidth="1"/>
    <col min="14337" max="14337" width="13.125" style="269" customWidth="1"/>
    <col min="14338" max="14338" width="11.75" style="269" customWidth="1"/>
    <col min="14339" max="14339" width="14.125" style="269" customWidth="1"/>
    <col min="14340" max="14588" width="9" style="269"/>
    <col min="14589" max="14589" width="7.25" style="269" customWidth="1"/>
    <col min="14590" max="14590" width="7.125" style="269" customWidth="1"/>
    <col min="14591" max="14591" width="42.25" style="269" customWidth="1"/>
    <col min="14592" max="14592" width="13.875" style="269" customWidth="1"/>
    <col min="14593" max="14593" width="13.125" style="269" customWidth="1"/>
    <col min="14594" max="14594" width="11.75" style="269" customWidth="1"/>
    <col min="14595" max="14595" width="14.125" style="269" customWidth="1"/>
    <col min="14596" max="14844" width="9" style="269"/>
    <col min="14845" max="14845" width="7.25" style="269" customWidth="1"/>
    <col min="14846" max="14846" width="7.125" style="269" customWidth="1"/>
    <col min="14847" max="14847" width="42.25" style="269" customWidth="1"/>
    <col min="14848" max="14848" width="13.875" style="269" customWidth="1"/>
    <col min="14849" max="14849" width="13.125" style="269" customWidth="1"/>
    <col min="14850" max="14850" width="11.75" style="269" customWidth="1"/>
    <col min="14851" max="14851" width="14.125" style="269" customWidth="1"/>
    <col min="14852" max="15100" width="9" style="269"/>
    <col min="15101" max="15101" width="7.25" style="269" customWidth="1"/>
    <col min="15102" max="15102" width="7.125" style="269" customWidth="1"/>
    <col min="15103" max="15103" width="42.25" style="269" customWidth="1"/>
    <col min="15104" max="15104" width="13.875" style="269" customWidth="1"/>
    <col min="15105" max="15105" width="13.125" style="269" customWidth="1"/>
    <col min="15106" max="15106" width="11.75" style="269" customWidth="1"/>
    <col min="15107" max="15107" width="14.125" style="269" customWidth="1"/>
    <col min="15108" max="15356" width="9" style="269"/>
    <col min="15357" max="15357" width="7.25" style="269" customWidth="1"/>
    <col min="15358" max="15358" width="7.125" style="269" customWidth="1"/>
    <col min="15359" max="15359" width="42.25" style="269" customWidth="1"/>
    <col min="15360" max="15360" width="13.875" style="269" customWidth="1"/>
    <col min="15361" max="15361" width="13.125" style="269" customWidth="1"/>
    <col min="15362" max="15362" width="11.75" style="269" customWidth="1"/>
    <col min="15363" max="15363" width="14.125" style="269" customWidth="1"/>
    <col min="15364" max="15612" width="9" style="269"/>
    <col min="15613" max="15613" width="7.25" style="269" customWidth="1"/>
    <col min="15614" max="15614" width="7.125" style="269" customWidth="1"/>
    <col min="15615" max="15615" width="42.25" style="269" customWidth="1"/>
    <col min="15616" max="15616" width="13.875" style="269" customWidth="1"/>
    <col min="15617" max="15617" width="13.125" style="269" customWidth="1"/>
    <col min="15618" max="15618" width="11.75" style="269" customWidth="1"/>
    <col min="15619" max="15619" width="14.125" style="269" customWidth="1"/>
    <col min="15620" max="15868" width="9" style="269"/>
    <col min="15869" max="15869" width="7.25" style="269" customWidth="1"/>
    <col min="15870" max="15870" width="7.125" style="269" customWidth="1"/>
    <col min="15871" max="15871" width="42.25" style="269" customWidth="1"/>
    <col min="15872" max="15872" width="13.875" style="269" customWidth="1"/>
    <col min="15873" max="15873" width="13.125" style="269" customWidth="1"/>
    <col min="15874" max="15874" width="11.75" style="269" customWidth="1"/>
    <col min="15875" max="15875" width="14.125" style="269" customWidth="1"/>
    <col min="15876" max="16124" width="9" style="269"/>
    <col min="16125" max="16125" width="7.25" style="269" customWidth="1"/>
    <col min="16126" max="16126" width="7.125" style="269" customWidth="1"/>
    <col min="16127" max="16127" width="42.25" style="269" customWidth="1"/>
    <col min="16128" max="16128" width="13.875" style="269" customWidth="1"/>
    <col min="16129" max="16129" width="13.125" style="269" customWidth="1"/>
    <col min="16130" max="16130" width="11.75" style="269" customWidth="1"/>
    <col min="16131" max="16131" width="14.125" style="269" customWidth="1"/>
    <col min="16132" max="16384" width="9" style="269"/>
  </cols>
  <sheetData>
    <row r="1" spans="1:7" s="163" customFormat="1">
      <c r="A1" s="232"/>
      <c r="B1" s="233"/>
      <c r="D1" s="159"/>
      <c r="E1" s="159" t="s">
        <v>317</v>
      </c>
      <c r="F1" s="159"/>
      <c r="G1" s="159"/>
    </row>
    <row r="2" spans="1:7" s="163" customFormat="1" ht="13.15" customHeight="1">
      <c r="A2" s="232"/>
      <c r="B2" s="233"/>
      <c r="D2" s="159"/>
      <c r="E2" s="160" t="s">
        <v>318</v>
      </c>
      <c r="F2" s="159"/>
      <c r="G2" s="159"/>
    </row>
    <row r="3" spans="1:7" s="163" customFormat="1">
      <c r="A3" s="232"/>
      <c r="B3" s="233"/>
      <c r="D3" s="159"/>
      <c r="E3" s="160" t="s">
        <v>319</v>
      </c>
      <c r="F3" s="159"/>
      <c r="G3" s="159"/>
    </row>
    <row r="4" spans="1:7" s="163" customFormat="1">
      <c r="A4" s="232"/>
      <c r="B4" s="233"/>
    </row>
    <row r="5" spans="1:7" s="163" customFormat="1" ht="47.45" customHeight="1">
      <c r="A5" s="639" t="s">
        <v>300</v>
      </c>
      <c r="B5" s="639"/>
      <c r="C5" s="639"/>
      <c r="D5" s="639"/>
      <c r="E5" s="639"/>
      <c r="F5" s="639"/>
      <c r="G5" s="639"/>
    </row>
    <row r="6" spans="1:7" s="163" customFormat="1">
      <c r="A6" s="234"/>
      <c r="B6" s="234"/>
      <c r="C6" s="235"/>
      <c r="D6" s="235"/>
      <c r="E6" s="235"/>
      <c r="F6" s="235"/>
      <c r="G6" s="235" t="s">
        <v>0</v>
      </c>
    </row>
    <row r="7" spans="1:7" s="239" customFormat="1">
      <c r="A7" s="236" t="s">
        <v>1</v>
      </c>
      <c r="B7" s="648" t="s">
        <v>2</v>
      </c>
      <c r="C7" s="649" t="s">
        <v>3</v>
      </c>
      <c r="D7" s="237" t="s">
        <v>301</v>
      </c>
      <c r="E7" s="651" t="s">
        <v>302</v>
      </c>
      <c r="F7" s="653" t="s">
        <v>4</v>
      </c>
      <c r="G7" s="238" t="s">
        <v>303</v>
      </c>
    </row>
    <row r="8" spans="1:7" s="239" customFormat="1" ht="14.25" customHeight="1">
      <c r="A8" s="240" t="s">
        <v>304</v>
      </c>
      <c r="B8" s="648"/>
      <c r="C8" s="650"/>
      <c r="D8" s="241" t="s">
        <v>305</v>
      </c>
      <c r="E8" s="652"/>
      <c r="F8" s="654"/>
      <c r="G8" s="242" t="s">
        <v>306</v>
      </c>
    </row>
    <row r="9" spans="1:7" s="246" customFormat="1" ht="12">
      <c r="A9" s="243">
        <v>1</v>
      </c>
      <c r="B9" s="244">
        <v>2</v>
      </c>
      <c r="C9" s="243">
        <v>3</v>
      </c>
      <c r="D9" s="244">
        <v>4</v>
      </c>
      <c r="E9" s="243">
        <v>5</v>
      </c>
      <c r="F9" s="245">
        <v>6</v>
      </c>
      <c r="G9" s="243">
        <v>7</v>
      </c>
    </row>
    <row r="10" spans="1:7" s="252" customFormat="1" ht="19.899999999999999" customHeight="1">
      <c r="A10" s="247"/>
      <c r="B10" s="248"/>
      <c r="C10" s="249" t="s">
        <v>307</v>
      </c>
      <c r="D10" s="250">
        <v>1440945090.5799999</v>
      </c>
      <c r="E10" s="251">
        <f>E11+E16+E19+E22</f>
        <v>9975600</v>
      </c>
      <c r="F10" s="251">
        <f>F11+F16+F19+F22</f>
        <v>0</v>
      </c>
      <c r="G10" s="251">
        <f>D10+E10-F10</f>
        <v>1450920690.5799999</v>
      </c>
    </row>
    <row r="11" spans="1:7" s="258" customFormat="1" ht="15" customHeight="1">
      <c r="A11" s="253">
        <v>600</v>
      </c>
      <c r="B11" s="254" t="s">
        <v>107</v>
      </c>
      <c r="C11" s="255" t="s">
        <v>11</v>
      </c>
      <c r="D11" s="256">
        <v>507761471</v>
      </c>
      <c r="E11" s="257">
        <f>E12+E14</f>
        <v>9908940</v>
      </c>
      <c r="F11" s="257">
        <f>F12+F14</f>
        <v>0</v>
      </c>
      <c r="G11" s="257">
        <f>D11+E11-F11</f>
        <v>517670411</v>
      </c>
    </row>
    <row r="12" spans="1:7" s="258" customFormat="1" ht="15" customHeight="1">
      <c r="A12" s="259">
        <v>60001</v>
      </c>
      <c r="B12" s="260" t="s">
        <v>107</v>
      </c>
      <c r="C12" s="261" t="s">
        <v>168</v>
      </c>
      <c r="D12" s="262">
        <v>103592380</v>
      </c>
      <c r="E12" s="263">
        <f>E13</f>
        <v>9809797</v>
      </c>
      <c r="F12" s="263">
        <f>F13</f>
        <v>0</v>
      </c>
      <c r="G12" s="263">
        <f t="shared" ref="G12:G25" si="0">D12+E12-F12</f>
        <v>113402177</v>
      </c>
    </row>
    <row r="13" spans="1:7" ht="28.15" customHeight="1">
      <c r="A13" s="264" t="s">
        <v>107</v>
      </c>
      <c r="B13" s="265">
        <v>2630</v>
      </c>
      <c r="C13" s="266" t="s">
        <v>308</v>
      </c>
      <c r="D13" s="267">
        <v>95812506</v>
      </c>
      <c r="E13" s="268">
        <v>9809797</v>
      </c>
      <c r="F13" s="267">
        <v>0</v>
      </c>
      <c r="G13" s="268">
        <f t="shared" si="0"/>
        <v>105622303</v>
      </c>
    </row>
    <row r="14" spans="1:7" s="258" customFormat="1" ht="15" customHeight="1">
      <c r="A14" s="259">
        <v>60004</v>
      </c>
      <c r="B14" s="260" t="s">
        <v>107</v>
      </c>
      <c r="C14" s="261" t="s">
        <v>110</v>
      </c>
      <c r="D14" s="262">
        <v>16995505</v>
      </c>
      <c r="E14" s="263">
        <f>E15</f>
        <v>99143</v>
      </c>
      <c r="F14" s="263">
        <f>F15</f>
        <v>0</v>
      </c>
      <c r="G14" s="263">
        <f t="shared" si="0"/>
        <v>17094648</v>
      </c>
    </row>
    <row r="15" spans="1:7" ht="42" customHeight="1">
      <c r="A15" s="264" t="s">
        <v>107</v>
      </c>
      <c r="B15" s="265">
        <v>2830</v>
      </c>
      <c r="C15" s="266" t="s">
        <v>309</v>
      </c>
      <c r="D15" s="267">
        <v>16995505</v>
      </c>
      <c r="E15" s="268">
        <v>99143</v>
      </c>
      <c r="F15" s="267">
        <v>0</v>
      </c>
      <c r="G15" s="268">
        <f t="shared" si="0"/>
        <v>17094648</v>
      </c>
    </row>
    <row r="16" spans="1:7" s="258" customFormat="1" ht="15" customHeight="1">
      <c r="A16" s="253">
        <v>852</v>
      </c>
      <c r="B16" s="254" t="s">
        <v>107</v>
      </c>
      <c r="C16" s="255" t="s">
        <v>22</v>
      </c>
      <c r="D16" s="256">
        <v>35663286</v>
      </c>
      <c r="E16" s="257">
        <f>E17</f>
        <v>20000</v>
      </c>
      <c r="F16" s="257">
        <f>F17</f>
        <v>0</v>
      </c>
      <c r="G16" s="257">
        <f t="shared" si="0"/>
        <v>35683286</v>
      </c>
    </row>
    <row r="17" spans="1:7" s="258" customFormat="1" ht="15" customHeight="1">
      <c r="A17" s="259">
        <v>85217</v>
      </c>
      <c r="B17" s="260" t="s">
        <v>107</v>
      </c>
      <c r="C17" s="261" t="s">
        <v>119</v>
      </c>
      <c r="D17" s="262">
        <v>3001424</v>
      </c>
      <c r="E17" s="263">
        <f>E18</f>
        <v>20000</v>
      </c>
      <c r="F17" s="263">
        <f>F18</f>
        <v>0</v>
      </c>
      <c r="G17" s="263">
        <f t="shared" si="0"/>
        <v>3021424</v>
      </c>
    </row>
    <row r="18" spans="1:7" ht="28.15" customHeight="1">
      <c r="A18" s="264" t="s">
        <v>107</v>
      </c>
      <c r="B18" s="265">
        <v>3040</v>
      </c>
      <c r="C18" s="266" t="s">
        <v>310</v>
      </c>
      <c r="D18" s="267">
        <v>0</v>
      </c>
      <c r="E18" s="268">
        <v>20000</v>
      </c>
      <c r="F18" s="267">
        <v>0</v>
      </c>
      <c r="G18" s="268">
        <f t="shared" si="0"/>
        <v>20000</v>
      </c>
    </row>
    <row r="19" spans="1:7" s="258" customFormat="1" ht="28.15" customHeight="1">
      <c r="A19" s="253">
        <v>853</v>
      </c>
      <c r="B19" s="254" t="s">
        <v>107</v>
      </c>
      <c r="C19" s="255" t="s">
        <v>108</v>
      </c>
      <c r="D19" s="256">
        <v>34431683</v>
      </c>
      <c r="E19" s="257">
        <f>E20</f>
        <v>30400</v>
      </c>
      <c r="F19" s="257">
        <f>F20</f>
        <v>0</v>
      </c>
      <c r="G19" s="257">
        <f t="shared" si="0"/>
        <v>34462083</v>
      </c>
    </row>
    <row r="20" spans="1:7" s="258" customFormat="1" ht="15" customHeight="1">
      <c r="A20" s="259">
        <v>85325</v>
      </c>
      <c r="B20" s="260" t="s">
        <v>107</v>
      </c>
      <c r="C20" s="261" t="s">
        <v>122</v>
      </c>
      <c r="D20" s="262">
        <v>2316800</v>
      </c>
      <c r="E20" s="263">
        <f>E21</f>
        <v>30400</v>
      </c>
      <c r="F20" s="263">
        <f>F21</f>
        <v>0</v>
      </c>
      <c r="G20" s="263">
        <f t="shared" si="0"/>
        <v>2347200</v>
      </c>
    </row>
    <row r="21" spans="1:7" ht="15" customHeight="1">
      <c r="A21" s="264" t="s">
        <v>107</v>
      </c>
      <c r="B21" s="265">
        <v>4010</v>
      </c>
      <c r="C21" s="266" t="s">
        <v>311</v>
      </c>
      <c r="D21" s="267">
        <v>1546500</v>
      </c>
      <c r="E21" s="268">
        <v>30400</v>
      </c>
      <c r="F21" s="267">
        <v>0</v>
      </c>
      <c r="G21" s="268">
        <f t="shared" si="0"/>
        <v>1576900</v>
      </c>
    </row>
    <row r="22" spans="1:7" s="258" customFormat="1" ht="42" customHeight="1">
      <c r="A22" s="253">
        <v>925</v>
      </c>
      <c r="B22" s="254" t="s">
        <v>107</v>
      </c>
      <c r="C22" s="255" t="s">
        <v>25</v>
      </c>
      <c r="D22" s="256">
        <v>11379193</v>
      </c>
      <c r="E22" s="257">
        <f>E23</f>
        <v>16260</v>
      </c>
      <c r="F22" s="256">
        <v>0</v>
      </c>
      <c r="G22" s="257">
        <f t="shared" si="0"/>
        <v>11395453</v>
      </c>
    </row>
    <row r="23" spans="1:7" s="258" customFormat="1" ht="15" customHeight="1">
      <c r="A23" s="259">
        <v>92502</v>
      </c>
      <c r="B23" s="260" t="s">
        <v>107</v>
      </c>
      <c r="C23" s="261" t="s">
        <v>109</v>
      </c>
      <c r="D23" s="262">
        <v>11379193</v>
      </c>
      <c r="E23" s="263">
        <f>SUM(E24:E25)</f>
        <v>16260</v>
      </c>
      <c r="F23" s="263">
        <f>SUM(F24:F25)</f>
        <v>0</v>
      </c>
      <c r="G23" s="263">
        <f t="shared" si="0"/>
        <v>11395453</v>
      </c>
    </row>
    <row r="24" spans="1:7" ht="15" customHeight="1">
      <c r="A24" s="264" t="s">
        <v>107</v>
      </c>
      <c r="B24" s="265">
        <v>4170</v>
      </c>
      <c r="C24" s="266" t="s">
        <v>312</v>
      </c>
      <c r="D24" s="267">
        <v>59936</v>
      </c>
      <c r="E24" s="268">
        <v>12190</v>
      </c>
      <c r="F24" s="267">
        <v>0</v>
      </c>
      <c r="G24" s="268">
        <f t="shared" si="0"/>
        <v>72126</v>
      </c>
    </row>
    <row r="25" spans="1:7" ht="15" customHeight="1">
      <c r="A25" s="270" t="s">
        <v>107</v>
      </c>
      <c r="B25" s="271">
        <v>4300</v>
      </c>
      <c r="C25" s="272" t="s">
        <v>313</v>
      </c>
      <c r="D25" s="273">
        <v>409056</v>
      </c>
      <c r="E25" s="274">
        <v>4070</v>
      </c>
      <c r="F25" s="273">
        <v>0</v>
      </c>
      <c r="G25" s="274">
        <f t="shared" si="0"/>
        <v>413126</v>
      </c>
    </row>
  </sheetData>
  <sheetProtection password="C25B" sheet="1" objects="1" scenarios="1"/>
  <mergeCells count="5">
    <mergeCell ref="A5:G5"/>
    <mergeCell ref="B7:B8"/>
    <mergeCell ref="C7:C8"/>
    <mergeCell ref="E7:E8"/>
    <mergeCell ref="F7:F8"/>
  </mergeCells>
  <printOptions horizontalCentered="1"/>
  <pageMargins left="0.70866141732283472" right="0.70866141732283472" top="0.98425196850393704" bottom="0.74803149606299213" header="0.31496062992125984" footer="0.31496062992125984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66"/>
  <sheetViews>
    <sheetView view="pageBreakPreview" zoomScaleNormal="100" zoomScaleSheetLayoutView="100" workbookViewId="0">
      <selection activeCell="C15" sqref="C15"/>
    </sheetView>
  </sheetViews>
  <sheetFormatPr defaultRowHeight="14.25"/>
  <cols>
    <col min="1" max="1" width="6" style="277" customWidth="1"/>
    <col min="2" max="2" width="4.875" style="277" customWidth="1"/>
    <col min="3" max="3" width="57.5" style="277" customWidth="1"/>
    <col min="4" max="6" width="16.125" style="277" customWidth="1"/>
    <col min="7" max="256" width="9" style="277"/>
    <col min="257" max="257" width="6.625" style="277" customWidth="1"/>
    <col min="258" max="258" width="4.875" style="277" customWidth="1"/>
    <col min="259" max="259" width="32.625" style="277" customWidth="1"/>
    <col min="260" max="262" width="16.125" style="277" customWidth="1"/>
    <col min="263" max="512" width="9" style="277"/>
    <col min="513" max="513" width="6.625" style="277" customWidth="1"/>
    <col min="514" max="514" width="4.875" style="277" customWidth="1"/>
    <col min="515" max="515" width="32.625" style="277" customWidth="1"/>
    <col min="516" max="518" width="16.125" style="277" customWidth="1"/>
    <col min="519" max="768" width="9" style="277"/>
    <col min="769" max="769" width="6.625" style="277" customWidth="1"/>
    <col min="770" max="770" width="4.875" style="277" customWidth="1"/>
    <col min="771" max="771" width="32.625" style="277" customWidth="1"/>
    <col min="772" max="774" width="16.125" style="277" customWidth="1"/>
    <col min="775" max="1024" width="9" style="277"/>
    <col min="1025" max="1025" width="6.625" style="277" customWidth="1"/>
    <col min="1026" max="1026" width="4.875" style="277" customWidth="1"/>
    <col min="1027" max="1027" width="32.625" style="277" customWidth="1"/>
    <col min="1028" max="1030" width="16.125" style="277" customWidth="1"/>
    <col min="1031" max="1280" width="9" style="277"/>
    <col min="1281" max="1281" width="6.625" style="277" customWidth="1"/>
    <col min="1282" max="1282" width="4.875" style="277" customWidth="1"/>
    <col min="1283" max="1283" width="32.625" style="277" customWidth="1"/>
    <col min="1284" max="1286" width="16.125" style="277" customWidth="1"/>
    <col min="1287" max="1536" width="9" style="277"/>
    <col min="1537" max="1537" width="6.625" style="277" customWidth="1"/>
    <col min="1538" max="1538" width="4.875" style="277" customWidth="1"/>
    <col min="1539" max="1539" width="32.625" style="277" customWidth="1"/>
    <col min="1540" max="1542" width="16.125" style="277" customWidth="1"/>
    <col min="1543" max="1792" width="9" style="277"/>
    <col min="1793" max="1793" width="6.625" style="277" customWidth="1"/>
    <col min="1794" max="1794" width="4.875" style="277" customWidth="1"/>
    <col min="1795" max="1795" width="32.625" style="277" customWidth="1"/>
    <col min="1796" max="1798" width="16.125" style="277" customWidth="1"/>
    <col min="1799" max="2048" width="9" style="277"/>
    <col min="2049" max="2049" width="6.625" style="277" customWidth="1"/>
    <col min="2050" max="2050" width="4.875" style="277" customWidth="1"/>
    <col min="2051" max="2051" width="32.625" style="277" customWidth="1"/>
    <col min="2052" max="2054" width="16.125" style="277" customWidth="1"/>
    <col min="2055" max="2304" width="9" style="277"/>
    <col min="2305" max="2305" width="6.625" style="277" customWidth="1"/>
    <col min="2306" max="2306" width="4.875" style="277" customWidth="1"/>
    <col min="2307" max="2307" width="32.625" style="277" customWidth="1"/>
    <col min="2308" max="2310" width="16.125" style="277" customWidth="1"/>
    <col min="2311" max="2560" width="9" style="277"/>
    <col min="2561" max="2561" width="6.625" style="277" customWidth="1"/>
    <col min="2562" max="2562" width="4.875" style="277" customWidth="1"/>
    <col min="2563" max="2563" width="32.625" style="277" customWidth="1"/>
    <col min="2564" max="2566" width="16.125" style="277" customWidth="1"/>
    <col min="2567" max="2816" width="9" style="277"/>
    <col min="2817" max="2817" width="6.625" style="277" customWidth="1"/>
    <col min="2818" max="2818" width="4.875" style="277" customWidth="1"/>
    <col min="2819" max="2819" width="32.625" style="277" customWidth="1"/>
    <col min="2820" max="2822" width="16.125" style="277" customWidth="1"/>
    <col min="2823" max="3072" width="9" style="277"/>
    <col min="3073" max="3073" width="6.625" style="277" customWidth="1"/>
    <col min="3074" max="3074" width="4.875" style="277" customWidth="1"/>
    <col min="3075" max="3075" width="32.625" style="277" customWidth="1"/>
    <col min="3076" max="3078" width="16.125" style="277" customWidth="1"/>
    <col min="3079" max="3328" width="9" style="277"/>
    <col min="3329" max="3329" width="6.625" style="277" customWidth="1"/>
    <col min="3330" max="3330" width="4.875" style="277" customWidth="1"/>
    <col min="3331" max="3331" width="32.625" style="277" customWidth="1"/>
    <col min="3332" max="3334" width="16.125" style="277" customWidth="1"/>
    <col min="3335" max="3584" width="9" style="277"/>
    <col min="3585" max="3585" width="6.625" style="277" customWidth="1"/>
    <col min="3586" max="3586" width="4.875" style="277" customWidth="1"/>
    <col min="3587" max="3587" width="32.625" style="277" customWidth="1"/>
    <col min="3588" max="3590" width="16.125" style="277" customWidth="1"/>
    <col min="3591" max="3840" width="9" style="277"/>
    <col min="3841" max="3841" width="6.625" style="277" customWidth="1"/>
    <col min="3842" max="3842" width="4.875" style="277" customWidth="1"/>
    <col min="3843" max="3843" width="32.625" style="277" customWidth="1"/>
    <col min="3844" max="3846" width="16.125" style="277" customWidth="1"/>
    <col min="3847" max="4096" width="9" style="277"/>
    <col min="4097" max="4097" width="6.625" style="277" customWidth="1"/>
    <col min="4098" max="4098" width="4.875" style="277" customWidth="1"/>
    <col min="4099" max="4099" width="32.625" style="277" customWidth="1"/>
    <col min="4100" max="4102" width="16.125" style="277" customWidth="1"/>
    <col min="4103" max="4352" width="9" style="277"/>
    <col min="4353" max="4353" width="6.625" style="277" customWidth="1"/>
    <col min="4354" max="4354" width="4.875" style="277" customWidth="1"/>
    <col min="4355" max="4355" width="32.625" style="277" customWidth="1"/>
    <col min="4356" max="4358" width="16.125" style="277" customWidth="1"/>
    <col min="4359" max="4608" width="9" style="277"/>
    <col min="4609" max="4609" width="6.625" style="277" customWidth="1"/>
    <col min="4610" max="4610" width="4.875" style="277" customWidth="1"/>
    <col min="4611" max="4611" width="32.625" style="277" customWidth="1"/>
    <col min="4612" max="4614" width="16.125" style="277" customWidth="1"/>
    <col min="4615" max="4864" width="9" style="277"/>
    <col min="4865" max="4865" width="6.625" style="277" customWidth="1"/>
    <col min="4866" max="4866" width="4.875" style="277" customWidth="1"/>
    <col min="4867" max="4867" width="32.625" style="277" customWidth="1"/>
    <col min="4868" max="4870" width="16.125" style="277" customWidth="1"/>
    <col min="4871" max="5120" width="9" style="277"/>
    <col min="5121" max="5121" width="6.625" style="277" customWidth="1"/>
    <col min="5122" max="5122" width="4.875" style="277" customWidth="1"/>
    <col min="5123" max="5123" width="32.625" style="277" customWidth="1"/>
    <col min="5124" max="5126" width="16.125" style="277" customWidth="1"/>
    <col min="5127" max="5376" width="9" style="277"/>
    <col min="5377" max="5377" width="6.625" style="277" customWidth="1"/>
    <col min="5378" max="5378" width="4.875" style="277" customWidth="1"/>
    <col min="5379" max="5379" width="32.625" style="277" customWidth="1"/>
    <col min="5380" max="5382" width="16.125" style="277" customWidth="1"/>
    <col min="5383" max="5632" width="9" style="277"/>
    <col min="5633" max="5633" width="6.625" style="277" customWidth="1"/>
    <col min="5634" max="5634" width="4.875" style="277" customWidth="1"/>
    <col min="5635" max="5635" width="32.625" style="277" customWidth="1"/>
    <col min="5636" max="5638" width="16.125" style="277" customWidth="1"/>
    <col min="5639" max="5888" width="9" style="277"/>
    <col min="5889" max="5889" width="6.625" style="277" customWidth="1"/>
    <col min="5890" max="5890" width="4.875" style="277" customWidth="1"/>
    <col min="5891" max="5891" width="32.625" style="277" customWidth="1"/>
    <col min="5892" max="5894" width="16.125" style="277" customWidth="1"/>
    <col min="5895" max="6144" width="9" style="277"/>
    <col min="6145" max="6145" width="6.625" style="277" customWidth="1"/>
    <col min="6146" max="6146" width="4.875" style="277" customWidth="1"/>
    <col min="6147" max="6147" width="32.625" style="277" customWidth="1"/>
    <col min="6148" max="6150" width="16.125" style="277" customWidth="1"/>
    <col min="6151" max="6400" width="9" style="277"/>
    <col min="6401" max="6401" width="6.625" style="277" customWidth="1"/>
    <col min="6402" max="6402" width="4.875" style="277" customWidth="1"/>
    <col min="6403" max="6403" width="32.625" style="277" customWidth="1"/>
    <col min="6404" max="6406" width="16.125" style="277" customWidth="1"/>
    <col min="6407" max="6656" width="9" style="277"/>
    <col min="6657" max="6657" width="6.625" style="277" customWidth="1"/>
    <col min="6658" max="6658" width="4.875" style="277" customWidth="1"/>
    <col min="6659" max="6659" width="32.625" style="277" customWidth="1"/>
    <col min="6660" max="6662" width="16.125" style="277" customWidth="1"/>
    <col min="6663" max="6912" width="9" style="277"/>
    <col min="6913" max="6913" width="6.625" style="277" customWidth="1"/>
    <col min="6914" max="6914" width="4.875" style="277" customWidth="1"/>
    <col min="6915" max="6915" width="32.625" style="277" customWidth="1"/>
    <col min="6916" max="6918" width="16.125" style="277" customWidth="1"/>
    <col min="6919" max="7168" width="9" style="277"/>
    <col min="7169" max="7169" width="6.625" style="277" customWidth="1"/>
    <col min="7170" max="7170" width="4.875" style="277" customWidth="1"/>
    <col min="7171" max="7171" width="32.625" style="277" customWidth="1"/>
    <col min="7172" max="7174" width="16.125" style="277" customWidth="1"/>
    <col min="7175" max="7424" width="9" style="277"/>
    <col min="7425" max="7425" width="6.625" style="277" customWidth="1"/>
    <col min="7426" max="7426" width="4.875" style="277" customWidth="1"/>
    <col min="7427" max="7427" width="32.625" style="277" customWidth="1"/>
    <col min="7428" max="7430" width="16.125" style="277" customWidth="1"/>
    <col min="7431" max="7680" width="9" style="277"/>
    <col min="7681" max="7681" width="6.625" style="277" customWidth="1"/>
    <col min="7682" max="7682" width="4.875" style="277" customWidth="1"/>
    <col min="7683" max="7683" width="32.625" style="277" customWidth="1"/>
    <col min="7684" max="7686" width="16.125" style="277" customWidth="1"/>
    <col min="7687" max="7936" width="9" style="277"/>
    <col min="7937" max="7937" width="6.625" style="277" customWidth="1"/>
    <col min="7938" max="7938" width="4.875" style="277" customWidth="1"/>
    <col min="7939" max="7939" width="32.625" style="277" customWidth="1"/>
    <col min="7940" max="7942" width="16.125" style="277" customWidth="1"/>
    <col min="7943" max="8192" width="9" style="277"/>
    <col min="8193" max="8193" width="6.625" style="277" customWidth="1"/>
    <col min="8194" max="8194" width="4.875" style="277" customWidth="1"/>
    <col min="8195" max="8195" width="32.625" style="277" customWidth="1"/>
    <col min="8196" max="8198" width="16.125" style="277" customWidth="1"/>
    <col min="8199" max="8448" width="9" style="277"/>
    <col min="8449" max="8449" width="6.625" style="277" customWidth="1"/>
    <col min="8450" max="8450" width="4.875" style="277" customWidth="1"/>
    <col min="8451" max="8451" width="32.625" style="277" customWidth="1"/>
    <col min="8452" max="8454" width="16.125" style="277" customWidth="1"/>
    <col min="8455" max="8704" width="9" style="277"/>
    <col min="8705" max="8705" width="6.625" style="277" customWidth="1"/>
    <col min="8706" max="8706" width="4.875" style="277" customWidth="1"/>
    <col min="8707" max="8707" width="32.625" style="277" customWidth="1"/>
    <col min="8708" max="8710" width="16.125" style="277" customWidth="1"/>
    <col min="8711" max="8960" width="9" style="277"/>
    <col min="8961" max="8961" width="6.625" style="277" customWidth="1"/>
    <col min="8962" max="8962" width="4.875" style="277" customWidth="1"/>
    <col min="8963" max="8963" width="32.625" style="277" customWidth="1"/>
    <col min="8964" max="8966" width="16.125" style="277" customWidth="1"/>
    <col min="8967" max="9216" width="9" style="277"/>
    <col min="9217" max="9217" width="6.625" style="277" customWidth="1"/>
    <col min="9218" max="9218" width="4.875" style="277" customWidth="1"/>
    <col min="9219" max="9219" width="32.625" style="277" customWidth="1"/>
    <col min="9220" max="9222" width="16.125" style="277" customWidth="1"/>
    <col min="9223" max="9472" width="9" style="277"/>
    <col min="9473" max="9473" width="6.625" style="277" customWidth="1"/>
    <col min="9474" max="9474" width="4.875" style="277" customWidth="1"/>
    <col min="9475" max="9475" width="32.625" style="277" customWidth="1"/>
    <col min="9476" max="9478" width="16.125" style="277" customWidth="1"/>
    <col min="9479" max="9728" width="9" style="277"/>
    <col min="9729" max="9729" width="6.625" style="277" customWidth="1"/>
    <col min="9730" max="9730" width="4.875" style="277" customWidth="1"/>
    <col min="9731" max="9731" width="32.625" style="277" customWidth="1"/>
    <col min="9732" max="9734" width="16.125" style="277" customWidth="1"/>
    <col min="9735" max="9984" width="9" style="277"/>
    <col min="9985" max="9985" width="6.625" style="277" customWidth="1"/>
    <col min="9986" max="9986" width="4.875" style="277" customWidth="1"/>
    <col min="9987" max="9987" width="32.625" style="277" customWidth="1"/>
    <col min="9988" max="9990" width="16.125" style="277" customWidth="1"/>
    <col min="9991" max="10240" width="9" style="277"/>
    <col min="10241" max="10241" width="6.625" style="277" customWidth="1"/>
    <col min="10242" max="10242" width="4.875" style="277" customWidth="1"/>
    <col min="10243" max="10243" width="32.625" style="277" customWidth="1"/>
    <col min="10244" max="10246" width="16.125" style="277" customWidth="1"/>
    <col min="10247" max="10496" width="9" style="277"/>
    <col min="10497" max="10497" width="6.625" style="277" customWidth="1"/>
    <col min="10498" max="10498" width="4.875" style="277" customWidth="1"/>
    <col min="10499" max="10499" width="32.625" style="277" customWidth="1"/>
    <col min="10500" max="10502" width="16.125" style="277" customWidth="1"/>
    <col min="10503" max="10752" width="9" style="277"/>
    <col min="10753" max="10753" width="6.625" style="277" customWidth="1"/>
    <col min="10754" max="10754" width="4.875" style="277" customWidth="1"/>
    <col min="10755" max="10755" width="32.625" style="277" customWidth="1"/>
    <col min="10756" max="10758" width="16.125" style="277" customWidth="1"/>
    <col min="10759" max="11008" width="9" style="277"/>
    <col min="11009" max="11009" width="6.625" style="277" customWidth="1"/>
    <col min="11010" max="11010" width="4.875" style="277" customWidth="1"/>
    <col min="11011" max="11011" width="32.625" style="277" customWidth="1"/>
    <col min="11012" max="11014" width="16.125" style="277" customWidth="1"/>
    <col min="11015" max="11264" width="9" style="277"/>
    <col min="11265" max="11265" width="6.625" style="277" customWidth="1"/>
    <col min="11266" max="11266" width="4.875" style="277" customWidth="1"/>
    <col min="11267" max="11267" width="32.625" style="277" customWidth="1"/>
    <col min="11268" max="11270" width="16.125" style="277" customWidth="1"/>
    <col min="11271" max="11520" width="9" style="277"/>
    <col min="11521" max="11521" width="6.625" style="277" customWidth="1"/>
    <col min="11522" max="11522" width="4.875" style="277" customWidth="1"/>
    <col min="11523" max="11523" width="32.625" style="277" customWidth="1"/>
    <col min="11524" max="11526" width="16.125" style="277" customWidth="1"/>
    <col min="11527" max="11776" width="9" style="277"/>
    <col min="11777" max="11777" width="6.625" style="277" customWidth="1"/>
    <col min="11778" max="11778" width="4.875" style="277" customWidth="1"/>
    <col min="11779" max="11779" width="32.625" style="277" customWidth="1"/>
    <col min="11780" max="11782" width="16.125" style="277" customWidth="1"/>
    <col min="11783" max="12032" width="9" style="277"/>
    <col min="12033" max="12033" width="6.625" style="277" customWidth="1"/>
    <col min="12034" max="12034" width="4.875" style="277" customWidth="1"/>
    <col min="12035" max="12035" width="32.625" style="277" customWidth="1"/>
    <col min="12036" max="12038" width="16.125" style="277" customWidth="1"/>
    <col min="12039" max="12288" width="9" style="277"/>
    <col min="12289" max="12289" width="6.625" style="277" customWidth="1"/>
    <col min="12290" max="12290" width="4.875" style="277" customWidth="1"/>
    <col min="12291" max="12291" width="32.625" style="277" customWidth="1"/>
    <col min="12292" max="12294" width="16.125" style="277" customWidth="1"/>
    <col min="12295" max="12544" width="9" style="277"/>
    <col min="12545" max="12545" width="6.625" style="277" customWidth="1"/>
    <col min="12546" max="12546" width="4.875" style="277" customWidth="1"/>
    <col min="12547" max="12547" width="32.625" style="277" customWidth="1"/>
    <col min="12548" max="12550" width="16.125" style="277" customWidth="1"/>
    <col min="12551" max="12800" width="9" style="277"/>
    <col min="12801" max="12801" width="6.625" style="277" customWidth="1"/>
    <col min="12802" max="12802" width="4.875" style="277" customWidth="1"/>
    <col min="12803" max="12803" width="32.625" style="277" customWidth="1"/>
    <col min="12804" max="12806" width="16.125" style="277" customWidth="1"/>
    <col min="12807" max="13056" width="9" style="277"/>
    <col min="13057" max="13057" width="6.625" style="277" customWidth="1"/>
    <col min="13058" max="13058" width="4.875" style="277" customWidth="1"/>
    <col min="13059" max="13059" width="32.625" style="277" customWidth="1"/>
    <col min="13060" max="13062" width="16.125" style="277" customWidth="1"/>
    <col min="13063" max="13312" width="9" style="277"/>
    <col min="13313" max="13313" width="6.625" style="277" customWidth="1"/>
    <col min="13314" max="13314" width="4.875" style="277" customWidth="1"/>
    <col min="13315" max="13315" width="32.625" style="277" customWidth="1"/>
    <col min="13316" max="13318" width="16.125" style="277" customWidth="1"/>
    <col min="13319" max="13568" width="9" style="277"/>
    <col min="13569" max="13569" width="6.625" style="277" customWidth="1"/>
    <col min="13570" max="13570" width="4.875" style="277" customWidth="1"/>
    <col min="13571" max="13571" width="32.625" style="277" customWidth="1"/>
    <col min="13572" max="13574" width="16.125" style="277" customWidth="1"/>
    <col min="13575" max="13824" width="9" style="277"/>
    <col min="13825" max="13825" width="6.625" style="277" customWidth="1"/>
    <col min="13826" max="13826" width="4.875" style="277" customWidth="1"/>
    <col min="13827" max="13827" width="32.625" style="277" customWidth="1"/>
    <col min="13828" max="13830" width="16.125" style="277" customWidth="1"/>
    <col min="13831" max="14080" width="9" style="277"/>
    <col min="14081" max="14081" width="6.625" style="277" customWidth="1"/>
    <col min="14082" max="14082" width="4.875" style="277" customWidth="1"/>
    <col min="14083" max="14083" width="32.625" style="277" customWidth="1"/>
    <col min="14084" max="14086" width="16.125" style="277" customWidth="1"/>
    <col min="14087" max="14336" width="9" style="277"/>
    <col min="14337" max="14337" width="6.625" style="277" customWidth="1"/>
    <col min="14338" max="14338" width="4.875" style="277" customWidth="1"/>
    <col min="14339" max="14339" width="32.625" style="277" customWidth="1"/>
    <col min="14340" max="14342" width="16.125" style="277" customWidth="1"/>
    <col min="14343" max="14592" width="9" style="277"/>
    <col min="14593" max="14593" width="6.625" style="277" customWidth="1"/>
    <col min="14594" max="14594" width="4.875" style="277" customWidth="1"/>
    <col min="14595" max="14595" width="32.625" style="277" customWidth="1"/>
    <col min="14596" max="14598" width="16.125" style="277" customWidth="1"/>
    <col min="14599" max="14848" width="9" style="277"/>
    <col min="14849" max="14849" width="6.625" style="277" customWidth="1"/>
    <col min="14850" max="14850" width="4.875" style="277" customWidth="1"/>
    <col min="14851" max="14851" width="32.625" style="277" customWidth="1"/>
    <col min="14852" max="14854" width="16.125" style="277" customWidth="1"/>
    <col min="14855" max="15104" width="9" style="277"/>
    <col min="15105" max="15105" width="6.625" style="277" customWidth="1"/>
    <col min="15106" max="15106" width="4.875" style="277" customWidth="1"/>
    <col min="15107" max="15107" width="32.625" style="277" customWidth="1"/>
    <col min="15108" max="15110" width="16.125" style="277" customWidth="1"/>
    <col min="15111" max="15360" width="9" style="277"/>
    <col min="15361" max="15361" width="6.625" style="277" customWidth="1"/>
    <col min="15362" max="15362" width="4.875" style="277" customWidth="1"/>
    <col min="15363" max="15363" width="32.625" style="277" customWidth="1"/>
    <col min="15364" max="15366" width="16.125" style="277" customWidth="1"/>
    <col min="15367" max="15616" width="9" style="277"/>
    <col min="15617" max="15617" width="6.625" style="277" customWidth="1"/>
    <col min="15618" max="15618" width="4.875" style="277" customWidth="1"/>
    <col min="15619" max="15619" width="32.625" style="277" customWidth="1"/>
    <col min="15620" max="15622" width="16.125" style="277" customWidth="1"/>
    <col min="15623" max="15872" width="9" style="277"/>
    <col min="15873" max="15873" width="6.625" style="277" customWidth="1"/>
    <col min="15874" max="15874" width="4.875" style="277" customWidth="1"/>
    <col min="15875" max="15875" width="32.625" style="277" customWidth="1"/>
    <col min="15876" max="15878" width="16.125" style="277" customWidth="1"/>
    <col min="15879" max="16128" width="9" style="277"/>
    <col min="16129" max="16129" width="6.625" style="277" customWidth="1"/>
    <col min="16130" max="16130" width="4.875" style="277" customWidth="1"/>
    <col min="16131" max="16131" width="32.625" style="277" customWidth="1"/>
    <col min="16132" max="16134" width="16.125" style="277" customWidth="1"/>
    <col min="16135" max="16384" width="9" style="277"/>
  </cols>
  <sheetData>
    <row r="1" spans="1:6">
      <c r="A1" s="275"/>
      <c r="B1" s="275"/>
      <c r="C1" s="275"/>
      <c r="D1" s="276"/>
      <c r="E1" s="5" t="s">
        <v>320</v>
      </c>
      <c r="F1" s="276"/>
    </row>
    <row r="2" spans="1:6">
      <c r="A2" s="275"/>
      <c r="B2" s="275"/>
      <c r="C2" s="275"/>
      <c r="D2" s="278"/>
      <c r="E2" s="5" t="s">
        <v>321</v>
      </c>
      <c r="F2" s="278"/>
    </row>
    <row r="3" spans="1:6" ht="16.5" customHeight="1">
      <c r="A3" s="279"/>
      <c r="B3" s="279"/>
      <c r="C3" s="279"/>
      <c r="D3" s="278"/>
      <c r="E3" s="280" t="s">
        <v>322</v>
      </c>
      <c r="F3" s="278"/>
    </row>
    <row r="4" spans="1:6" ht="11.25" customHeight="1">
      <c r="A4" s="279"/>
      <c r="B4" s="279"/>
      <c r="C4" s="279"/>
      <c r="D4" s="278"/>
      <c r="E4" s="278"/>
      <c r="F4" s="278"/>
    </row>
    <row r="5" spans="1:6" ht="26.25" customHeight="1">
      <c r="A5" s="658" t="s">
        <v>323</v>
      </c>
      <c r="B5" s="658"/>
      <c r="C5" s="658"/>
      <c r="D5" s="658"/>
      <c r="E5" s="658"/>
      <c r="F5" s="658"/>
    </row>
    <row r="6" spans="1:6">
      <c r="A6" s="659"/>
      <c r="B6" s="659"/>
      <c r="C6" s="659"/>
      <c r="D6" s="281"/>
      <c r="E6" s="281"/>
      <c r="F6" s="281" t="s">
        <v>0</v>
      </c>
    </row>
    <row r="7" spans="1:6">
      <c r="A7" s="660" t="s">
        <v>324</v>
      </c>
      <c r="B7" s="660" t="s">
        <v>2</v>
      </c>
      <c r="C7" s="661" t="s">
        <v>325</v>
      </c>
      <c r="D7" s="660" t="s">
        <v>94</v>
      </c>
      <c r="E7" s="662" t="s">
        <v>326</v>
      </c>
      <c r="F7" s="663" t="s">
        <v>96</v>
      </c>
    </row>
    <row r="8" spans="1:6">
      <c r="A8" s="660"/>
      <c r="B8" s="660"/>
      <c r="C8" s="661"/>
      <c r="D8" s="660"/>
      <c r="E8" s="662"/>
      <c r="F8" s="663"/>
    </row>
    <row r="9" spans="1:6">
      <c r="A9" s="282">
        <v>1</v>
      </c>
      <c r="B9" s="282">
        <v>2</v>
      </c>
      <c r="C9" s="283">
        <v>3</v>
      </c>
      <c r="D9" s="282">
        <v>4</v>
      </c>
      <c r="E9" s="284">
        <v>5</v>
      </c>
      <c r="F9" s="285">
        <v>6</v>
      </c>
    </row>
    <row r="10" spans="1:6">
      <c r="A10" s="286"/>
      <c r="B10" s="287"/>
      <c r="C10" s="287"/>
      <c r="D10" s="288"/>
      <c r="E10" s="288"/>
      <c r="F10" s="288"/>
    </row>
    <row r="11" spans="1:6" ht="21" customHeight="1">
      <c r="A11" s="289">
        <v>1</v>
      </c>
      <c r="B11" s="289"/>
      <c r="C11" s="290" t="s">
        <v>327</v>
      </c>
      <c r="D11" s="291">
        <f>D13+D12</f>
        <v>1366332513.5799999</v>
      </c>
      <c r="E11" s="291">
        <f>E13+E12</f>
        <v>70299815</v>
      </c>
      <c r="F11" s="291">
        <f>F13+F12</f>
        <v>1436632328.5799999</v>
      </c>
    </row>
    <row r="12" spans="1:6" ht="21" customHeight="1">
      <c r="A12" s="292" t="s">
        <v>328</v>
      </c>
      <c r="B12" s="292"/>
      <c r="C12" s="293" t="s">
        <v>329</v>
      </c>
      <c r="D12" s="294">
        <v>984021960.58000004</v>
      </c>
      <c r="E12" s="294">
        <v>70299815</v>
      </c>
      <c r="F12" s="294">
        <f>D12+E12</f>
        <v>1054321775.58</v>
      </c>
    </row>
    <row r="13" spans="1:6" ht="21" customHeight="1">
      <c r="A13" s="292" t="s">
        <v>330</v>
      </c>
      <c r="B13" s="292"/>
      <c r="C13" s="293" t="s">
        <v>331</v>
      </c>
      <c r="D13" s="294">
        <v>382310553</v>
      </c>
      <c r="E13" s="294">
        <v>0</v>
      </c>
      <c r="F13" s="294">
        <f>D13+E13</f>
        <v>382310553</v>
      </c>
    </row>
    <row r="14" spans="1:6" ht="21" customHeight="1">
      <c r="A14" s="289">
        <v>2</v>
      </c>
      <c r="B14" s="289"/>
      <c r="C14" s="290" t="s">
        <v>332</v>
      </c>
      <c r="D14" s="291">
        <f>D15+D18+D22</f>
        <v>102056530</v>
      </c>
      <c r="E14" s="291">
        <f>E15+E18+E22</f>
        <v>6656737</v>
      </c>
      <c r="F14" s="291">
        <f>F15+F18+F22</f>
        <v>108713267</v>
      </c>
    </row>
    <row r="15" spans="1:6" ht="30.75" customHeight="1">
      <c r="A15" s="295" t="s">
        <v>333</v>
      </c>
      <c r="B15" s="296"/>
      <c r="C15" s="297" t="s">
        <v>334</v>
      </c>
      <c r="D15" s="298">
        <f>D16+D17</f>
        <v>2312577</v>
      </c>
      <c r="E15" s="298">
        <f>E16+E17</f>
        <v>0</v>
      </c>
      <c r="F15" s="298">
        <f>F16+F17</f>
        <v>2312577</v>
      </c>
    </row>
    <row r="16" spans="1:6" s="303" customFormat="1" ht="30" customHeight="1">
      <c r="A16" s="299" t="s">
        <v>335</v>
      </c>
      <c r="B16" s="300">
        <v>905</v>
      </c>
      <c r="C16" s="301" t="s">
        <v>336</v>
      </c>
      <c r="D16" s="302">
        <v>2122647</v>
      </c>
      <c r="E16" s="302">
        <v>0</v>
      </c>
      <c r="F16" s="302">
        <f>D16+E16</f>
        <v>2122647</v>
      </c>
    </row>
    <row r="17" spans="1:6" s="303" customFormat="1" ht="44.25" customHeight="1">
      <c r="A17" s="304" t="s">
        <v>337</v>
      </c>
      <c r="B17" s="300">
        <v>906</v>
      </c>
      <c r="C17" s="301" t="s">
        <v>338</v>
      </c>
      <c r="D17" s="302">
        <v>189930</v>
      </c>
      <c r="E17" s="302">
        <v>0</v>
      </c>
      <c r="F17" s="302">
        <f>D17+E17</f>
        <v>189930</v>
      </c>
    </row>
    <row r="18" spans="1:6" ht="21" customHeight="1">
      <c r="A18" s="305" t="s">
        <v>339</v>
      </c>
      <c r="B18" s="306">
        <v>952</v>
      </c>
      <c r="C18" s="307" t="s">
        <v>340</v>
      </c>
      <c r="D18" s="298">
        <f>D19+D21+D20</f>
        <v>79938699</v>
      </c>
      <c r="E18" s="298">
        <f t="shared" ref="E18:F18" si="0">E19+E21+E20</f>
        <v>0</v>
      </c>
      <c r="F18" s="298">
        <f t="shared" si="0"/>
        <v>79938699</v>
      </c>
    </row>
    <row r="19" spans="1:6" ht="21" customHeight="1">
      <c r="A19" s="304" t="s">
        <v>341</v>
      </c>
      <c r="B19" s="282"/>
      <c r="C19" s="308" t="s">
        <v>342</v>
      </c>
      <c r="D19" s="302">
        <v>7638699</v>
      </c>
      <c r="E19" s="302">
        <v>11324215</v>
      </c>
      <c r="F19" s="302">
        <f t="shared" ref="F19:F25" si="1">D19+E19</f>
        <v>18962914</v>
      </c>
    </row>
    <row r="20" spans="1:6" ht="21" customHeight="1">
      <c r="A20" s="304" t="s">
        <v>343</v>
      </c>
      <c r="B20" s="282"/>
      <c r="C20" s="308" t="s">
        <v>344</v>
      </c>
      <c r="D20" s="302">
        <v>72300000</v>
      </c>
      <c r="E20" s="302">
        <f>-49000000-11324215</f>
        <v>-60324215</v>
      </c>
      <c r="F20" s="302">
        <f t="shared" si="1"/>
        <v>11975785</v>
      </c>
    </row>
    <row r="21" spans="1:6" ht="21" customHeight="1">
      <c r="A21" s="304" t="s">
        <v>345</v>
      </c>
      <c r="B21" s="282"/>
      <c r="C21" s="308" t="s">
        <v>346</v>
      </c>
      <c r="D21" s="302">
        <v>0</v>
      </c>
      <c r="E21" s="302">
        <v>49000000</v>
      </c>
      <c r="F21" s="302">
        <f t="shared" si="1"/>
        <v>49000000</v>
      </c>
    </row>
    <row r="22" spans="1:6" ht="21" customHeight="1">
      <c r="A22" s="305" t="s">
        <v>347</v>
      </c>
      <c r="B22" s="306">
        <v>950</v>
      </c>
      <c r="C22" s="307" t="s">
        <v>348</v>
      </c>
      <c r="D22" s="298">
        <f>D23+D24+D25</f>
        <v>19805254</v>
      </c>
      <c r="E22" s="298">
        <f t="shared" ref="E22:F22" si="2">E23+E24+E25</f>
        <v>6656737</v>
      </c>
      <c r="F22" s="298">
        <f t="shared" si="2"/>
        <v>26461991</v>
      </c>
    </row>
    <row r="23" spans="1:6" ht="21" customHeight="1">
      <c r="A23" s="304" t="s">
        <v>349</v>
      </c>
      <c r="B23" s="282"/>
      <c r="C23" s="308" t="s">
        <v>350</v>
      </c>
      <c r="D23" s="302">
        <v>19805254</v>
      </c>
      <c r="E23" s="302">
        <f>-11324215</f>
        <v>-11324215</v>
      </c>
      <c r="F23" s="302">
        <f t="shared" si="1"/>
        <v>8481039</v>
      </c>
    </row>
    <row r="24" spans="1:6" ht="20.25" customHeight="1">
      <c r="A24" s="304" t="s">
        <v>351</v>
      </c>
      <c r="B24" s="282"/>
      <c r="C24" s="308" t="s">
        <v>352</v>
      </c>
      <c r="D24" s="302">
        <v>0</v>
      </c>
      <c r="E24" s="302">
        <v>0</v>
      </c>
      <c r="F24" s="302">
        <f t="shared" si="1"/>
        <v>0</v>
      </c>
    </row>
    <row r="25" spans="1:6" ht="21" customHeight="1">
      <c r="A25" s="304" t="s">
        <v>353</v>
      </c>
      <c r="B25" s="282"/>
      <c r="C25" s="308" t="s">
        <v>354</v>
      </c>
      <c r="D25" s="302">
        <v>0</v>
      </c>
      <c r="E25" s="302">
        <v>17980952</v>
      </c>
      <c r="F25" s="302">
        <f t="shared" si="1"/>
        <v>17980952</v>
      </c>
    </row>
    <row r="26" spans="1:6" ht="21" customHeight="1">
      <c r="A26" s="309">
        <v>3</v>
      </c>
      <c r="B26" s="309"/>
      <c r="C26" s="310" t="s">
        <v>355</v>
      </c>
      <c r="D26" s="311">
        <f>D11+D14</f>
        <v>1468389043.5799999</v>
      </c>
      <c r="E26" s="311">
        <f>E11+E14</f>
        <v>76956552</v>
      </c>
      <c r="F26" s="311">
        <f>F11+F14</f>
        <v>1545345595.5799999</v>
      </c>
    </row>
    <row r="27" spans="1:6" ht="9.75" customHeight="1">
      <c r="A27" s="312"/>
      <c r="B27" s="313"/>
      <c r="C27" s="314"/>
      <c r="D27" s="315"/>
      <c r="E27" s="315"/>
      <c r="F27" s="315"/>
    </row>
    <row r="28" spans="1:6" ht="21" customHeight="1">
      <c r="A28" s="316">
        <v>4</v>
      </c>
      <c r="B28" s="316"/>
      <c r="C28" s="317" t="s">
        <v>356</v>
      </c>
      <c r="D28" s="291">
        <f>D29+D32</f>
        <v>1440945090.5799999</v>
      </c>
      <c r="E28" s="291">
        <f>E29+E32</f>
        <v>9975600</v>
      </c>
      <c r="F28" s="291">
        <f>F29+F32</f>
        <v>1450920690.5799999</v>
      </c>
    </row>
    <row r="29" spans="1:6" ht="21" customHeight="1">
      <c r="A29" s="292" t="s">
        <v>357</v>
      </c>
      <c r="B29" s="292"/>
      <c r="C29" s="293" t="s">
        <v>358</v>
      </c>
      <c r="D29" s="294">
        <f>D30+D31</f>
        <v>808257745.58000004</v>
      </c>
      <c r="E29" s="294">
        <f>E30+E31</f>
        <v>9975600</v>
      </c>
      <c r="F29" s="294">
        <f>F30+F31</f>
        <v>818233345.58000004</v>
      </c>
    </row>
    <row r="30" spans="1:6" ht="21" customHeight="1">
      <c r="A30" s="318" t="s">
        <v>359</v>
      </c>
      <c r="B30" s="318"/>
      <c r="C30" s="319" t="s">
        <v>360</v>
      </c>
      <c r="D30" s="320">
        <v>788725291.58000004</v>
      </c>
      <c r="E30" s="320">
        <v>9975600</v>
      </c>
      <c r="F30" s="320">
        <f>D30+E30</f>
        <v>798700891.58000004</v>
      </c>
    </row>
    <row r="31" spans="1:6" ht="21" customHeight="1">
      <c r="A31" s="318" t="s">
        <v>361</v>
      </c>
      <c r="B31" s="318"/>
      <c r="C31" s="319" t="s">
        <v>362</v>
      </c>
      <c r="D31" s="320">
        <v>19532454</v>
      </c>
      <c r="E31" s="320">
        <v>0</v>
      </c>
      <c r="F31" s="320">
        <f>D31+E31</f>
        <v>19532454</v>
      </c>
    </row>
    <row r="32" spans="1:6" ht="21" customHeight="1">
      <c r="A32" s="292" t="s">
        <v>363</v>
      </c>
      <c r="B32" s="292"/>
      <c r="C32" s="293" t="s">
        <v>364</v>
      </c>
      <c r="D32" s="294">
        <v>632687345</v>
      </c>
      <c r="E32" s="294">
        <v>0</v>
      </c>
      <c r="F32" s="294">
        <f>D32+E32</f>
        <v>632687345</v>
      </c>
    </row>
    <row r="33" spans="1:6" ht="21" customHeight="1">
      <c r="A33" s="289">
        <v>5</v>
      </c>
      <c r="B33" s="289"/>
      <c r="C33" s="290" t="s">
        <v>365</v>
      </c>
      <c r="D33" s="291">
        <f>D34+D35</f>
        <v>27443953</v>
      </c>
      <c r="E33" s="291">
        <f>E34+E35</f>
        <v>66980952</v>
      </c>
      <c r="F33" s="291">
        <f>F34+F35</f>
        <v>94424905</v>
      </c>
    </row>
    <row r="34" spans="1:6" ht="21" customHeight="1">
      <c r="A34" s="321" t="s">
        <v>366</v>
      </c>
      <c r="B34" s="321">
        <v>992</v>
      </c>
      <c r="C34" s="322" t="s">
        <v>367</v>
      </c>
      <c r="D34" s="298">
        <v>27443953</v>
      </c>
      <c r="E34" s="298">
        <v>0</v>
      </c>
      <c r="F34" s="298">
        <f>D34+E34</f>
        <v>27443953</v>
      </c>
    </row>
    <row r="35" spans="1:6" ht="21" customHeight="1">
      <c r="A35" s="323" t="s">
        <v>368</v>
      </c>
      <c r="B35" s="321">
        <v>965</v>
      </c>
      <c r="C35" s="322" t="s">
        <v>369</v>
      </c>
      <c r="D35" s="298">
        <v>0</v>
      </c>
      <c r="E35" s="298">
        <f>49000000+17980952</f>
        <v>66980952</v>
      </c>
      <c r="F35" s="298">
        <f>D35+E35</f>
        <v>66980952</v>
      </c>
    </row>
    <row r="36" spans="1:6" ht="21" customHeight="1">
      <c r="A36" s="309">
        <v>6</v>
      </c>
      <c r="B36" s="309"/>
      <c r="C36" s="310" t="s">
        <v>370</v>
      </c>
      <c r="D36" s="311">
        <f>D28+D33</f>
        <v>1468389043.5799999</v>
      </c>
      <c r="E36" s="311">
        <f>E28+E33</f>
        <v>76956552</v>
      </c>
      <c r="F36" s="311">
        <f>F28+F33</f>
        <v>1545345595.5799999</v>
      </c>
    </row>
    <row r="37" spans="1:6">
      <c r="A37" s="324"/>
      <c r="B37" s="325"/>
      <c r="C37" s="326"/>
      <c r="D37" s="327"/>
      <c r="E37" s="327"/>
      <c r="F37" s="327"/>
    </row>
    <row r="38" spans="1:6" ht="21" customHeight="1">
      <c r="A38" s="289">
        <v>7</v>
      </c>
      <c r="B38" s="289"/>
      <c r="C38" s="290" t="s">
        <v>371</v>
      </c>
      <c r="D38" s="311">
        <f>D26-D36</f>
        <v>0</v>
      </c>
      <c r="E38" s="311">
        <f>E26-E36</f>
        <v>0</v>
      </c>
      <c r="F38" s="311">
        <f>F26-F36</f>
        <v>0</v>
      </c>
    </row>
    <row r="39" spans="1:6" ht="11.25" customHeight="1">
      <c r="A39" s="328"/>
      <c r="B39" s="329"/>
      <c r="C39" s="330"/>
      <c r="D39" s="315"/>
      <c r="E39" s="315"/>
      <c r="F39" s="315"/>
    </row>
    <row r="40" spans="1:6" ht="21" customHeight="1">
      <c r="A40" s="289">
        <v>8</v>
      </c>
      <c r="B40" s="289"/>
      <c r="C40" s="290" t="s">
        <v>372</v>
      </c>
      <c r="D40" s="291">
        <f>D11-D28</f>
        <v>-74612577</v>
      </c>
      <c r="E40" s="291">
        <f>E11-E28</f>
        <v>60324215</v>
      </c>
      <c r="F40" s="291">
        <f>F11-F28</f>
        <v>-14288362</v>
      </c>
    </row>
    <row r="41" spans="1:6">
      <c r="A41" s="328"/>
      <c r="B41" s="329"/>
      <c r="C41" s="330"/>
      <c r="D41" s="315"/>
      <c r="E41" s="315"/>
      <c r="F41" s="315"/>
    </row>
    <row r="42" spans="1:6" ht="21" customHeight="1">
      <c r="A42" s="331">
        <v>9</v>
      </c>
      <c r="B42" s="331"/>
      <c r="C42" s="332" t="s">
        <v>373</v>
      </c>
      <c r="D42" s="333">
        <f>D43+D46+D47</f>
        <v>74612577</v>
      </c>
      <c r="E42" s="333">
        <f>E43+E46+E47</f>
        <v>-60324215</v>
      </c>
      <c r="F42" s="333">
        <f>F43+F46+F47</f>
        <v>14288362</v>
      </c>
    </row>
    <row r="43" spans="1:6" s="334" customFormat="1" ht="31.5" customHeight="1">
      <c r="A43" s="305" t="s">
        <v>374</v>
      </c>
      <c r="B43" s="306"/>
      <c r="C43" s="297" t="s">
        <v>334</v>
      </c>
      <c r="D43" s="298">
        <f>D44+D45</f>
        <v>2312577</v>
      </c>
      <c r="E43" s="298">
        <f>E44+E45</f>
        <v>0</v>
      </c>
      <c r="F43" s="298">
        <f>F44+F45</f>
        <v>2312577</v>
      </c>
    </row>
    <row r="44" spans="1:6" ht="33.75" customHeight="1">
      <c r="A44" s="304" t="s">
        <v>375</v>
      </c>
      <c r="B44" s="282"/>
      <c r="C44" s="335" t="s">
        <v>336</v>
      </c>
      <c r="D44" s="302">
        <f>D16</f>
        <v>2122647</v>
      </c>
      <c r="E44" s="302">
        <f>E16</f>
        <v>0</v>
      </c>
      <c r="F44" s="302">
        <f>D44+E44</f>
        <v>2122647</v>
      </c>
    </row>
    <row r="45" spans="1:6" ht="40.5" customHeight="1">
      <c r="A45" s="304" t="s">
        <v>376</v>
      </c>
      <c r="B45" s="282"/>
      <c r="C45" s="336" t="s">
        <v>377</v>
      </c>
      <c r="D45" s="302">
        <f>D17</f>
        <v>189930</v>
      </c>
      <c r="E45" s="302">
        <f>E17</f>
        <v>0</v>
      </c>
      <c r="F45" s="302">
        <f>D45+E45</f>
        <v>189930</v>
      </c>
    </row>
    <row r="46" spans="1:6" s="334" customFormat="1" ht="21" customHeight="1">
      <c r="A46" s="323" t="s">
        <v>378</v>
      </c>
      <c r="B46" s="321"/>
      <c r="C46" s="322" t="s">
        <v>379</v>
      </c>
      <c r="D46" s="298">
        <f>D20</f>
        <v>72300000</v>
      </c>
      <c r="E46" s="298">
        <f>E20</f>
        <v>-60324215</v>
      </c>
      <c r="F46" s="298">
        <f>D46+E46</f>
        <v>11975785</v>
      </c>
    </row>
    <row r="47" spans="1:6" s="334" customFormat="1" ht="21" customHeight="1">
      <c r="A47" s="337" t="s">
        <v>380</v>
      </c>
      <c r="B47" s="338"/>
      <c r="C47" s="307" t="s">
        <v>348</v>
      </c>
      <c r="D47" s="339">
        <f>D24</f>
        <v>0</v>
      </c>
      <c r="E47" s="339">
        <f>E24</f>
        <v>0</v>
      </c>
      <c r="F47" s="298">
        <f>D47+E47</f>
        <v>0</v>
      </c>
    </row>
    <row r="48" spans="1:6" ht="7.5" customHeight="1">
      <c r="A48" s="340"/>
      <c r="B48" s="341"/>
      <c r="C48" s="342"/>
      <c r="D48" s="343"/>
      <c r="E48" s="343"/>
      <c r="F48" s="343"/>
    </row>
    <row r="49" spans="1:6" ht="15">
      <c r="A49" s="664" t="s">
        <v>381</v>
      </c>
      <c r="B49" s="664"/>
      <c r="C49" s="664"/>
      <c r="D49" s="344"/>
      <c r="E49" s="344"/>
      <c r="F49" s="344"/>
    </row>
    <row r="50" spans="1:6" ht="15" customHeight="1">
      <c r="A50" s="655" t="s">
        <v>382</v>
      </c>
      <c r="B50" s="655"/>
      <c r="C50" s="655"/>
      <c r="D50" s="345">
        <f>D12</f>
        <v>984021960.58000004</v>
      </c>
      <c r="E50" s="345">
        <f>E12</f>
        <v>70299815</v>
      </c>
      <c r="F50" s="345">
        <f>F12</f>
        <v>1054321775.58</v>
      </c>
    </row>
    <row r="51" spans="1:6" ht="15" customHeight="1">
      <c r="A51" s="655" t="s">
        <v>383</v>
      </c>
      <c r="B51" s="655"/>
      <c r="C51" s="655"/>
      <c r="D51" s="345">
        <f>D29</f>
        <v>808257745.58000004</v>
      </c>
      <c r="E51" s="345">
        <f>E29</f>
        <v>9975600</v>
      </c>
      <c r="F51" s="345">
        <f>F29</f>
        <v>818233345.58000004</v>
      </c>
    </row>
    <row r="52" spans="1:6" ht="15" customHeight="1">
      <c r="A52" s="665" t="s">
        <v>384</v>
      </c>
      <c r="B52" s="665"/>
      <c r="C52" s="665"/>
      <c r="D52" s="344">
        <f>D50-D51</f>
        <v>175764215</v>
      </c>
      <c r="E52" s="344">
        <f>E50-E51</f>
        <v>60324215</v>
      </c>
      <c r="F52" s="344">
        <f>F50-F51</f>
        <v>236088430</v>
      </c>
    </row>
    <row r="53" spans="1:6" ht="6.75" customHeight="1">
      <c r="A53" s="346"/>
      <c r="B53" s="347"/>
      <c r="C53" s="348"/>
      <c r="D53" s="344"/>
      <c r="E53" s="344"/>
      <c r="F53" s="344"/>
    </row>
    <row r="54" spans="1:6" ht="11.25" customHeight="1">
      <c r="A54" s="349"/>
      <c r="B54" s="350"/>
      <c r="C54" s="351"/>
      <c r="D54" s="352"/>
      <c r="E54" s="352"/>
      <c r="F54" s="352"/>
    </row>
    <row r="55" spans="1:6" ht="15" customHeight="1">
      <c r="A55" s="657" t="s">
        <v>385</v>
      </c>
      <c r="B55" s="657"/>
      <c r="C55" s="657"/>
      <c r="D55" s="353">
        <f>D11</f>
        <v>1366332513.5799999</v>
      </c>
      <c r="E55" s="353">
        <f>E11</f>
        <v>70299815</v>
      </c>
      <c r="F55" s="353">
        <f>F11</f>
        <v>1436632328.5799999</v>
      </c>
    </row>
    <row r="56" spans="1:6" ht="15" customHeight="1">
      <c r="A56" s="655" t="s">
        <v>386</v>
      </c>
      <c r="B56" s="655"/>
      <c r="C56" s="655"/>
      <c r="D56" s="345">
        <f>D30</f>
        <v>788725291.58000004</v>
      </c>
      <c r="E56" s="345">
        <f>E30</f>
        <v>9975600</v>
      </c>
      <c r="F56" s="345">
        <f>F30</f>
        <v>798700891.58000004</v>
      </c>
    </row>
    <row r="57" spans="1:6" ht="15" customHeight="1">
      <c r="A57" s="655" t="s">
        <v>387</v>
      </c>
      <c r="B57" s="655"/>
      <c r="C57" s="655"/>
      <c r="D57" s="345">
        <f>D22+D15</f>
        <v>22117831</v>
      </c>
      <c r="E57" s="345">
        <f>E22+E15</f>
        <v>6656737</v>
      </c>
      <c r="F57" s="345">
        <f>F22+F15</f>
        <v>28774568</v>
      </c>
    </row>
    <row r="58" spans="1:6" ht="15" customHeight="1">
      <c r="A58" s="657" t="s">
        <v>388</v>
      </c>
      <c r="B58" s="657"/>
      <c r="C58" s="657"/>
      <c r="D58" s="345">
        <f>D55-D56+D57</f>
        <v>599725052.99999988</v>
      </c>
      <c r="E58" s="345">
        <f>E55-E56+E57</f>
        <v>66980952</v>
      </c>
      <c r="F58" s="345">
        <f>F55-F56+F57</f>
        <v>666706004.99999988</v>
      </c>
    </row>
    <row r="59" spans="1:6" ht="29.25" customHeight="1">
      <c r="A59" s="655" t="s">
        <v>389</v>
      </c>
      <c r="B59" s="655"/>
      <c r="C59" s="655"/>
      <c r="D59" s="345">
        <f>D31+D34+D35</f>
        <v>46976407</v>
      </c>
      <c r="E59" s="345">
        <f t="shared" ref="E59:F59" si="3">E31+E34+E35</f>
        <v>66980952</v>
      </c>
      <c r="F59" s="345">
        <f t="shared" si="3"/>
        <v>113957359</v>
      </c>
    </row>
    <row r="60" spans="1:6" ht="15" customHeight="1">
      <c r="A60" s="657" t="s">
        <v>390</v>
      </c>
      <c r="B60" s="657"/>
      <c r="C60" s="657"/>
      <c r="D60" s="345">
        <f>D58-D59</f>
        <v>552748645.99999988</v>
      </c>
      <c r="E60" s="345">
        <f>E58-E59</f>
        <v>0</v>
      </c>
      <c r="F60" s="345">
        <f>F58-F59</f>
        <v>552748645.99999988</v>
      </c>
    </row>
    <row r="61" spans="1:6" ht="15" customHeight="1">
      <c r="A61" s="655" t="s">
        <v>391</v>
      </c>
      <c r="B61" s="655"/>
      <c r="C61" s="655"/>
      <c r="D61" s="345">
        <f>D32</f>
        <v>632687345</v>
      </c>
      <c r="E61" s="345">
        <f>E32</f>
        <v>0</v>
      </c>
      <c r="F61" s="345">
        <f>F32</f>
        <v>632687345</v>
      </c>
    </row>
    <row r="62" spans="1:6" ht="15" customHeight="1">
      <c r="A62" s="657" t="s">
        <v>392</v>
      </c>
      <c r="B62" s="657"/>
      <c r="C62" s="657"/>
      <c r="D62" s="345">
        <f>D60-D61</f>
        <v>-79938699.000000119</v>
      </c>
      <c r="E62" s="345">
        <f>E60-E61</f>
        <v>0</v>
      </c>
      <c r="F62" s="345">
        <f>F60-F61</f>
        <v>-79938699.000000119</v>
      </c>
    </row>
    <row r="63" spans="1:6" ht="15" customHeight="1">
      <c r="A63" s="655" t="s">
        <v>393</v>
      </c>
      <c r="B63" s="655"/>
      <c r="C63" s="655"/>
      <c r="D63" s="345">
        <f>D18</f>
        <v>79938699</v>
      </c>
      <c r="E63" s="345">
        <f>E18</f>
        <v>0</v>
      </c>
      <c r="F63" s="345">
        <f>F18</f>
        <v>79938699</v>
      </c>
    </row>
    <row r="64" spans="1:6" ht="15" customHeight="1">
      <c r="A64" s="655" t="s">
        <v>394</v>
      </c>
      <c r="B64" s="655"/>
      <c r="C64" s="655"/>
      <c r="D64" s="345">
        <v>0</v>
      </c>
      <c r="E64" s="345">
        <v>0</v>
      </c>
      <c r="F64" s="345">
        <v>0</v>
      </c>
    </row>
    <row r="65" spans="1:6" ht="15" customHeight="1">
      <c r="A65" s="655" t="s">
        <v>395</v>
      </c>
      <c r="B65" s="655"/>
      <c r="C65" s="655"/>
      <c r="D65" s="345">
        <v>0</v>
      </c>
      <c r="E65" s="345">
        <v>0</v>
      </c>
      <c r="F65" s="345">
        <v>0</v>
      </c>
    </row>
    <row r="66" spans="1:6" ht="15" customHeight="1">
      <c r="A66" s="656" t="s">
        <v>396</v>
      </c>
      <c r="B66" s="656"/>
      <c r="C66" s="656"/>
      <c r="D66" s="354">
        <f>D62+D63-D64+D65</f>
        <v>-1.1920928955078125E-7</v>
      </c>
      <c r="E66" s="354">
        <f>E62+E63-E64+E65</f>
        <v>0</v>
      </c>
      <c r="F66" s="354">
        <f>F62+F63-F64+F65</f>
        <v>-1.1920928955078125E-7</v>
      </c>
    </row>
  </sheetData>
  <sheetProtection password="C25B" sheet="1" objects="1" scenarios="1"/>
  <mergeCells count="24">
    <mergeCell ref="A56:C56"/>
    <mergeCell ref="A5:F5"/>
    <mergeCell ref="A6:C6"/>
    <mergeCell ref="A7:A8"/>
    <mergeCell ref="B7:B8"/>
    <mergeCell ref="C7:C8"/>
    <mergeCell ref="D7:D8"/>
    <mergeCell ref="E7:E8"/>
    <mergeCell ref="F7:F8"/>
    <mergeCell ref="A49:C49"/>
    <mergeCell ref="A50:C50"/>
    <mergeCell ref="A51:C51"/>
    <mergeCell ref="A52:C52"/>
    <mergeCell ref="A55:C55"/>
    <mergeCell ref="A63:C63"/>
    <mergeCell ref="A64:C64"/>
    <mergeCell ref="A65:C65"/>
    <mergeCell ref="A66:C66"/>
    <mergeCell ref="A57:C57"/>
    <mergeCell ref="A58:C58"/>
    <mergeCell ref="A59:C59"/>
    <mergeCell ref="A60:C60"/>
    <mergeCell ref="A61:C61"/>
    <mergeCell ref="A62:C62"/>
  </mergeCells>
  <printOptions horizontalCentered="1"/>
  <pageMargins left="0.70866141732283472" right="0.70866141732283472" top="0.98425196850393704" bottom="0.74803149606299213" header="0.31496062992125984" footer="0.31496062992125984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802"/>
  <sheetViews>
    <sheetView view="pageBreakPreview" topLeftCell="A45" zoomScaleNormal="75" zoomScaleSheetLayoutView="100" workbookViewId="0">
      <selection activeCell="E52" sqref="E52:F54"/>
    </sheetView>
  </sheetViews>
  <sheetFormatPr defaultColWidth="8" defaultRowHeight="15"/>
  <cols>
    <col min="1" max="1" width="2.25" style="502" customWidth="1"/>
    <col min="2" max="2" width="3.375" style="502" customWidth="1"/>
    <col min="3" max="3" width="3.5" style="502" customWidth="1"/>
    <col min="4" max="4" width="5.375" style="502" customWidth="1"/>
    <col min="5" max="5" width="9.625" style="495" customWidth="1"/>
    <col min="6" max="6" width="49.375" style="494" customWidth="1"/>
    <col min="7" max="7" width="2.125" style="495" customWidth="1"/>
    <col min="8" max="8" width="12.375" style="496" customWidth="1"/>
    <col min="9" max="9" width="12.625" style="497" customWidth="1"/>
    <col min="10" max="14" width="12.25" style="497" customWidth="1"/>
    <col min="15" max="256" width="8" style="498"/>
    <col min="257" max="257" width="2.25" style="498" customWidth="1"/>
    <col min="258" max="258" width="3.375" style="498" customWidth="1"/>
    <col min="259" max="259" width="3.5" style="498" customWidth="1"/>
    <col min="260" max="260" width="5.375" style="498" customWidth="1"/>
    <col min="261" max="261" width="9.625" style="498" customWidth="1"/>
    <col min="262" max="262" width="49.375" style="498" customWidth="1"/>
    <col min="263" max="263" width="2.125" style="498" customWidth="1"/>
    <col min="264" max="264" width="12.375" style="498" customWidth="1"/>
    <col min="265" max="265" width="12.625" style="498" customWidth="1"/>
    <col min="266" max="270" width="12.25" style="498" customWidth="1"/>
    <col min="271" max="512" width="8" style="498"/>
    <col min="513" max="513" width="2.25" style="498" customWidth="1"/>
    <col min="514" max="514" width="3.375" style="498" customWidth="1"/>
    <col min="515" max="515" width="3.5" style="498" customWidth="1"/>
    <col min="516" max="516" width="5.375" style="498" customWidth="1"/>
    <col min="517" max="517" width="9.625" style="498" customWidth="1"/>
    <col min="518" max="518" width="49.375" style="498" customWidth="1"/>
    <col min="519" max="519" width="2.125" style="498" customWidth="1"/>
    <col min="520" max="520" width="12.375" style="498" customWidth="1"/>
    <col min="521" max="521" width="12.625" style="498" customWidth="1"/>
    <col min="522" max="526" width="12.25" style="498" customWidth="1"/>
    <col min="527" max="768" width="8" style="498"/>
    <col min="769" max="769" width="2.25" style="498" customWidth="1"/>
    <col min="770" max="770" width="3.375" style="498" customWidth="1"/>
    <col min="771" max="771" width="3.5" style="498" customWidth="1"/>
    <col min="772" max="772" width="5.375" style="498" customWidth="1"/>
    <col min="773" max="773" width="9.625" style="498" customWidth="1"/>
    <col min="774" max="774" width="49.375" style="498" customWidth="1"/>
    <col min="775" max="775" width="2.125" style="498" customWidth="1"/>
    <col min="776" max="776" width="12.375" style="498" customWidth="1"/>
    <col min="777" max="777" width="12.625" style="498" customWidth="1"/>
    <col min="778" max="782" width="12.25" style="498" customWidth="1"/>
    <col min="783" max="1024" width="8" style="498"/>
    <col min="1025" max="1025" width="2.25" style="498" customWidth="1"/>
    <col min="1026" max="1026" width="3.375" style="498" customWidth="1"/>
    <col min="1027" max="1027" width="3.5" style="498" customWidth="1"/>
    <col min="1028" max="1028" width="5.375" style="498" customWidth="1"/>
    <col min="1029" max="1029" width="9.625" style="498" customWidth="1"/>
    <col min="1030" max="1030" width="49.375" style="498" customWidth="1"/>
    <col min="1031" max="1031" width="2.125" style="498" customWidth="1"/>
    <col min="1032" max="1032" width="12.375" style="498" customWidth="1"/>
    <col min="1033" max="1033" width="12.625" style="498" customWidth="1"/>
    <col min="1034" max="1038" width="12.25" style="498" customWidth="1"/>
    <col min="1039" max="1280" width="8" style="498"/>
    <col min="1281" max="1281" width="2.25" style="498" customWidth="1"/>
    <col min="1282" max="1282" width="3.375" style="498" customWidth="1"/>
    <col min="1283" max="1283" width="3.5" style="498" customWidth="1"/>
    <col min="1284" max="1284" width="5.375" style="498" customWidth="1"/>
    <col min="1285" max="1285" width="9.625" style="498" customWidth="1"/>
    <col min="1286" max="1286" width="49.375" style="498" customWidth="1"/>
    <col min="1287" max="1287" width="2.125" style="498" customWidth="1"/>
    <col min="1288" max="1288" width="12.375" style="498" customWidth="1"/>
    <col min="1289" max="1289" width="12.625" style="498" customWidth="1"/>
    <col min="1290" max="1294" width="12.25" style="498" customWidth="1"/>
    <col min="1295" max="1536" width="8" style="498"/>
    <col min="1537" max="1537" width="2.25" style="498" customWidth="1"/>
    <col min="1538" max="1538" width="3.375" style="498" customWidth="1"/>
    <col min="1539" max="1539" width="3.5" style="498" customWidth="1"/>
    <col min="1540" max="1540" width="5.375" style="498" customWidth="1"/>
    <col min="1541" max="1541" width="9.625" style="498" customWidth="1"/>
    <col min="1542" max="1542" width="49.375" style="498" customWidth="1"/>
    <col min="1543" max="1543" width="2.125" style="498" customWidth="1"/>
    <col min="1544" max="1544" width="12.375" style="498" customWidth="1"/>
    <col min="1545" max="1545" width="12.625" style="498" customWidth="1"/>
    <col min="1546" max="1550" width="12.25" style="498" customWidth="1"/>
    <col min="1551" max="1792" width="8" style="498"/>
    <col min="1793" max="1793" width="2.25" style="498" customWidth="1"/>
    <col min="1794" max="1794" width="3.375" style="498" customWidth="1"/>
    <col min="1795" max="1795" width="3.5" style="498" customWidth="1"/>
    <col min="1796" max="1796" width="5.375" style="498" customWidth="1"/>
    <col min="1797" max="1797" width="9.625" style="498" customWidth="1"/>
    <col min="1798" max="1798" width="49.375" style="498" customWidth="1"/>
    <col min="1799" max="1799" width="2.125" style="498" customWidth="1"/>
    <col min="1800" max="1800" width="12.375" style="498" customWidth="1"/>
    <col min="1801" max="1801" width="12.625" style="498" customWidth="1"/>
    <col min="1802" max="1806" width="12.25" style="498" customWidth="1"/>
    <col min="1807" max="2048" width="8" style="498"/>
    <col min="2049" max="2049" width="2.25" style="498" customWidth="1"/>
    <col min="2050" max="2050" width="3.375" style="498" customWidth="1"/>
    <col min="2051" max="2051" width="3.5" style="498" customWidth="1"/>
    <col min="2052" max="2052" width="5.375" style="498" customWidth="1"/>
    <col min="2053" max="2053" width="9.625" style="498" customWidth="1"/>
    <col min="2054" max="2054" width="49.375" style="498" customWidth="1"/>
    <col min="2055" max="2055" width="2.125" style="498" customWidth="1"/>
    <col min="2056" max="2056" width="12.375" style="498" customWidth="1"/>
    <col min="2057" max="2057" width="12.625" style="498" customWidth="1"/>
    <col min="2058" max="2062" width="12.25" style="498" customWidth="1"/>
    <col min="2063" max="2304" width="8" style="498"/>
    <col min="2305" max="2305" width="2.25" style="498" customWidth="1"/>
    <col min="2306" max="2306" width="3.375" style="498" customWidth="1"/>
    <col min="2307" max="2307" width="3.5" style="498" customWidth="1"/>
    <col min="2308" max="2308" width="5.375" style="498" customWidth="1"/>
    <col min="2309" max="2309" width="9.625" style="498" customWidth="1"/>
    <col min="2310" max="2310" width="49.375" style="498" customWidth="1"/>
    <col min="2311" max="2311" width="2.125" style="498" customWidth="1"/>
    <col min="2312" max="2312" width="12.375" style="498" customWidth="1"/>
    <col min="2313" max="2313" width="12.625" style="498" customWidth="1"/>
    <col min="2314" max="2318" width="12.25" style="498" customWidth="1"/>
    <col min="2319" max="2560" width="8" style="498"/>
    <col min="2561" max="2561" width="2.25" style="498" customWidth="1"/>
    <col min="2562" max="2562" width="3.375" style="498" customWidth="1"/>
    <col min="2563" max="2563" width="3.5" style="498" customWidth="1"/>
    <col min="2564" max="2564" width="5.375" style="498" customWidth="1"/>
    <col min="2565" max="2565" width="9.625" style="498" customWidth="1"/>
    <col min="2566" max="2566" width="49.375" style="498" customWidth="1"/>
    <col min="2567" max="2567" width="2.125" style="498" customWidth="1"/>
    <col min="2568" max="2568" width="12.375" style="498" customWidth="1"/>
    <col min="2569" max="2569" width="12.625" style="498" customWidth="1"/>
    <col min="2570" max="2574" width="12.25" style="498" customWidth="1"/>
    <col min="2575" max="2816" width="8" style="498"/>
    <col min="2817" max="2817" width="2.25" style="498" customWidth="1"/>
    <col min="2818" max="2818" width="3.375" style="498" customWidth="1"/>
    <col min="2819" max="2819" width="3.5" style="498" customWidth="1"/>
    <col min="2820" max="2820" width="5.375" style="498" customWidth="1"/>
    <col min="2821" max="2821" width="9.625" style="498" customWidth="1"/>
    <col min="2822" max="2822" width="49.375" style="498" customWidth="1"/>
    <col min="2823" max="2823" width="2.125" style="498" customWidth="1"/>
    <col min="2824" max="2824" width="12.375" style="498" customWidth="1"/>
    <col min="2825" max="2825" width="12.625" style="498" customWidth="1"/>
    <col min="2826" max="2830" width="12.25" style="498" customWidth="1"/>
    <col min="2831" max="3072" width="8" style="498"/>
    <col min="3073" max="3073" width="2.25" style="498" customWidth="1"/>
    <col min="3074" max="3074" width="3.375" style="498" customWidth="1"/>
    <col min="3075" max="3075" width="3.5" style="498" customWidth="1"/>
    <col min="3076" max="3076" width="5.375" style="498" customWidth="1"/>
    <col min="3077" max="3077" width="9.625" style="498" customWidth="1"/>
    <col min="3078" max="3078" width="49.375" style="498" customWidth="1"/>
    <col min="3079" max="3079" width="2.125" style="498" customWidth="1"/>
    <col min="3080" max="3080" width="12.375" style="498" customWidth="1"/>
    <col min="3081" max="3081" width="12.625" style="498" customWidth="1"/>
    <col min="3082" max="3086" width="12.25" style="498" customWidth="1"/>
    <col min="3087" max="3328" width="8" style="498"/>
    <col min="3329" max="3329" width="2.25" style="498" customWidth="1"/>
    <col min="3330" max="3330" width="3.375" style="498" customWidth="1"/>
    <col min="3331" max="3331" width="3.5" style="498" customWidth="1"/>
    <col min="3332" max="3332" width="5.375" style="498" customWidth="1"/>
    <col min="3333" max="3333" width="9.625" style="498" customWidth="1"/>
    <col min="3334" max="3334" width="49.375" style="498" customWidth="1"/>
    <col min="3335" max="3335" width="2.125" style="498" customWidth="1"/>
    <col min="3336" max="3336" width="12.375" style="498" customWidth="1"/>
    <col min="3337" max="3337" width="12.625" style="498" customWidth="1"/>
    <col min="3338" max="3342" width="12.25" style="498" customWidth="1"/>
    <col min="3343" max="3584" width="8" style="498"/>
    <col min="3585" max="3585" width="2.25" style="498" customWidth="1"/>
    <col min="3586" max="3586" width="3.375" style="498" customWidth="1"/>
    <col min="3587" max="3587" width="3.5" style="498" customWidth="1"/>
    <col min="3588" max="3588" width="5.375" style="498" customWidth="1"/>
    <col min="3589" max="3589" width="9.625" style="498" customWidth="1"/>
    <col min="3590" max="3590" width="49.375" style="498" customWidth="1"/>
    <col min="3591" max="3591" width="2.125" style="498" customWidth="1"/>
    <col min="3592" max="3592" width="12.375" style="498" customWidth="1"/>
    <col min="3593" max="3593" width="12.625" style="498" customWidth="1"/>
    <col min="3594" max="3598" width="12.25" style="498" customWidth="1"/>
    <col min="3599" max="3840" width="8" style="498"/>
    <col min="3841" max="3841" width="2.25" style="498" customWidth="1"/>
    <col min="3842" max="3842" width="3.375" style="498" customWidth="1"/>
    <col min="3843" max="3843" width="3.5" style="498" customWidth="1"/>
    <col min="3844" max="3844" width="5.375" style="498" customWidth="1"/>
    <col min="3845" max="3845" width="9.625" style="498" customWidth="1"/>
    <col min="3846" max="3846" width="49.375" style="498" customWidth="1"/>
    <col min="3847" max="3847" width="2.125" style="498" customWidth="1"/>
    <col min="3848" max="3848" width="12.375" style="498" customWidth="1"/>
    <col min="3849" max="3849" width="12.625" style="498" customWidth="1"/>
    <col min="3850" max="3854" width="12.25" style="498" customWidth="1"/>
    <col min="3855" max="4096" width="8" style="498"/>
    <col min="4097" max="4097" width="2.25" style="498" customWidth="1"/>
    <col min="4098" max="4098" width="3.375" style="498" customWidth="1"/>
    <col min="4099" max="4099" width="3.5" style="498" customWidth="1"/>
    <col min="4100" max="4100" width="5.375" style="498" customWidth="1"/>
    <col min="4101" max="4101" width="9.625" style="498" customWidth="1"/>
    <col min="4102" max="4102" width="49.375" style="498" customWidth="1"/>
    <col min="4103" max="4103" width="2.125" style="498" customWidth="1"/>
    <col min="4104" max="4104" width="12.375" style="498" customWidth="1"/>
    <col min="4105" max="4105" width="12.625" style="498" customWidth="1"/>
    <col min="4106" max="4110" width="12.25" style="498" customWidth="1"/>
    <col min="4111" max="4352" width="8" style="498"/>
    <col min="4353" max="4353" width="2.25" style="498" customWidth="1"/>
    <col min="4354" max="4354" width="3.375" style="498" customWidth="1"/>
    <col min="4355" max="4355" width="3.5" style="498" customWidth="1"/>
    <col min="4356" max="4356" width="5.375" style="498" customWidth="1"/>
    <col min="4357" max="4357" width="9.625" style="498" customWidth="1"/>
    <col min="4358" max="4358" width="49.375" style="498" customWidth="1"/>
    <col min="4359" max="4359" width="2.125" style="498" customWidth="1"/>
    <col min="4360" max="4360" width="12.375" style="498" customWidth="1"/>
    <col min="4361" max="4361" width="12.625" style="498" customWidth="1"/>
    <col min="4362" max="4366" width="12.25" style="498" customWidth="1"/>
    <col min="4367" max="4608" width="8" style="498"/>
    <col min="4609" max="4609" width="2.25" style="498" customWidth="1"/>
    <col min="4610" max="4610" width="3.375" style="498" customWidth="1"/>
    <col min="4611" max="4611" width="3.5" style="498" customWidth="1"/>
    <col min="4612" max="4612" width="5.375" style="498" customWidth="1"/>
    <col min="4613" max="4613" width="9.625" style="498" customWidth="1"/>
    <col min="4614" max="4614" width="49.375" style="498" customWidth="1"/>
    <col min="4615" max="4615" width="2.125" style="498" customWidth="1"/>
    <col min="4616" max="4616" width="12.375" style="498" customWidth="1"/>
    <col min="4617" max="4617" width="12.625" style="498" customWidth="1"/>
    <col min="4618" max="4622" width="12.25" style="498" customWidth="1"/>
    <col min="4623" max="4864" width="8" style="498"/>
    <col min="4865" max="4865" width="2.25" style="498" customWidth="1"/>
    <col min="4866" max="4866" width="3.375" style="498" customWidth="1"/>
    <col min="4867" max="4867" width="3.5" style="498" customWidth="1"/>
    <col min="4868" max="4868" width="5.375" style="498" customWidth="1"/>
    <col min="4869" max="4869" width="9.625" style="498" customWidth="1"/>
    <col min="4870" max="4870" width="49.375" style="498" customWidth="1"/>
    <col min="4871" max="4871" width="2.125" style="498" customWidth="1"/>
    <col min="4872" max="4872" width="12.375" style="498" customWidth="1"/>
    <col min="4873" max="4873" width="12.625" style="498" customWidth="1"/>
    <col min="4874" max="4878" width="12.25" style="498" customWidth="1"/>
    <col min="4879" max="5120" width="8" style="498"/>
    <col min="5121" max="5121" width="2.25" style="498" customWidth="1"/>
    <col min="5122" max="5122" width="3.375" style="498" customWidth="1"/>
    <col min="5123" max="5123" width="3.5" style="498" customWidth="1"/>
    <col min="5124" max="5124" width="5.375" style="498" customWidth="1"/>
    <col min="5125" max="5125" width="9.625" style="498" customWidth="1"/>
    <col min="5126" max="5126" width="49.375" style="498" customWidth="1"/>
    <col min="5127" max="5127" width="2.125" style="498" customWidth="1"/>
    <col min="5128" max="5128" width="12.375" style="498" customWidth="1"/>
    <col min="5129" max="5129" width="12.625" style="498" customWidth="1"/>
    <col min="5130" max="5134" width="12.25" style="498" customWidth="1"/>
    <col min="5135" max="5376" width="8" style="498"/>
    <col min="5377" max="5377" width="2.25" style="498" customWidth="1"/>
    <col min="5378" max="5378" width="3.375" style="498" customWidth="1"/>
    <col min="5379" max="5379" width="3.5" style="498" customWidth="1"/>
    <col min="5380" max="5380" width="5.375" style="498" customWidth="1"/>
    <col min="5381" max="5381" width="9.625" style="498" customWidth="1"/>
    <col min="5382" max="5382" width="49.375" style="498" customWidth="1"/>
    <col min="5383" max="5383" width="2.125" style="498" customWidth="1"/>
    <col min="5384" max="5384" width="12.375" style="498" customWidth="1"/>
    <col min="5385" max="5385" width="12.625" style="498" customWidth="1"/>
    <col min="5386" max="5390" width="12.25" style="498" customWidth="1"/>
    <col min="5391" max="5632" width="8" style="498"/>
    <col min="5633" max="5633" width="2.25" style="498" customWidth="1"/>
    <col min="5634" max="5634" width="3.375" style="498" customWidth="1"/>
    <col min="5635" max="5635" width="3.5" style="498" customWidth="1"/>
    <col min="5636" max="5636" width="5.375" style="498" customWidth="1"/>
    <col min="5637" max="5637" width="9.625" style="498" customWidth="1"/>
    <col min="5638" max="5638" width="49.375" style="498" customWidth="1"/>
    <col min="5639" max="5639" width="2.125" style="498" customWidth="1"/>
    <col min="5640" max="5640" width="12.375" style="498" customWidth="1"/>
    <col min="5641" max="5641" width="12.625" style="498" customWidth="1"/>
    <col min="5642" max="5646" width="12.25" style="498" customWidth="1"/>
    <col min="5647" max="5888" width="8" style="498"/>
    <col min="5889" max="5889" width="2.25" style="498" customWidth="1"/>
    <col min="5890" max="5890" width="3.375" style="498" customWidth="1"/>
    <col min="5891" max="5891" width="3.5" style="498" customWidth="1"/>
    <col min="5892" max="5892" width="5.375" style="498" customWidth="1"/>
    <col min="5893" max="5893" width="9.625" style="498" customWidth="1"/>
    <col min="5894" max="5894" width="49.375" style="498" customWidth="1"/>
    <col min="5895" max="5895" width="2.125" style="498" customWidth="1"/>
    <col min="5896" max="5896" width="12.375" style="498" customWidth="1"/>
    <col min="5897" max="5897" width="12.625" style="498" customWidth="1"/>
    <col min="5898" max="5902" width="12.25" style="498" customWidth="1"/>
    <col min="5903" max="6144" width="8" style="498"/>
    <col min="6145" max="6145" width="2.25" style="498" customWidth="1"/>
    <col min="6146" max="6146" width="3.375" style="498" customWidth="1"/>
    <col min="6147" max="6147" width="3.5" style="498" customWidth="1"/>
    <col min="6148" max="6148" width="5.375" style="498" customWidth="1"/>
    <col min="6149" max="6149" width="9.625" style="498" customWidth="1"/>
    <col min="6150" max="6150" width="49.375" style="498" customWidth="1"/>
    <col min="6151" max="6151" width="2.125" style="498" customWidth="1"/>
    <col min="6152" max="6152" width="12.375" style="498" customWidth="1"/>
    <col min="6153" max="6153" width="12.625" style="498" customWidth="1"/>
    <col min="6154" max="6158" width="12.25" style="498" customWidth="1"/>
    <col min="6159" max="6400" width="8" style="498"/>
    <col min="6401" max="6401" width="2.25" style="498" customWidth="1"/>
    <col min="6402" max="6402" width="3.375" style="498" customWidth="1"/>
    <col min="6403" max="6403" width="3.5" style="498" customWidth="1"/>
    <col min="6404" max="6404" width="5.375" style="498" customWidth="1"/>
    <col min="6405" max="6405" width="9.625" style="498" customWidth="1"/>
    <col min="6406" max="6406" width="49.375" style="498" customWidth="1"/>
    <col min="6407" max="6407" width="2.125" style="498" customWidth="1"/>
    <col min="6408" max="6408" width="12.375" style="498" customWidth="1"/>
    <col min="6409" max="6409" width="12.625" style="498" customWidth="1"/>
    <col min="6410" max="6414" width="12.25" style="498" customWidth="1"/>
    <col min="6415" max="6656" width="8" style="498"/>
    <col min="6657" max="6657" width="2.25" style="498" customWidth="1"/>
    <col min="6658" max="6658" width="3.375" style="498" customWidth="1"/>
    <col min="6659" max="6659" width="3.5" style="498" customWidth="1"/>
    <col min="6660" max="6660" width="5.375" style="498" customWidth="1"/>
    <col min="6661" max="6661" width="9.625" style="498" customWidth="1"/>
    <col min="6662" max="6662" width="49.375" style="498" customWidth="1"/>
    <col min="6663" max="6663" width="2.125" style="498" customWidth="1"/>
    <col min="6664" max="6664" width="12.375" style="498" customWidth="1"/>
    <col min="6665" max="6665" width="12.625" style="498" customWidth="1"/>
    <col min="6666" max="6670" width="12.25" style="498" customWidth="1"/>
    <col min="6671" max="6912" width="8" style="498"/>
    <col min="6913" max="6913" width="2.25" style="498" customWidth="1"/>
    <col min="6914" max="6914" width="3.375" style="498" customWidth="1"/>
    <col min="6915" max="6915" width="3.5" style="498" customWidth="1"/>
    <col min="6916" max="6916" width="5.375" style="498" customWidth="1"/>
    <col min="6917" max="6917" width="9.625" style="498" customWidth="1"/>
    <col min="6918" max="6918" width="49.375" style="498" customWidth="1"/>
    <col min="6919" max="6919" width="2.125" style="498" customWidth="1"/>
    <col min="6920" max="6920" width="12.375" style="498" customWidth="1"/>
    <col min="6921" max="6921" width="12.625" style="498" customWidth="1"/>
    <col min="6922" max="6926" width="12.25" style="498" customWidth="1"/>
    <col min="6927" max="7168" width="8" style="498"/>
    <col min="7169" max="7169" width="2.25" style="498" customWidth="1"/>
    <col min="7170" max="7170" width="3.375" style="498" customWidth="1"/>
    <col min="7171" max="7171" width="3.5" style="498" customWidth="1"/>
    <col min="7172" max="7172" width="5.375" style="498" customWidth="1"/>
    <col min="7173" max="7173" width="9.625" style="498" customWidth="1"/>
    <col min="7174" max="7174" width="49.375" style="498" customWidth="1"/>
    <col min="7175" max="7175" width="2.125" style="498" customWidth="1"/>
    <col min="7176" max="7176" width="12.375" style="498" customWidth="1"/>
    <col min="7177" max="7177" width="12.625" style="498" customWidth="1"/>
    <col min="7178" max="7182" width="12.25" style="498" customWidth="1"/>
    <col min="7183" max="7424" width="8" style="498"/>
    <col min="7425" max="7425" width="2.25" style="498" customWidth="1"/>
    <col min="7426" max="7426" width="3.375" style="498" customWidth="1"/>
    <col min="7427" max="7427" width="3.5" style="498" customWidth="1"/>
    <col min="7428" max="7428" width="5.375" style="498" customWidth="1"/>
    <col min="7429" max="7429" width="9.625" style="498" customWidth="1"/>
    <col min="7430" max="7430" width="49.375" style="498" customWidth="1"/>
    <col min="7431" max="7431" width="2.125" style="498" customWidth="1"/>
    <col min="7432" max="7432" width="12.375" style="498" customWidth="1"/>
    <col min="7433" max="7433" width="12.625" style="498" customWidth="1"/>
    <col min="7434" max="7438" width="12.25" style="498" customWidth="1"/>
    <col min="7439" max="7680" width="8" style="498"/>
    <col min="7681" max="7681" width="2.25" style="498" customWidth="1"/>
    <col min="7682" max="7682" width="3.375" style="498" customWidth="1"/>
    <col min="7683" max="7683" width="3.5" style="498" customWidth="1"/>
    <col min="7684" max="7684" width="5.375" style="498" customWidth="1"/>
    <col min="7685" max="7685" width="9.625" style="498" customWidth="1"/>
    <col min="7686" max="7686" width="49.375" style="498" customWidth="1"/>
    <col min="7687" max="7687" width="2.125" style="498" customWidth="1"/>
    <col min="7688" max="7688" width="12.375" style="498" customWidth="1"/>
    <col min="7689" max="7689" width="12.625" style="498" customWidth="1"/>
    <col min="7690" max="7694" width="12.25" style="498" customWidth="1"/>
    <col min="7695" max="7936" width="8" style="498"/>
    <col min="7937" max="7937" width="2.25" style="498" customWidth="1"/>
    <col min="7938" max="7938" width="3.375" style="498" customWidth="1"/>
    <col min="7939" max="7939" width="3.5" style="498" customWidth="1"/>
    <col min="7940" max="7940" width="5.375" style="498" customWidth="1"/>
    <col min="7941" max="7941" width="9.625" style="498" customWidth="1"/>
    <col min="7942" max="7942" width="49.375" style="498" customWidth="1"/>
    <col min="7943" max="7943" width="2.125" style="498" customWidth="1"/>
    <col min="7944" max="7944" width="12.375" style="498" customWidth="1"/>
    <col min="7945" max="7945" width="12.625" style="498" customWidth="1"/>
    <col min="7946" max="7950" width="12.25" style="498" customWidth="1"/>
    <col min="7951" max="8192" width="8" style="498"/>
    <col min="8193" max="8193" width="2.25" style="498" customWidth="1"/>
    <col min="8194" max="8194" width="3.375" style="498" customWidth="1"/>
    <col min="8195" max="8195" width="3.5" style="498" customWidth="1"/>
    <col min="8196" max="8196" width="5.375" style="498" customWidth="1"/>
    <col min="8197" max="8197" width="9.625" style="498" customWidth="1"/>
    <col min="8198" max="8198" width="49.375" style="498" customWidth="1"/>
    <col min="8199" max="8199" width="2.125" style="498" customWidth="1"/>
    <col min="8200" max="8200" width="12.375" style="498" customWidth="1"/>
    <col min="8201" max="8201" width="12.625" style="498" customWidth="1"/>
    <col min="8202" max="8206" width="12.25" style="498" customWidth="1"/>
    <col min="8207" max="8448" width="8" style="498"/>
    <col min="8449" max="8449" width="2.25" style="498" customWidth="1"/>
    <col min="8450" max="8450" width="3.375" style="498" customWidth="1"/>
    <col min="8451" max="8451" width="3.5" style="498" customWidth="1"/>
    <col min="8452" max="8452" width="5.375" style="498" customWidth="1"/>
    <col min="8453" max="8453" width="9.625" style="498" customWidth="1"/>
    <col min="8454" max="8454" width="49.375" style="498" customWidth="1"/>
    <col min="8455" max="8455" width="2.125" style="498" customWidth="1"/>
    <col min="8456" max="8456" width="12.375" style="498" customWidth="1"/>
    <col min="8457" max="8457" width="12.625" style="498" customWidth="1"/>
    <col min="8458" max="8462" width="12.25" style="498" customWidth="1"/>
    <col min="8463" max="8704" width="8" style="498"/>
    <col min="8705" max="8705" width="2.25" style="498" customWidth="1"/>
    <col min="8706" max="8706" width="3.375" style="498" customWidth="1"/>
    <col min="8707" max="8707" width="3.5" style="498" customWidth="1"/>
    <col min="8708" max="8708" width="5.375" style="498" customWidth="1"/>
    <col min="8709" max="8709" width="9.625" style="498" customWidth="1"/>
    <col min="8710" max="8710" width="49.375" style="498" customWidth="1"/>
    <col min="8711" max="8711" width="2.125" style="498" customWidth="1"/>
    <col min="8712" max="8712" width="12.375" style="498" customWidth="1"/>
    <col min="8713" max="8713" width="12.625" style="498" customWidth="1"/>
    <col min="8714" max="8718" width="12.25" style="498" customWidth="1"/>
    <col min="8719" max="8960" width="8" style="498"/>
    <col min="8961" max="8961" width="2.25" style="498" customWidth="1"/>
    <col min="8962" max="8962" width="3.375" style="498" customWidth="1"/>
    <col min="8963" max="8963" width="3.5" style="498" customWidth="1"/>
    <col min="8964" max="8964" width="5.375" style="498" customWidth="1"/>
    <col min="8965" max="8965" width="9.625" style="498" customWidth="1"/>
    <col min="8966" max="8966" width="49.375" style="498" customWidth="1"/>
    <col min="8967" max="8967" width="2.125" style="498" customWidth="1"/>
    <col min="8968" max="8968" width="12.375" style="498" customWidth="1"/>
    <col min="8969" max="8969" width="12.625" style="498" customWidth="1"/>
    <col min="8970" max="8974" width="12.25" style="498" customWidth="1"/>
    <col min="8975" max="9216" width="8" style="498"/>
    <col min="9217" max="9217" width="2.25" style="498" customWidth="1"/>
    <col min="9218" max="9218" width="3.375" style="498" customWidth="1"/>
    <col min="9219" max="9219" width="3.5" style="498" customWidth="1"/>
    <col min="9220" max="9220" width="5.375" style="498" customWidth="1"/>
    <col min="9221" max="9221" width="9.625" style="498" customWidth="1"/>
    <col min="9222" max="9222" width="49.375" style="498" customWidth="1"/>
    <col min="9223" max="9223" width="2.125" style="498" customWidth="1"/>
    <col min="9224" max="9224" width="12.375" style="498" customWidth="1"/>
    <col min="9225" max="9225" width="12.625" style="498" customWidth="1"/>
    <col min="9226" max="9230" width="12.25" style="498" customWidth="1"/>
    <col min="9231" max="9472" width="8" style="498"/>
    <col min="9473" max="9473" width="2.25" style="498" customWidth="1"/>
    <col min="9474" max="9474" width="3.375" style="498" customWidth="1"/>
    <col min="9475" max="9475" width="3.5" style="498" customWidth="1"/>
    <col min="9476" max="9476" width="5.375" style="498" customWidth="1"/>
    <col min="9477" max="9477" width="9.625" style="498" customWidth="1"/>
    <col min="9478" max="9478" width="49.375" style="498" customWidth="1"/>
    <col min="9479" max="9479" width="2.125" style="498" customWidth="1"/>
    <col min="9480" max="9480" width="12.375" style="498" customWidth="1"/>
    <col min="9481" max="9481" width="12.625" style="498" customWidth="1"/>
    <col min="9482" max="9486" width="12.25" style="498" customWidth="1"/>
    <col min="9487" max="9728" width="8" style="498"/>
    <col min="9729" max="9729" width="2.25" style="498" customWidth="1"/>
    <col min="9730" max="9730" width="3.375" style="498" customWidth="1"/>
    <col min="9731" max="9731" width="3.5" style="498" customWidth="1"/>
    <col min="9732" max="9732" width="5.375" style="498" customWidth="1"/>
    <col min="9733" max="9733" width="9.625" style="498" customWidth="1"/>
    <col min="9734" max="9734" width="49.375" style="498" customWidth="1"/>
    <col min="9735" max="9735" width="2.125" style="498" customWidth="1"/>
    <col min="9736" max="9736" width="12.375" style="498" customWidth="1"/>
    <col min="9737" max="9737" width="12.625" style="498" customWidth="1"/>
    <col min="9738" max="9742" width="12.25" style="498" customWidth="1"/>
    <col min="9743" max="9984" width="8" style="498"/>
    <col min="9985" max="9985" width="2.25" style="498" customWidth="1"/>
    <col min="9986" max="9986" width="3.375" style="498" customWidth="1"/>
    <col min="9987" max="9987" width="3.5" style="498" customWidth="1"/>
    <col min="9988" max="9988" width="5.375" style="498" customWidth="1"/>
    <col min="9989" max="9989" width="9.625" style="498" customWidth="1"/>
    <col min="9990" max="9990" width="49.375" style="498" customWidth="1"/>
    <col min="9991" max="9991" width="2.125" style="498" customWidth="1"/>
    <col min="9992" max="9992" width="12.375" style="498" customWidth="1"/>
    <col min="9993" max="9993" width="12.625" style="498" customWidth="1"/>
    <col min="9994" max="9998" width="12.25" style="498" customWidth="1"/>
    <col min="9999" max="10240" width="8" style="498"/>
    <col min="10241" max="10241" width="2.25" style="498" customWidth="1"/>
    <col min="10242" max="10242" width="3.375" style="498" customWidth="1"/>
    <col min="10243" max="10243" width="3.5" style="498" customWidth="1"/>
    <col min="10244" max="10244" width="5.375" style="498" customWidth="1"/>
    <col min="10245" max="10245" width="9.625" style="498" customWidth="1"/>
    <col min="10246" max="10246" width="49.375" style="498" customWidth="1"/>
    <col min="10247" max="10247" width="2.125" style="498" customWidth="1"/>
    <col min="10248" max="10248" width="12.375" style="498" customWidth="1"/>
    <col min="10249" max="10249" width="12.625" style="498" customWidth="1"/>
    <col min="10250" max="10254" width="12.25" style="498" customWidth="1"/>
    <col min="10255" max="10496" width="8" style="498"/>
    <col min="10497" max="10497" width="2.25" style="498" customWidth="1"/>
    <col min="10498" max="10498" width="3.375" style="498" customWidth="1"/>
    <col min="10499" max="10499" width="3.5" style="498" customWidth="1"/>
    <col min="10500" max="10500" width="5.375" style="498" customWidth="1"/>
    <col min="10501" max="10501" width="9.625" style="498" customWidth="1"/>
    <col min="10502" max="10502" width="49.375" style="498" customWidth="1"/>
    <col min="10503" max="10503" width="2.125" style="498" customWidth="1"/>
    <col min="10504" max="10504" width="12.375" style="498" customWidth="1"/>
    <col min="10505" max="10505" width="12.625" style="498" customWidth="1"/>
    <col min="10506" max="10510" width="12.25" style="498" customWidth="1"/>
    <col min="10511" max="10752" width="8" style="498"/>
    <col min="10753" max="10753" width="2.25" style="498" customWidth="1"/>
    <col min="10754" max="10754" width="3.375" style="498" customWidth="1"/>
    <col min="10755" max="10755" width="3.5" style="498" customWidth="1"/>
    <col min="10756" max="10756" width="5.375" style="498" customWidth="1"/>
    <col min="10757" max="10757" width="9.625" style="498" customWidth="1"/>
    <col min="10758" max="10758" width="49.375" style="498" customWidth="1"/>
    <col min="10759" max="10759" width="2.125" style="498" customWidth="1"/>
    <col min="10760" max="10760" width="12.375" style="498" customWidth="1"/>
    <col min="10761" max="10761" width="12.625" style="498" customWidth="1"/>
    <col min="10762" max="10766" width="12.25" style="498" customWidth="1"/>
    <col min="10767" max="11008" width="8" style="498"/>
    <col min="11009" max="11009" width="2.25" style="498" customWidth="1"/>
    <col min="11010" max="11010" width="3.375" style="498" customWidth="1"/>
    <col min="11011" max="11011" width="3.5" style="498" customWidth="1"/>
    <col min="11012" max="11012" width="5.375" style="498" customWidth="1"/>
    <col min="11013" max="11013" width="9.625" style="498" customWidth="1"/>
    <col min="11014" max="11014" width="49.375" style="498" customWidth="1"/>
    <col min="11015" max="11015" width="2.125" style="498" customWidth="1"/>
    <col min="11016" max="11016" width="12.375" style="498" customWidth="1"/>
    <col min="11017" max="11017" width="12.625" style="498" customWidth="1"/>
    <col min="11018" max="11022" width="12.25" style="498" customWidth="1"/>
    <col min="11023" max="11264" width="8" style="498"/>
    <col min="11265" max="11265" width="2.25" style="498" customWidth="1"/>
    <col min="11266" max="11266" width="3.375" style="498" customWidth="1"/>
    <col min="11267" max="11267" width="3.5" style="498" customWidth="1"/>
    <col min="11268" max="11268" width="5.375" style="498" customWidth="1"/>
    <col min="11269" max="11269" width="9.625" style="498" customWidth="1"/>
    <col min="11270" max="11270" width="49.375" style="498" customWidth="1"/>
    <col min="11271" max="11271" width="2.125" style="498" customWidth="1"/>
    <col min="11272" max="11272" width="12.375" style="498" customWidth="1"/>
    <col min="11273" max="11273" width="12.625" style="498" customWidth="1"/>
    <col min="11274" max="11278" width="12.25" style="498" customWidth="1"/>
    <col min="11279" max="11520" width="8" style="498"/>
    <col min="11521" max="11521" width="2.25" style="498" customWidth="1"/>
    <col min="11522" max="11522" width="3.375" style="498" customWidth="1"/>
    <col min="11523" max="11523" width="3.5" style="498" customWidth="1"/>
    <col min="11524" max="11524" width="5.375" style="498" customWidth="1"/>
    <col min="11525" max="11525" width="9.625" style="498" customWidth="1"/>
    <col min="11526" max="11526" width="49.375" style="498" customWidth="1"/>
    <col min="11527" max="11527" width="2.125" style="498" customWidth="1"/>
    <col min="11528" max="11528" width="12.375" style="498" customWidth="1"/>
    <col min="11529" max="11529" width="12.625" style="498" customWidth="1"/>
    <col min="11530" max="11534" width="12.25" style="498" customWidth="1"/>
    <col min="11535" max="11776" width="8" style="498"/>
    <col min="11777" max="11777" width="2.25" style="498" customWidth="1"/>
    <col min="11778" max="11778" width="3.375" style="498" customWidth="1"/>
    <col min="11779" max="11779" width="3.5" style="498" customWidth="1"/>
    <col min="11780" max="11780" width="5.375" style="498" customWidth="1"/>
    <col min="11781" max="11781" width="9.625" style="498" customWidth="1"/>
    <col min="11782" max="11782" width="49.375" style="498" customWidth="1"/>
    <col min="11783" max="11783" width="2.125" style="498" customWidth="1"/>
    <col min="11784" max="11784" width="12.375" style="498" customWidth="1"/>
    <col min="11785" max="11785" width="12.625" style="498" customWidth="1"/>
    <col min="11786" max="11790" width="12.25" style="498" customWidth="1"/>
    <col min="11791" max="12032" width="8" style="498"/>
    <col min="12033" max="12033" width="2.25" style="498" customWidth="1"/>
    <col min="12034" max="12034" width="3.375" style="498" customWidth="1"/>
    <col min="12035" max="12035" width="3.5" style="498" customWidth="1"/>
    <col min="12036" max="12036" width="5.375" style="498" customWidth="1"/>
    <col min="12037" max="12037" width="9.625" style="498" customWidth="1"/>
    <col min="12038" max="12038" width="49.375" style="498" customWidth="1"/>
    <col min="12039" max="12039" width="2.125" style="498" customWidth="1"/>
    <col min="12040" max="12040" width="12.375" style="498" customWidth="1"/>
    <col min="12041" max="12041" width="12.625" style="498" customWidth="1"/>
    <col min="12042" max="12046" width="12.25" style="498" customWidth="1"/>
    <col min="12047" max="12288" width="8" style="498"/>
    <col min="12289" max="12289" width="2.25" style="498" customWidth="1"/>
    <col min="12290" max="12290" width="3.375" style="498" customWidth="1"/>
    <col min="12291" max="12291" width="3.5" style="498" customWidth="1"/>
    <col min="12292" max="12292" width="5.375" style="498" customWidth="1"/>
    <col min="12293" max="12293" width="9.625" style="498" customWidth="1"/>
    <col min="12294" max="12294" width="49.375" style="498" customWidth="1"/>
    <col min="12295" max="12295" width="2.125" style="498" customWidth="1"/>
    <col min="12296" max="12296" width="12.375" style="498" customWidth="1"/>
    <col min="12297" max="12297" width="12.625" style="498" customWidth="1"/>
    <col min="12298" max="12302" width="12.25" style="498" customWidth="1"/>
    <col min="12303" max="12544" width="8" style="498"/>
    <col min="12545" max="12545" width="2.25" style="498" customWidth="1"/>
    <col min="12546" max="12546" width="3.375" style="498" customWidth="1"/>
    <col min="12547" max="12547" width="3.5" style="498" customWidth="1"/>
    <col min="12548" max="12548" width="5.375" style="498" customWidth="1"/>
    <col min="12549" max="12549" width="9.625" style="498" customWidth="1"/>
    <col min="12550" max="12550" width="49.375" style="498" customWidth="1"/>
    <col min="12551" max="12551" width="2.125" style="498" customWidth="1"/>
    <col min="12552" max="12552" width="12.375" style="498" customWidth="1"/>
    <col min="12553" max="12553" width="12.625" style="498" customWidth="1"/>
    <col min="12554" max="12558" width="12.25" style="498" customWidth="1"/>
    <col min="12559" max="12800" width="8" style="498"/>
    <col min="12801" max="12801" width="2.25" style="498" customWidth="1"/>
    <col min="12802" max="12802" width="3.375" style="498" customWidth="1"/>
    <col min="12803" max="12803" width="3.5" style="498" customWidth="1"/>
    <col min="12804" max="12804" width="5.375" style="498" customWidth="1"/>
    <col min="12805" max="12805" width="9.625" style="498" customWidth="1"/>
    <col min="12806" max="12806" width="49.375" style="498" customWidth="1"/>
    <col min="12807" max="12807" width="2.125" style="498" customWidth="1"/>
    <col min="12808" max="12808" width="12.375" style="498" customWidth="1"/>
    <col min="12809" max="12809" width="12.625" style="498" customWidth="1"/>
    <col min="12810" max="12814" width="12.25" style="498" customWidth="1"/>
    <col min="12815" max="13056" width="8" style="498"/>
    <col min="13057" max="13057" width="2.25" style="498" customWidth="1"/>
    <col min="13058" max="13058" width="3.375" style="498" customWidth="1"/>
    <col min="13059" max="13059" width="3.5" style="498" customWidth="1"/>
    <col min="13060" max="13060" width="5.375" style="498" customWidth="1"/>
    <col min="13061" max="13061" width="9.625" style="498" customWidth="1"/>
    <col min="13062" max="13062" width="49.375" style="498" customWidth="1"/>
    <col min="13063" max="13063" width="2.125" style="498" customWidth="1"/>
    <col min="13064" max="13064" width="12.375" style="498" customWidth="1"/>
    <col min="13065" max="13065" width="12.625" style="498" customWidth="1"/>
    <col min="13066" max="13070" width="12.25" style="498" customWidth="1"/>
    <col min="13071" max="13312" width="8" style="498"/>
    <col min="13313" max="13313" width="2.25" style="498" customWidth="1"/>
    <col min="13314" max="13314" width="3.375" style="498" customWidth="1"/>
    <col min="13315" max="13315" width="3.5" style="498" customWidth="1"/>
    <col min="13316" max="13316" width="5.375" style="498" customWidth="1"/>
    <col min="13317" max="13317" width="9.625" style="498" customWidth="1"/>
    <col min="13318" max="13318" width="49.375" style="498" customWidth="1"/>
    <col min="13319" max="13319" width="2.125" style="498" customWidth="1"/>
    <col min="13320" max="13320" width="12.375" style="498" customWidth="1"/>
    <col min="13321" max="13321" width="12.625" style="498" customWidth="1"/>
    <col min="13322" max="13326" width="12.25" style="498" customWidth="1"/>
    <col min="13327" max="13568" width="8" style="498"/>
    <col min="13569" max="13569" width="2.25" style="498" customWidth="1"/>
    <col min="13570" max="13570" width="3.375" style="498" customWidth="1"/>
    <col min="13571" max="13571" width="3.5" style="498" customWidth="1"/>
    <col min="13572" max="13572" width="5.375" style="498" customWidth="1"/>
    <col min="13573" max="13573" width="9.625" style="498" customWidth="1"/>
    <col min="13574" max="13574" width="49.375" style="498" customWidth="1"/>
    <col min="13575" max="13575" width="2.125" style="498" customWidth="1"/>
    <col min="13576" max="13576" width="12.375" style="498" customWidth="1"/>
    <col min="13577" max="13577" width="12.625" style="498" customWidth="1"/>
    <col min="13578" max="13582" width="12.25" style="498" customWidth="1"/>
    <col min="13583" max="13824" width="8" style="498"/>
    <col min="13825" max="13825" width="2.25" style="498" customWidth="1"/>
    <col min="13826" max="13826" width="3.375" style="498" customWidth="1"/>
    <col min="13827" max="13827" width="3.5" style="498" customWidth="1"/>
    <col min="13828" max="13828" width="5.375" style="498" customWidth="1"/>
    <col min="13829" max="13829" width="9.625" style="498" customWidth="1"/>
    <col min="13830" max="13830" width="49.375" style="498" customWidth="1"/>
    <col min="13831" max="13831" width="2.125" style="498" customWidth="1"/>
    <col min="13832" max="13832" width="12.375" style="498" customWidth="1"/>
    <col min="13833" max="13833" width="12.625" style="498" customWidth="1"/>
    <col min="13834" max="13838" width="12.25" style="498" customWidth="1"/>
    <col min="13839" max="14080" width="8" style="498"/>
    <col min="14081" max="14081" width="2.25" style="498" customWidth="1"/>
    <col min="14082" max="14082" width="3.375" style="498" customWidth="1"/>
    <col min="14083" max="14083" width="3.5" style="498" customWidth="1"/>
    <col min="14084" max="14084" width="5.375" style="498" customWidth="1"/>
    <col min="14085" max="14085" width="9.625" style="498" customWidth="1"/>
    <col min="14086" max="14086" width="49.375" style="498" customWidth="1"/>
    <col min="14087" max="14087" width="2.125" style="498" customWidth="1"/>
    <col min="14088" max="14088" width="12.375" style="498" customWidth="1"/>
    <col min="14089" max="14089" width="12.625" style="498" customWidth="1"/>
    <col min="14090" max="14094" width="12.25" style="498" customWidth="1"/>
    <col min="14095" max="14336" width="8" style="498"/>
    <col min="14337" max="14337" width="2.25" style="498" customWidth="1"/>
    <col min="14338" max="14338" width="3.375" style="498" customWidth="1"/>
    <col min="14339" max="14339" width="3.5" style="498" customWidth="1"/>
    <col min="14340" max="14340" width="5.375" style="498" customWidth="1"/>
    <col min="14341" max="14341" width="9.625" style="498" customWidth="1"/>
    <col min="14342" max="14342" width="49.375" style="498" customWidth="1"/>
    <col min="14343" max="14343" width="2.125" style="498" customWidth="1"/>
    <col min="14344" max="14344" width="12.375" style="498" customWidth="1"/>
    <col min="14345" max="14345" width="12.625" style="498" customWidth="1"/>
    <col min="14346" max="14350" width="12.25" style="498" customWidth="1"/>
    <col min="14351" max="14592" width="8" style="498"/>
    <col min="14593" max="14593" width="2.25" style="498" customWidth="1"/>
    <col min="14594" max="14594" width="3.375" style="498" customWidth="1"/>
    <col min="14595" max="14595" width="3.5" style="498" customWidth="1"/>
    <col min="14596" max="14596" width="5.375" style="498" customWidth="1"/>
    <col min="14597" max="14597" width="9.625" style="498" customWidth="1"/>
    <col min="14598" max="14598" width="49.375" style="498" customWidth="1"/>
    <col min="14599" max="14599" width="2.125" style="498" customWidth="1"/>
    <col min="14600" max="14600" width="12.375" style="498" customWidth="1"/>
    <col min="14601" max="14601" width="12.625" style="498" customWidth="1"/>
    <col min="14602" max="14606" width="12.25" style="498" customWidth="1"/>
    <col min="14607" max="14848" width="8" style="498"/>
    <col min="14849" max="14849" width="2.25" style="498" customWidth="1"/>
    <col min="14850" max="14850" width="3.375" style="498" customWidth="1"/>
    <col min="14851" max="14851" width="3.5" style="498" customWidth="1"/>
    <col min="14852" max="14852" width="5.375" style="498" customWidth="1"/>
    <col min="14853" max="14853" width="9.625" style="498" customWidth="1"/>
    <col min="14854" max="14854" width="49.375" style="498" customWidth="1"/>
    <col min="14855" max="14855" width="2.125" style="498" customWidth="1"/>
    <col min="14856" max="14856" width="12.375" style="498" customWidth="1"/>
    <col min="14857" max="14857" width="12.625" style="498" customWidth="1"/>
    <col min="14858" max="14862" width="12.25" style="498" customWidth="1"/>
    <col min="14863" max="15104" width="8" style="498"/>
    <col min="15105" max="15105" width="2.25" style="498" customWidth="1"/>
    <col min="15106" max="15106" width="3.375" style="498" customWidth="1"/>
    <col min="15107" max="15107" width="3.5" style="498" customWidth="1"/>
    <col min="15108" max="15108" width="5.375" style="498" customWidth="1"/>
    <col min="15109" max="15109" width="9.625" style="498" customWidth="1"/>
    <col min="15110" max="15110" width="49.375" style="498" customWidth="1"/>
    <col min="15111" max="15111" width="2.125" style="498" customWidth="1"/>
    <col min="15112" max="15112" width="12.375" style="498" customWidth="1"/>
    <col min="15113" max="15113" width="12.625" style="498" customWidth="1"/>
    <col min="15114" max="15118" width="12.25" style="498" customWidth="1"/>
    <col min="15119" max="15360" width="8" style="498"/>
    <col min="15361" max="15361" width="2.25" style="498" customWidth="1"/>
    <col min="15362" max="15362" width="3.375" style="498" customWidth="1"/>
    <col min="15363" max="15363" width="3.5" style="498" customWidth="1"/>
    <col min="15364" max="15364" width="5.375" style="498" customWidth="1"/>
    <col min="15365" max="15365" width="9.625" style="498" customWidth="1"/>
    <col min="15366" max="15366" width="49.375" style="498" customWidth="1"/>
    <col min="15367" max="15367" width="2.125" style="498" customWidth="1"/>
    <col min="15368" max="15368" width="12.375" style="498" customWidth="1"/>
    <col min="15369" max="15369" width="12.625" style="498" customWidth="1"/>
    <col min="15370" max="15374" width="12.25" style="498" customWidth="1"/>
    <col min="15375" max="15616" width="8" style="498"/>
    <col min="15617" max="15617" width="2.25" style="498" customWidth="1"/>
    <col min="15618" max="15618" width="3.375" style="498" customWidth="1"/>
    <col min="15619" max="15619" width="3.5" style="498" customWidth="1"/>
    <col min="15620" max="15620" width="5.375" style="498" customWidth="1"/>
    <col min="15621" max="15621" width="9.625" style="498" customWidth="1"/>
    <col min="15622" max="15622" width="49.375" style="498" customWidth="1"/>
    <col min="15623" max="15623" width="2.125" style="498" customWidth="1"/>
    <col min="15624" max="15624" width="12.375" style="498" customWidth="1"/>
    <col min="15625" max="15625" width="12.625" style="498" customWidth="1"/>
    <col min="15626" max="15630" width="12.25" style="498" customWidth="1"/>
    <col min="15631" max="15872" width="8" style="498"/>
    <col min="15873" max="15873" width="2.25" style="498" customWidth="1"/>
    <col min="15874" max="15874" width="3.375" style="498" customWidth="1"/>
    <col min="15875" max="15875" width="3.5" style="498" customWidth="1"/>
    <col min="15876" max="15876" width="5.375" style="498" customWidth="1"/>
    <col min="15877" max="15877" width="9.625" style="498" customWidth="1"/>
    <col min="15878" max="15878" width="49.375" style="498" customWidth="1"/>
    <col min="15879" max="15879" width="2.125" style="498" customWidth="1"/>
    <col min="15880" max="15880" width="12.375" style="498" customWidth="1"/>
    <col min="15881" max="15881" width="12.625" style="498" customWidth="1"/>
    <col min="15882" max="15886" width="12.25" style="498" customWidth="1"/>
    <col min="15887" max="16128" width="8" style="498"/>
    <col min="16129" max="16129" width="2.25" style="498" customWidth="1"/>
    <col min="16130" max="16130" width="3.375" style="498" customWidth="1"/>
    <col min="16131" max="16131" width="3.5" style="498" customWidth="1"/>
    <col min="16132" max="16132" width="5.375" style="498" customWidth="1"/>
    <col min="16133" max="16133" width="9.625" style="498" customWidth="1"/>
    <col min="16134" max="16134" width="49.375" style="498" customWidth="1"/>
    <col min="16135" max="16135" width="2.125" style="498" customWidth="1"/>
    <col min="16136" max="16136" width="12.375" style="498" customWidth="1"/>
    <col min="16137" max="16137" width="12.625" style="498" customWidth="1"/>
    <col min="16138" max="16142" width="12.25" style="498" customWidth="1"/>
    <col min="16143" max="16384" width="8" style="498"/>
  </cols>
  <sheetData>
    <row r="1" spans="1:14" s="355" customFormat="1" ht="13.5" customHeight="1">
      <c r="D1" s="356"/>
      <c r="E1" s="357"/>
      <c r="F1" s="358"/>
      <c r="G1" s="357"/>
      <c r="H1" s="359"/>
      <c r="I1" s="358"/>
      <c r="J1" s="358"/>
      <c r="K1" s="358"/>
      <c r="L1" s="810" t="s">
        <v>721</v>
      </c>
      <c r="M1" s="810"/>
      <c r="N1" s="810"/>
    </row>
    <row r="2" spans="1:14" s="355" customFormat="1" ht="13.5" customHeight="1">
      <c r="C2" s="360" t="s">
        <v>397</v>
      </c>
      <c r="D2" s="360"/>
      <c r="E2" s="357"/>
      <c r="F2" s="358"/>
      <c r="G2" s="357"/>
      <c r="H2" s="359"/>
      <c r="I2" s="358"/>
      <c r="J2" s="361"/>
      <c r="K2" s="361"/>
      <c r="L2" s="358" t="s">
        <v>722</v>
      </c>
      <c r="M2" s="361"/>
      <c r="N2" s="361"/>
    </row>
    <row r="3" spans="1:14" s="355" customFormat="1" ht="2.25" customHeight="1">
      <c r="D3" s="360"/>
      <c r="E3" s="357"/>
      <c r="F3" s="358"/>
      <c r="G3" s="357"/>
      <c r="H3" s="359"/>
      <c r="I3" s="358"/>
      <c r="J3" s="361"/>
      <c r="K3" s="361"/>
      <c r="L3" s="358"/>
      <c r="M3" s="361"/>
      <c r="N3" s="361"/>
    </row>
    <row r="4" spans="1:14" s="355" customFormat="1" ht="32.25" customHeight="1">
      <c r="A4" s="811" t="s">
        <v>398</v>
      </c>
      <c r="B4" s="812"/>
      <c r="C4" s="812"/>
      <c r="D4" s="812"/>
      <c r="E4" s="812"/>
      <c r="F4" s="812"/>
      <c r="G4" s="812"/>
      <c r="H4" s="812"/>
      <c r="I4" s="812"/>
      <c r="J4" s="812"/>
      <c r="K4" s="812"/>
      <c r="L4" s="812"/>
      <c r="M4" s="812"/>
      <c r="N4" s="812"/>
    </row>
    <row r="5" spans="1:14" s="355" customFormat="1" ht="10.5" customHeight="1">
      <c r="A5" s="362"/>
      <c r="B5" s="362"/>
      <c r="C5" s="362"/>
      <c r="D5" s="362"/>
      <c r="E5" s="363"/>
      <c r="F5" s="361"/>
      <c r="G5" s="363"/>
      <c r="H5" s="364"/>
      <c r="I5" s="356"/>
      <c r="J5" s="356"/>
      <c r="K5" s="356"/>
      <c r="L5" s="356"/>
      <c r="M5" s="356"/>
      <c r="N5" s="356" t="s">
        <v>0</v>
      </c>
    </row>
    <row r="6" spans="1:14" s="365" customFormat="1" ht="29.25" customHeight="1">
      <c r="A6" s="813" t="s">
        <v>399</v>
      </c>
      <c r="B6" s="814"/>
      <c r="C6" s="813" t="s">
        <v>304</v>
      </c>
      <c r="D6" s="814"/>
      <c r="E6" s="813" t="s">
        <v>400</v>
      </c>
      <c r="F6" s="819"/>
      <c r="G6" s="822" t="s">
        <v>5</v>
      </c>
      <c r="H6" s="825" t="s">
        <v>36</v>
      </c>
      <c r="I6" s="828" t="s">
        <v>401</v>
      </c>
      <c r="J6" s="829"/>
      <c r="K6" s="830"/>
      <c r="L6" s="828" t="s">
        <v>402</v>
      </c>
      <c r="M6" s="829"/>
      <c r="N6" s="830"/>
    </row>
    <row r="7" spans="1:14" s="365" customFormat="1" ht="15" customHeight="1">
      <c r="A7" s="815"/>
      <c r="B7" s="816"/>
      <c r="C7" s="815"/>
      <c r="D7" s="816"/>
      <c r="E7" s="820"/>
      <c r="F7" s="821"/>
      <c r="G7" s="823"/>
      <c r="H7" s="826"/>
      <c r="I7" s="831" t="s">
        <v>403</v>
      </c>
      <c r="J7" s="366" t="s">
        <v>134</v>
      </c>
      <c r="K7" s="367"/>
      <c r="L7" s="831" t="s">
        <v>403</v>
      </c>
      <c r="M7" s="366" t="s">
        <v>134</v>
      </c>
      <c r="N7" s="367"/>
    </row>
    <row r="8" spans="1:14" s="365" customFormat="1" ht="15.75" customHeight="1">
      <c r="A8" s="817"/>
      <c r="B8" s="818"/>
      <c r="C8" s="817"/>
      <c r="D8" s="818"/>
      <c r="E8" s="368" t="s">
        <v>404</v>
      </c>
      <c r="F8" s="369"/>
      <c r="G8" s="824"/>
      <c r="H8" s="827"/>
      <c r="I8" s="832"/>
      <c r="J8" s="367" t="s">
        <v>405</v>
      </c>
      <c r="K8" s="370" t="s">
        <v>406</v>
      </c>
      <c r="L8" s="832"/>
      <c r="M8" s="367" t="s">
        <v>405</v>
      </c>
      <c r="N8" s="370" t="s">
        <v>406</v>
      </c>
    </row>
    <row r="9" spans="1:14" s="373" customFormat="1" ht="11.25">
      <c r="A9" s="833">
        <v>1</v>
      </c>
      <c r="B9" s="834"/>
      <c r="C9" s="833">
        <v>2</v>
      </c>
      <c r="D9" s="834"/>
      <c r="E9" s="371">
        <v>3</v>
      </c>
      <c r="F9" s="371">
        <v>4</v>
      </c>
      <c r="G9" s="371">
        <v>5</v>
      </c>
      <c r="H9" s="371">
        <v>6</v>
      </c>
      <c r="I9" s="372">
        <v>7</v>
      </c>
      <c r="J9" s="372">
        <v>8</v>
      </c>
      <c r="K9" s="372">
        <v>9</v>
      </c>
      <c r="L9" s="372">
        <v>10</v>
      </c>
      <c r="M9" s="372">
        <v>11</v>
      </c>
      <c r="N9" s="372">
        <v>12</v>
      </c>
    </row>
    <row r="10" spans="1:14" s="380" customFormat="1" ht="5.0999999999999996" customHeight="1">
      <c r="A10" s="374"/>
      <c r="B10" s="375"/>
      <c r="C10" s="375"/>
      <c r="D10" s="375"/>
      <c r="E10" s="376"/>
      <c r="F10" s="376"/>
      <c r="G10" s="376"/>
      <c r="H10" s="377"/>
      <c r="I10" s="378"/>
      <c r="J10" s="378"/>
      <c r="K10" s="378"/>
      <c r="L10" s="378"/>
      <c r="M10" s="378"/>
      <c r="N10" s="379"/>
    </row>
    <row r="11" spans="1:14" s="383" customFormat="1" ht="14.1" customHeight="1">
      <c r="A11" s="835" t="s">
        <v>145</v>
      </c>
      <c r="B11" s="836"/>
      <c r="C11" s="836"/>
      <c r="D11" s="836"/>
      <c r="E11" s="836"/>
      <c r="F11" s="836"/>
      <c r="G11" s="381" t="s">
        <v>6</v>
      </c>
      <c r="H11" s="382">
        <f>I11+L11</f>
        <v>549527158</v>
      </c>
      <c r="I11" s="382">
        <f>J11+K11</f>
        <v>325737132</v>
      </c>
      <c r="J11" s="382">
        <f t="shared" ref="J11:K13" si="0">J15+J59+J215</f>
        <v>186516647</v>
      </c>
      <c r="K11" s="382">
        <f t="shared" si="0"/>
        <v>139220485</v>
      </c>
      <c r="L11" s="382">
        <f>M11+N11</f>
        <v>223790026</v>
      </c>
      <c r="M11" s="382">
        <f t="shared" ref="M11:N13" si="1">M15+M59+M215</f>
        <v>25532971</v>
      </c>
      <c r="N11" s="382">
        <f t="shared" si="1"/>
        <v>198257055</v>
      </c>
    </row>
    <row r="12" spans="1:14" s="383" customFormat="1" ht="14.1" customHeight="1">
      <c r="A12" s="837"/>
      <c r="B12" s="838"/>
      <c r="C12" s="838"/>
      <c r="D12" s="838"/>
      <c r="E12" s="838"/>
      <c r="F12" s="838"/>
      <c r="G12" s="381" t="s">
        <v>7</v>
      </c>
      <c r="H12" s="382">
        <f>I12+L12</f>
        <v>9908940</v>
      </c>
      <c r="I12" s="382">
        <f>J12+K12</f>
        <v>0</v>
      </c>
      <c r="J12" s="382">
        <f t="shared" si="0"/>
        <v>0</v>
      </c>
      <c r="K12" s="382">
        <f t="shared" si="0"/>
        <v>0</v>
      </c>
      <c r="L12" s="382">
        <f>M12+N12</f>
        <v>9908940</v>
      </c>
      <c r="M12" s="382">
        <f t="shared" si="1"/>
        <v>0</v>
      </c>
      <c r="N12" s="382">
        <f t="shared" si="1"/>
        <v>9908940</v>
      </c>
    </row>
    <row r="13" spans="1:14" s="383" customFormat="1" ht="14.1" customHeight="1">
      <c r="A13" s="839"/>
      <c r="B13" s="840"/>
      <c r="C13" s="840"/>
      <c r="D13" s="840"/>
      <c r="E13" s="840"/>
      <c r="F13" s="840"/>
      <c r="G13" s="381" t="s">
        <v>8</v>
      </c>
      <c r="H13" s="382">
        <f>I13+L13</f>
        <v>559436098</v>
      </c>
      <c r="I13" s="382">
        <f>J13+K13</f>
        <v>325737132</v>
      </c>
      <c r="J13" s="382">
        <f t="shared" si="0"/>
        <v>186516647</v>
      </c>
      <c r="K13" s="382">
        <f t="shared" si="0"/>
        <v>139220485</v>
      </c>
      <c r="L13" s="382">
        <f>M13+N13</f>
        <v>233698966</v>
      </c>
      <c r="M13" s="382">
        <f t="shared" si="1"/>
        <v>25532971</v>
      </c>
      <c r="N13" s="382">
        <f t="shared" si="1"/>
        <v>208165995</v>
      </c>
    </row>
    <row r="14" spans="1:14" s="391" customFormat="1" ht="5.0999999999999996" customHeight="1">
      <c r="A14" s="384"/>
      <c r="B14" s="385"/>
      <c r="C14" s="385"/>
      <c r="D14" s="385"/>
      <c r="E14" s="386"/>
      <c r="F14" s="387"/>
      <c r="G14" s="386"/>
      <c r="H14" s="388"/>
      <c r="I14" s="389"/>
      <c r="J14" s="389"/>
      <c r="K14" s="389"/>
      <c r="L14" s="389"/>
      <c r="M14" s="389"/>
      <c r="N14" s="390"/>
    </row>
    <row r="15" spans="1:14" s="395" customFormat="1" ht="15" customHeight="1">
      <c r="A15" s="773" t="s">
        <v>407</v>
      </c>
      <c r="B15" s="774"/>
      <c r="C15" s="774"/>
      <c r="D15" s="774"/>
      <c r="E15" s="774"/>
      <c r="F15" s="774"/>
      <c r="G15" s="392" t="s">
        <v>6</v>
      </c>
      <c r="H15" s="393">
        <f>I15+L15</f>
        <v>95812506</v>
      </c>
      <c r="I15" s="394">
        <f>J15+K15</f>
        <v>0</v>
      </c>
      <c r="J15" s="393">
        <f>J19+J22+J25+J28+J31+J34+J37+J40+J43+J46+J49+J52+J55</f>
        <v>0</v>
      </c>
      <c r="K15" s="393">
        <f>K19+K22+K25+K28+K31+K34+K37+K40+K43+K46+K49+K52+K55</f>
        <v>0</v>
      </c>
      <c r="L15" s="393">
        <f>M15+N15</f>
        <v>95812506</v>
      </c>
      <c r="M15" s="393">
        <f>M19+M22+M25+M28+M31+M34+M37+M40+M43+M46+M49+M52+M55</f>
        <v>0</v>
      </c>
      <c r="N15" s="393">
        <f>N19+N22+N25+N28+N31+N34+N37+N40+N43+N46+N49+N52+N55</f>
        <v>95812506</v>
      </c>
    </row>
    <row r="16" spans="1:14" s="395" customFormat="1" ht="15" customHeight="1">
      <c r="A16" s="775"/>
      <c r="B16" s="776"/>
      <c r="C16" s="776"/>
      <c r="D16" s="776"/>
      <c r="E16" s="776"/>
      <c r="F16" s="776"/>
      <c r="G16" s="392" t="s">
        <v>7</v>
      </c>
      <c r="H16" s="393">
        <f>I16+L16</f>
        <v>9809797</v>
      </c>
      <c r="I16" s="394">
        <f>J16+K16</f>
        <v>0</v>
      </c>
      <c r="J16" s="393">
        <f t="shared" ref="J16:K17" si="2">J20+J23+J26+J29+J32+J35+J38+J41+J44+J47+J50+J53+J56</f>
        <v>0</v>
      </c>
      <c r="K16" s="393">
        <f t="shared" si="2"/>
        <v>0</v>
      </c>
      <c r="L16" s="393">
        <f>M16+N16</f>
        <v>9809797</v>
      </c>
      <c r="M16" s="393">
        <f t="shared" ref="M16:N17" si="3">M20+M23+M26+M29+M32+M35+M38+M41+M44+M47+M50+M53+M56</f>
        <v>0</v>
      </c>
      <c r="N16" s="393">
        <f t="shared" si="3"/>
        <v>9809797</v>
      </c>
    </row>
    <row r="17" spans="1:14" s="395" customFormat="1" ht="15" customHeight="1">
      <c r="A17" s="777"/>
      <c r="B17" s="778"/>
      <c r="C17" s="778"/>
      <c r="D17" s="778"/>
      <c r="E17" s="778"/>
      <c r="F17" s="778"/>
      <c r="G17" s="392" t="s">
        <v>8</v>
      </c>
      <c r="H17" s="393">
        <f>I17+L17</f>
        <v>105622303</v>
      </c>
      <c r="I17" s="394">
        <f>J17+K17</f>
        <v>0</v>
      </c>
      <c r="J17" s="393">
        <f t="shared" si="2"/>
        <v>0</v>
      </c>
      <c r="K17" s="393">
        <f t="shared" si="2"/>
        <v>0</v>
      </c>
      <c r="L17" s="393">
        <f>M17+N17</f>
        <v>105622303</v>
      </c>
      <c r="M17" s="393">
        <f t="shared" si="3"/>
        <v>0</v>
      </c>
      <c r="N17" s="393">
        <f t="shared" si="3"/>
        <v>105622303</v>
      </c>
    </row>
    <row r="18" spans="1:14" s="391" customFormat="1" ht="5.25" customHeight="1">
      <c r="A18" s="396"/>
      <c r="B18" s="397"/>
      <c r="C18" s="397"/>
      <c r="D18" s="397"/>
      <c r="E18" s="398"/>
      <c r="F18" s="398"/>
      <c r="G18" s="398"/>
      <c r="H18" s="399"/>
      <c r="I18" s="400"/>
      <c r="J18" s="400"/>
      <c r="K18" s="400"/>
      <c r="L18" s="400"/>
      <c r="M18" s="400"/>
      <c r="N18" s="401"/>
    </row>
    <row r="19" spans="1:14" s="405" customFormat="1" ht="15.6" hidden="1" customHeight="1">
      <c r="A19" s="713" t="s">
        <v>10</v>
      </c>
      <c r="B19" s="714"/>
      <c r="C19" s="713" t="s">
        <v>167</v>
      </c>
      <c r="D19" s="714"/>
      <c r="E19" s="676" t="s">
        <v>408</v>
      </c>
      <c r="F19" s="677"/>
      <c r="G19" s="402" t="s">
        <v>6</v>
      </c>
      <c r="H19" s="403">
        <f t="shared" ref="H19:H57" si="4">I19+L19</f>
        <v>0</v>
      </c>
      <c r="I19" s="404">
        <f t="shared" ref="I19:I57" si="5">J19+K19</f>
        <v>0</v>
      </c>
      <c r="J19" s="404">
        <v>0</v>
      </c>
      <c r="K19" s="404">
        <v>0</v>
      </c>
      <c r="L19" s="404">
        <f t="shared" ref="L19:L57" si="6">M19+N19</f>
        <v>0</v>
      </c>
      <c r="M19" s="404">
        <v>0</v>
      </c>
      <c r="N19" s="404">
        <v>0</v>
      </c>
    </row>
    <row r="20" spans="1:14" s="405" customFormat="1" ht="15.6" hidden="1" customHeight="1">
      <c r="A20" s="674"/>
      <c r="B20" s="675"/>
      <c r="C20" s="674"/>
      <c r="D20" s="675"/>
      <c r="E20" s="678"/>
      <c r="F20" s="679"/>
      <c r="G20" s="402" t="s">
        <v>7</v>
      </c>
      <c r="H20" s="403">
        <f t="shared" si="4"/>
        <v>0</v>
      </c>
      <c r="I20" s="404">
        <f t="shared" si="5"/>
        <v>0</v>
      </c>
      <c r="J20" s="404">
        <v>0</v>
      </c>
      <c r="K20" s="404">
        <v>0</v>
      </c>
      <c r="L20" s="404">
        <f t="shared" si="6"/>
        <v>0</v>
      </c>
      <c r="M20" s="404">
        <v>0</v>
      </c>
      <c r="N20" s="404">
        <v>0</v>
      </c>
    </row>
    <row r="21" spans="1:14" s="405" customFormat="1" ht="15.6" hidden="1" customHeight="1">
      <c r="A21" s="674"/>
      <c r="B21" s="675"/>
      <c r="C21" s="674"/>
      <c r="D21" s="675"/>
      <c r="E21" s="680"/>
      <c r="F21" s="681"/>
      <c r="G21" s="402" t="s">
        <v>8</v>
      </c>
      <c r="H21" s="403">
        <f t="shared" si="4"/>
        <v>0</v>
      </c>
      <c r="I21" s="404">
        <f t="shared" si="5"/>
        <v>0</v>
      </c>
      <c r="J21" s="404">
        <f>J19+J20</f>
        <v>0</v>
      </c>
      <c r="K21" s="404">
        <f>K19+K20</f>
        <v>0</v>
      </c>
      <c r="L21" s="404">
        <f t="shared" si="6"/>
        <v>0</v>
      </c>
      <c r="M21" s="404">
        <f>M19+M20</f>
        <v>0</v>
      </c>
      <c r="N21" s="404">
        <f>N19+N20</f>
        <v>0</v>
      </c>
    </row>
    <row r="22" spans="1:14" s="405" customFormat="1" ht="15" customHeight="1">
      <c r="A22" s="674" t="s">
        <v>10</v>
      </c>
      <c r="B22" s="675"/>
      <c r="C22" s="674" t="s">
        <v>167</v>
      </c>
      <c r="D22" s="675"/>
      <c r="E22" s="676" t="s">
        <v>409</v>
      </c>
      <c r="F22" s="677"/>
      <c r="G22" s="402" t="s">
        <v>6</v>
      </c>
      <c r="H22" s="403">
        <f t="shared" si="4"/>
        <v>90051506</v>
      </c>
      <c r="I22" s="404">
        <f t="shared" si="5"/>
        <v>0</v>
      </c>
      <c r="J22" s="404">
        <v>0</v>
      </c>
      <c r="K22" s="404">
        <v>0</v>
      </c>
      <c r="L22" s="404">
        <f t="shared" si="6"/>
        <v>90051506</v>
      </c>
      <c r="M22" s="404">
        <v>0</v>
      </c>
      <c r="N22" s="404">
        <v>90051506</v>
      </c>
    </row>
    <row r="23" spans="1:14" s="405" customFormat="1" ht="15" customHeight="1">
      <c r="A23" s="674"/>
      <c r="B23" s="675"/>
      <c r="C23" s="674"/>
      <c r="D23" s="675"/>
      <c r="E23" s="678"/>
      <c r="F23" s="679"/>
      <c r="G23" s="402" t="s">
        <v>7</v>
      </c>
      <c r="H23" s="403">
        <f t="shared" si="4"/>
        <v>9809797</v>
      </c>
      <c r="I23" s="404">
        <f t="shared" si="5"/>
        <v>0</v>
      </c>
      <c r="J23" s="404">
        <v>0</v>
      </c>
      <c r="K23" s="404">
        <v>0</v>
      </c>
      <c r="L23" s="404">
        <f t="shared" si="6"/>
        <v>9809797</v>
      </c>
      <c r="M23" s="404">
        <v>0</v>
      </c>
      <c r="N23" s="404">
        <v>9809797</v>
      </c>
    </row>
    <row r="24" spans="1:14" s="405" customFormat="1" ht="15" customHeight="1">
      <c r="A24" s="674"/>
      <c r="B24" s="675"/>
      <c r="C24" s="674"/>
      <c r="D24" s="675"/>
      <c r="E24" s="680"/>
      <c r="F24" s="681"/>
      <c r="G24" s="402" t="s">
        <v>8</v>
      </c>
      <c r="H24" s="403">
        <f t="shared" si="4"/>
        <v>99861303</v>
      </c>
      <c r="I24" s="404">
        <f t="shared" si="5"/>
        <v>0</v>
      </c>
      <c r="J24" s="404">
        <f>J22+J23</f>
        <v>0</v>
      </c>
      <c r="K24" s="404">
        <f>K22+K23</f>
        <v>0</v>
      </c>
      <c r="L24" s="404">
        <f t="shared" si="6"/>
        <v>99861303</v>
      </c>
      <c r="M24" s="404">
        <f>M22+M23</f>
        <v>0</v>
      </c>
      <c r="N24" s="404">
        <f>N22+N23</f>
        <v>99861303</v>
      </c>
    </row>
    <row r="25" spans="1:14" s="405" customFormat="1" ht="15" customHeight="1">
      <c r="A25" s="674"/>
      <c r="B25" s="675"/>
      <c r="C25" s="674"/>
      <c r="D25" s="675"/>
      <c r="E25" s="676" t="s">
        <v>410</v>
      </c>
      <c r="F25" s="677"/>
      <c r="G25" s="402" t="s">
        <v>6</v>
      </c>
      <c r="H25" s="403">
        <f t="shared" si="4"/>
        <v>0</v>
      </c>
      <c r="I25" s="404">
        <f t="shared" si="5"/>
        <v>0</v>
      </c>
      <c r="J25" s="404">
        <v>0</v>
      </c>
      <c r="K25" s="404">
        <v>0</v>
      </c>
      <c r="L25" s="404">
        <f t="shared" si="6"/>
        <v>0</v>
      </c>
      <c r="M25" s="404">
        <v>0</v>
      </c>
      <c r="N25" s="404">
        <v>0</v>
      </c>
    </row>
    <row r="26" spans="1:14" s="405" customFormat="1" ht="15" customHeight="1">
      <c r="A26" s="674"/>
      <c r="B26" s="675"/>
      <c r="C26" s="674"/>
      <c r="D26" s="675"/>
      <c r="E26" s="678"/>
      <c r="F26" s="679"/>
      <c r="G26" s="402" t="s">
        <v>7</v>
      </c>
      <c r="H26" s="403">
        <f t="shared" si="4"/>
        <v>5761000</v>
      </c>
      <c r="I26" s="404">
        <f t="shared" si="5"/>
        <v>0</v>
      </c>
      <c r="J26" s="404">
        <v>0</v>
      </c>
      <c r="K26" s="404">
        <v>0</v>
      </c>
      <c r="L26" s="404">
        <f t="shared" si="6"/>
        <v>5761000</v>
      </c>
      <c r="M26" s="404">
        <v>0</v>
      </c>
      <c r="N26" s="404">
        <v>5761000</v>
      </c>
    </row>
    <row r="27" spans="1:14" s="405" customFormat="1" ht="15" customHeight="1">
      <c r="A27" s="674"/>
      <c r="B27" s="675"/>
      <c r="C27" s="674"/>
      <c r="D27" s="675"/>
      <c r="E27" s="680"/>
      <c r="F27" s="681"/>
      <c r="G27" s="402" t="s">
        <v>8</v>
      </c>
      <c r="H27" s="403">
        <f t="shared" si="4"/>
        <v>5761000</v>
      </c>
      <c r="I27" s="404">
        <f t="shared" si="5"/>
        <v>0</v>
      </c>
      <c r="J27" s="404">
        <f>J25+J26</f>
        <v>0</v>
      </c>
      <c r="K27" s="404">
        <f>K25+K26</f>
        <v>0</v>
      </c>
      <c r="L27" s="404">
        <f t="shared" si="6"/>
        <v>5761000</v>
      </c>
      <c r="M27" s="404">
        <f>M25+M26</f>
        <v>0</v>
      </c>
      <c r="N27" s="404">
        <f>N25+N26</f>
        <v>5761000</v>
      </c>
    </row>
    <row r="28" spans="1:14" s="405" customFormat="1" ht="15" customHeight="1">
      <c r="A28" s="674"/>
      <c r="B28" s="675"/>
      <c r="C28" s="674"/>
      <c r="D28" s="675"/>
      <c r="E28" s="676" t="s">
        <v>411</v>
      </c>
      <c r="F28" s="677"/>
      <c r="G28" s="402" t="s">
        <v>6</v>
      </c>
      <c r="H28" s="403">
        <f t="shared" si="4"/>
        <v>1875000</v>
      </c>
      <c r="I28" s="404">
        <f t="shared" si="5"/>
        <v>0</v>
      </c>
      <c r="J28" s="404">
        <v>0</v>
      </c>
      <c r="K28" s="404">
        <v>0</v>
      </c>
      <c r="L28" s="404">
        <f t="shared" si="6"/>
        <v>1875000</v>
      </c>
      <c r="M28" s="404">
        <v>0</v>
      </c>
      <c r="N28" s="404">
        <v>1875000</v>
      </c>
    </row>
    <row r="29" spans="1:14" s="405" customFormat="1" ht="15" customHeight="1">
      <c r="A29" s="674"/>
      <c r="B29" s="675"/>
      <c r="C29" s="674"/>
      <c r="D29" s="675"/>
      <c r="E29" s="678"/>
      <c r="F29" s="679"/>
      <c r="G29" s="402" t="s">
        <v>7</v>
      </c>
      <c r="H29" s="403">
        <f t="shared" si="4"/>
        <v>-1875000</v>
      </c>
      <c r="I29" s="404">
        <f t="shared" si="5"/>
        <v>0</v>
      </c>
      <c r="J29" s="404">
        <v>0</v>
      </c>
      <c r="K29" s="404">
        <v>0</v>
      </c>
      <c r="L29" s="404">
        <f t="shared" si="6"/>
        <v>-1875000</v>
      </c>
      <c r="M29" s="404">
        <v>0</v>
      </c>
      <c r="N29" s="404">
        <v>-1875000</v>
      </c>
    </row>
    <row r="30" spans="1:14" s="405" customFormat="1" ht="15" customHeight="1">
      <c r="A30" s="674"/>
      <c r="B30" s="675"/>
      <c r="C30" s="674"/>
      <c r="D30" s="675"/>
      <c r="E30" s="680"/>
      <c r="F30" s="681"/>
      <c r="G30" s="402" t="s">
        <v>8</v>
      </c>
      <c r="H30" s="403">
        <f t="shared" si="4"/>
        <v>0</v>
      </c>
      <c r="I30" s="404">
        <f t="shared" si="5"/>
        <v>0</v>
      </c>
      <c r="J30" s="404">
        <f>J28+J29</f>
        <v>0</v>
      </c>
      <c r="K30" s="404">
        <f>K28+K29</f>
        <v>0</v>
      </c>
      <c r="L30" s="404">
        <f t="shared" si="6"/>
        <v>0</v>
      </c>
      <c r="M30" s="404">
        <f>M28+M29</f>
        <v>0</v>
      </c>
      <c r="N30" s="404">
        <f>N28+N29</f>
        <v>0</v>
      </c>
    </row>
    <row r="31" spans="1:14" s="405" customFormat="1" ht="15" customHeight="1">
      <c r="A31" s="674"/>
      <c r="B31" s="675"/>
      <c r="C31" s="674"/>
      <c r="D31" s="675"/>
      <c r="E31" s="676" t="s">
        <v>412</v>
      </c>
      <c r="F31" s="677"/>
      <c r="G31" s="402" t="s">
        <v>6</v>
      </c>
      <c r="H31" s="403">
        <f t="shared" si="4"/>
        <v>819000</v>
      </c>
      <c r="I31" s="404">
        <f t="shared" si="5"/>
        <v>0</v>
      </c>
      <c r="J31" s="404">
        <v>0</v>
      </c>
      <c r="K31" s="404">
        <v>0</v>
      </c>
      <c r="L31" s="404">
        <f t="shared" si="6"/>
        <v>819000</v>
      </c>
      <c r="M31" s="404">
        <v>0</v>
      </c>
      <c r="N31" s="404">
        <v>819000</v>
      </c>
    </row>
    <row r="32" spans="1:14" s="405" customFormat="1" ht="15" customHeight="1">
      <c r="A32" s="674"/>
      <c r="B32" s="675"/>
      <c r="C32" s="674"/>
      <c r="D32" s="675"/>
      <c r="E32" s="678"/>
      <c r="F32" s="679"/>
      <c r="G32" s="402" t="s">
        <v>7</v>
      </c>
      <c r="H32" s="403">
        <f t="shared" si="4"/>
        <v>-819000</v>
      </c>
      <c r="I32" s="404">
        <f t="shared" si="5"/>
        <v>0</v>
      </c>
      <c r="J32" s="404">
        <v>0</v>
      </c>
      <c r="K32" s="404">
        <v>0</v>
      </c>
      <c r="L32" s="404">
        <f t="shared" si="6"/>
        <v>-819000</v>
      </c>
      <c r="M32" s="404">
        <v>0</v>
      </c>
      <c r="N32" s="404">
        <v>-819000</v>
      </c>
    </row>
    <row r="33" spans="1:14" s="405" customFormat="1" ht="15" customHeight="1">
      <c r="A33" s="674"/>
      <c r="B33" s="675"/>
      <c r="C33" s="674"/>
      <c r="D33" s="675"/>
      <c r="E33" s="680"/>
      <c r="F33" s="681"/>
      <c r="G33" s="402" t="s">
        <v>8</v>
      </c>
      <c r="H33" s="403">
        <f t="shared" si="4"/>
        <v>0</v>
      </c>
      <c r="I33" s="404">
        <f t="shared" si="5"/>
        <v>0</v>
      </c>
      <c r="J33" s="404">
        <f>J31+J32</f>
        <v>0</v>
      </c>
      <c r="K33" s="404">
        <f>K31+K32</f>
        <v>0</v>
      </c>
      <c r="L33" s="404">
        <f t="shared" si="6"/>
        <v>0</v>
      </c>
      <c r="M33" s="404">
        <f>M31+M32</f>
        <v>0</v>
      </c>
      <c r="N33" s="404">
        <f>N31+N32</f>
        <v>0</v>
      </c>
    </row>
    <row r="34" spans="1:14" s="405" customFormat="1" ht="15" customHeight="1">
      <c r="A34" s="674"/>
      <c r="B34" s="675"/>
      <c r="C34" s="674"/>
      <c r="D34" s="675"/>
      <c r="E34" s="676" t="s">
        <v>413</v>
      </c>
      <c r="F34" s="677"/>
      <c r="G34" s="402" t="s">
        <v>6</v>
      </c>
      <c r="H34" s="403">
        <f t="shared" si="4"/>
        <v>662000</v>
      </c>
      <c r="I34" s="404">
        <f t="shared" si="5"/>
        <v>0</v>
      </c>
      <c r="J34" s="404">
        <v>0</v>
      </c>
      <c r="K34" s="404">
        <v>0</v>
      </c>
      <c r="L34" s="404">
        <f t="shared" si="6"/>
        <v>662000</v>
      </c>
      <c r="M34" s="404">
        <v>0</v>
      </c>
      <c r="N34" s="404">
        <v>662000</v>
      </c>
    </row>
    <row r="35" spans="1:14" s="405" customFormat="1" ht="15" customHeight="1">
      <c r="A35" s="674"/>
      <c r="B35" s="675"/>
      <c r="C35" s="674"/>
      <c r="D35" s="675"/>
      <c r="E35" s="678"/>
      <c r="F35" s="679"/>
      <c r="G35" s="402" t="s">
        <v>7</v>
      </c>
      <c r="H35" s="403">
        <f t="shared" si="4"/>
        <v>-662000</v>
      </c>
      <c r="I35" s="404">
        <f t="shared" si="5"/>
        <v>0</v>
      </c>
      <c r="J35" s="404">
        <v>0</v>
      </c>
      <c r="K35" s="404">
        <v>0</v>
      </c>
      <c r="L35" s="404">
        <f t="shared" si="6"/>
        <v>-662000</v>
      </c>
      <c r="M35" s="404">
        <v>0</v>
      </c>
      <c r="N35" s="404">
        <v>-662000</v>
      </c>
    </row>
    <row r="36" spans="1:14" s="405" customFormat="1" ht="15" customHeight="1">
      <c r="A36" s="674"/>
      <c r="B36" s="675"/>
      <c r="C36" s="674"/>
      <c r="D36" s="675"/>
      <c r="E36" s="680"/>
      <c r="F36" s="681"/>
      <c r="G36" s="402" t="s">
        <v>8</v>
      </c>
      <c r="H36" s="403">
        <f t="shared" si="4"/>
        <v>0</v>
      </c>
      <c r="I36" s="404">
        <f t="shared" si="5"/>
        <v>0</v>
      </c>
      <c r="J36" s="404">
        <f>J34+J35</f>
        <v>0</v>
      </c>
      <c r="K36" s="404">
        <f>K34+K35</f>
        <v>0</v>
      </c>
      <c r="L36" s="404">
        <f t="shared" si="6"/>
        <v>0</v>
      </c>
      <c r="M36" s="404">
        <f>M34+M35</f>
        <v>0</v>
      </c>
      <c r="N36" s="404">
        <f>N34+N35</f>
        <v>0</v>
      </c>
    </row>
    <row r="37" spans="1:14" s="405" customFormat="1" ht="15" customHeight="1">
      <c r="A37" s="674"/>
      <c r="B37" s="675"/>
      <c r="C37" s="674"/>
      <c r="D37" s="675"/>
      <c r="E37" s="676" t="s">
        <v>414</v>
      </c>
      <c r="F37" s="677"/>
      <c r="G37" s="402" t="s">
        <v>6</v>
      </c>
      <c r="H37" s="403">
        <f t="shared" si="4"/>
        <v>633000</v>
      </c>
      <c r="I37" s="404">
        <f t="shared" si="5"/>
        <v>0</v>
      </c>
      <c r="J37" s="404">
        <v>0</v>
      </c>
      <c r="K37" s="404">
        <v>0</v>
      </c>
      <c r="L37" s="404">
        <f t="shared" si="6"/>
        <v>633000</v>
      </c>
      <c r="M37" s="404">
        <v>0</v>
      </c>
      <c r="N37" s="404">
        <v>633000</v>
      </c>
    </row>
    <row r="38" spans="1:14" s="405" customFormat="1" ht="15" customHeight="1">
      <c r="A38" s="674"/>
      <c r="B38" s="675"/>
      <c r="C38" s="674"/>
      <c r="D38" s="675"/>
      <c r="E38" s="678"/>
      <c r="F38" s="679"/>
      <c r="G38" s="402" t="s">
        <v>7</v>
      </c>
      <c r="H38" s="403">
        <f t="shared" si="4"/>
        <v>-633000</v>
      </c>
      <c r="I38" s="404">
        <f t="shared" si="5"/>
        <v>0</v>
      </c>
      <c r="J38" s="404">
        <v>0</v>
      </c>
      <c r="K38" s="404">
        <v>0</v>
      </c>
      <c r="L38" s="404">
        <f t="shared" si="6"/>
        <v>-633000</v>
      </c>
      <c r="M38" s="404">
        <v>0</v>
      </c>
      <c r="N38" s="404">
        <v>-633000</v>
      </c>
    </row>
    <row r="39" spans="1:14" s="405" customFormat="1" ht="15" customHeight="1">
      <c r="A39" s="674"/>
      <c r="B39" s="675"/>
      <c r="C39" s="674"/>
      <c r="D39" s="675"/>
      <c r="E39" s="680"/>
      <c r="F39" s="681"/>
      <c r="G39" s="402" t="s">
        <v>8</v>
      </c>
      <c r="H39" s="403">
        <f t="shared" si="4"/>
        <v>0</v>
      </c>
      <c r="I39" s="404">
        <f t="shared" si="5"/>
        <v>0</v>
      </c>
      <c r="J39" s="404">
        <f>J37+J38</f>
        <v>0</v>
      </c>
      <c r="K39" s="404">
        <f>K37+K38</f>
        <v>0</v>
      </c>
      <c r="L39" s="404">
        <f t="shared" si="6"/>
        <v>0</v>
      </c>
      <c r="M39" s="404">
        <f>M37+M38</f>
        <v>0</v>
      </c>
      <c r="N39" s="404">
        <f>N37+N38</f>
        <v>0</v>
      </c>
    </row>
    <row r="40" spans="1:14" s="405" customFormat="1" ht="15" customHeight="1">
      <c r="A40" s="674"/>
      <c r="B40" s="675"/>
      <c r="C40" s="674"/>
      <c r="D40" s="675"/>
      <c r="E40" s="676" t="s">
        <v>415</v>
      </c>
      <c r="F40" s="677"/>
      <c r="G40" s="402" t="s">
        <v>6</v>
      </c>
      <c r="H40" s="403">
        <f t="shared" si="4"/>
        <v>468000</v>
      </c>
      <c r="I40" s="404">
        <f t="shared" si="5"/>
        <v>0</v>
      </c>
      <c r="J40" s="404">
        <v>0</v>
      </c>
      <c r="K40" s="404">
        <v>0</v>
      </c>
      <c r="L40" s="404">
        <f t="shared" si="6"/>
        <v>468000</v>
      </c>
      <c r="M40" s="404">
        <v>0</v>
      </c>
      <c r="N40" s="404">
        <v>468000</v>
      </c>
    </row>
    <row r="41" spans="1:14" s="405" customFormat="1" ht="15" customHeight="1">
      <c r="A41" s="674"/>
      <c r="B41" s="675"/>
      <c r="C41" s="674"/>
      <c r="D41" s="675"/>
      <c r="E41" s="678"/>
      <c r="F41" s="679"/>
      <c r="G41" s="402" t="s">
        <v>7</v>
      </c>
      <c r="H41" s="403">
        <f t="shared" si="4"/>
        <v>-468000</v>
      </c>
      <c r="I41" s="404">
        <f t="shared" si="5"/>
        <v>0</v>
      </c>
      <c r="J41" s="404">
        <v>0</v>
      </c>
      <c r="K41" s="404">
        <v>0</v>
      </c>
      <c r="L41" s="404">
        <f t="shared" si="6"/>
        <v>-468000</v>
      </c>
      <c r="M41" s="404">
        <v>0</v>
      </c>
      <c r="N41" s="404">
        <v>-468000</v>
      </c>
    </row>
    <row r="42" spans="1:14" s="405" customFormat="1" ht="15" customHeight="1">
      <c r="A42" s="674"/>
      <c r="B42" s="675"/>
      <c r="C42" s="674"/>
      <c r="D42" s="675"/>
      <c r="E42" s="680"/>
      <c r="F42" s="681"/>
      <c r="G42" s="402" t="s">
        <v>8</v>
      </c>
      <c r="H42" s="403">
        <f t="shared" si="4"/>
        <v>0</v>
      </c>
      <c r="I42" s="404">
        <f t="shared" si="5"/>
        <v>0</v>
      </c>
      <c r="J42" s="404">
        <f>J40+J41</f>
        <v>0</v>
      </c>
      <c r="K42" s="404">
        <f>K40+K41</f>
        <v>0</v>
      </c>
      <c r="L42" s="404">
        <f t="shared" si="6"/>
        <v>0</v>
      </c>
      <c r="M42" s="404">
        <f>M40+M41</f>
        <v>0</v>
      </c>
      <c r="N42" s="404">
        <f>N40+N41</f>
        <v>0</v>
      </c>
    </row>
    <row r="43" spans="1:14" s="405" customFormat="1" ht="15" customHeight="1">
      <c r="A43" s="674"/>
      <c r="B43" s="675"/>
      <c r="C43" s="674"/>
      <c r="D43" s="675"/>
      <c r="E43" s="676" t="s">
        <v>416</v>
      </c>
      <c r="F43" s="677"/>
      <c r="G43" s="402" t="s">
        <v>6</v>
      </c>
      <c r="H43" s="403">
        <f t="shared" si="4"/>
        <v>482000</v>
      </c>
      <c r="I43" s="404">
        <f t="shared" si="5"/>
        <v>0</v>
      </c>
      <c r="J43" s="404">
        <v>0</v>
      </c>
      <c r="K43" s="404">
        <v>0</v>
      </c>
      <c r="L43" s="404">
        <f t="shared" si="6"/>
        <v>482000</v>
      </c>
      <c r="M43" s="404">
        <v>0</v>
      </c>
      <c r="N43" s="404">
        <v>482000</v>
      </c>
    </row>
    <row r="44" spans="1:14" s="405" customFormat="1" ht="15" customHeight="1">
      <c r="A44" s="674"/>
      <c r="B44" s="675"/>
      <c r="C44" s="674"/>
      <c r="D44" s="675"/>
      <c r="E44" s="678"/>
      <c r="F44" s="679"/>
      <c r="G44" s="402" t="s">
        <v>7</v>
      </c>
      <c r="H44" s="403">
        <f t="shared" si="4"/>
        <v>-482000</v>
      </c>
      <c r="I44" s="404">
        <f t="shared" si="5"/>
        <v>0</v>
      </c>
      <c r="J44" s="404">
        <v>0</v>
      </c>
      <c r="K44" s="404">
        <v>0</v>
      </c>
      <c r="L44" s="404">
        <f t="shared" si="6"/>
        <v>-482000</v>
      </c>
      <c r="M44" s="404">
        <v>0</v>
      </c>
      <c r="N44" s="404">
        <v>-482000</v>
      </c>
    </row>
    <row r="45" spans="1:14" s="405" customFormat="1" ht="15" customHeight="1">
      <c r="A45" s="674"/>
      <c r="B45" s="675"/>
      <c r="C45" s="674"/>
      <c r="D45" s="675"/>
      <c r="E45" s="680"/>
      <c r="F45" s="681"/>
      <c r="G45" s="402" t="s">
        <v>8</v>
      </c>
      <c r="H45" s="403">
        <f t="shared" si="4"/>
        <v>0</v>
      </c>
      <c r="I45" s="404">
        <f t="shared" si="5"/>
        <v>0</v>
      </c>
      <c r="J45" s="404">
        <f>J43+J44</f>
        <v>0</v>
      </c>
      <c r="K45" s="404">
        <f>K43+K44</f>
        <v>0</v>
      </c>
      <c r="L45" s="404">
        <f t="shared" si="6"/>
        <v>0</v>
      </c>
      <c r="M45" s="404">
        <f>M43+M44</f>
        <v>0</v>
      </c>
      <c r="N45" s="404">
        <f>N43+N44</f>
        <v>0</v>
      </c>
    </row>
    <row r="46" spans="1:14" s="405" customFormat="1" ht="15" customHeight="1">
      <c r="A46" s="674"/>
      <c r="B46" s="675"/>
      <c r="C46" s="674"/>
      <c r="D46" s="675"/>
      <c r="E46" s="676" t="s">
        <v>417</v>
      </c>
      <c r="F46" s="677"/>
      <c r="G46" s="402" t="s">
        <v>6</v>
      </c>
      <c r="H46" s="403">
        <f t="shared" si="4"/>
        <v>468000</v>
      </c>
      <c r="I46" s="404">
        <f t="shared" si="5"/>
        <v>0</v>
      </c>
      <c r="J46" s="404">
        <v>0</v>
      </c>
      <c r="K46" s="404">
        <v>0</v>
      </c>
      <c r="L46" s="404">
        <f t="shared" si="6"/>
        <v>468000</v>
      </c>
      <c r="M46" s="404">
        <v>0</v>
      </c>
      <c r="N46" s="404">
        <v>468000</v>
      </c>
    </row>
    <row r="47" spans="1:14" s="405" customFormat="1" ht="15" customHeight="1">
      <c r="A47" s="674"/>
      <c r="B47" s="675"/>
      <c r="C47" s="674"/>
      <c r="D47" s="675"/>
      <c r="E47" s="678"/>
      <c r="F47" s="679"/>
      <c r="G47" s="402" t="s">
        <v>7</v>
      </c>
      <c r="H47" s="403">
        <f t="shared" si="4"/>
        <v>-468000</v>
      </c>
      <c r="I47" s="404">
        <f t="shared" si="5"/>
        <v>0</v>
      </c>
      <c r="J47" s="404">
        <v>0</v>
      </c>
      <c r="K47" s="404">
        <v>0</v>
      </c>
      <c r="L47" s="404">
        <f t="shared" si="6"/>
        <v>-468000</v>
      </c>
      <c r="M47" s="404">
        <v>0</v>
      </c>
      <c r="N47" s="404">
        <v>-468000</v>
      </c>
    </row>
    <row r="48" spans="1:14" s="405" customFormat="1" ht="15" customHeight="1">
      <c r="A48" s="685"/>
      <c r="B48" s="686"/>
      <c r="C48" s="685"/>
      <c r="D48" s="686"/>
      <c r="E48" s="680"/>
      <c r="F48" s="681"/>
      <c r="G48" s="402" t="s">
        <v>8</v>
      </c>
      <c r="H48" s="403">
        <f t="shared" si="4"/>
        <v>0</v>
      </c>
      <c r="I48" s="404">
        <f t="shared" si="5"/>
        <v>0</v>
      </c>
      <c r="J48" s="404">
        <f>J46+J47</f>
        <v>0</v>
      </c>
      <c r="K48" s="404">
        <f>K46+K47</f>
        <v>0</v>
      </c>
      <c r="L48" s="404">
        <f t="shared" si="6"/>
        <v>0</v>
      </c>
      <c r="M48" s="404">
        <f>M46+M47</f>
        <v>0</v>
      </c>
      <c r="N48" s="404">
        <f>N46+N47</f>
        <v>0</v>
      </c>
    </row>
    <row r="49" spans="1:14" s="405" customFormat="1" ht="15.6" customHeight="1">
      <c r="A49" s="713"/>
      <c r="B49" s="714"/>
      <c r="C49" s="713"/>
      <c r="D49" s="714"/>
      <c r="E49" s="676" t="s">
        <v>418</v>
      </c>
      <c r="F49" s="677"/>
      <c r="G49" s="402" t="s">
        <v>6</v>
      </c>
      <c r="H49" s="403">
        <f t="shared" si="4"/>
        <v>221000</v>
      </c>
      <c r="I49" s="404">
        <f t="shared" si="5"/>
        <v>0</v>
      </c>
      <c r="J49" s="404">
        <v>0</v>
      </c>
      <c r="K49" s="404">
        <v>0</v>
      </c>
      <c r="L49" s="404">
        <f t="shared" si="6"/>
        <v>221000</v>
      </c>
      <c r="M49" s="404">
        <v>0</v>
      </c>
      <c r="N49" s="404">
        <v>221000</v>
      </c>
    </row>
    <row r="50" spans="1:14" s="405" customFormat="1" ht="15.6" customHeight="1">
      <c r="A50" s="674"/>
      <c r="B50" s="675"/>
      <c r="C50" s="674"/>
      <c r="D50" s="675"/>
      <c r="E50" s="678"/>
      <c r="F50" s="679"/>
      <c r="G50" s="402" t="s">
        <v>7</v>
      </c>
      <c r="H50" s="403">
        <f t="shared" si="4"/>
        <v>-221000</v>
      </c>
      <c r="I50" s="404">
        <f t="shared" si="5"/>
        <v>0</v>
      </c>
      <c r="J50" s="404">
        <v>0</v>
      </c>
      <c r="K50" s="404">
        <v>0</v>
      </c>
      <c r="L50" s="404">
        <f t="shared" si="6"/>
        <v>-221000</v>
      </c>
      <c r="M50" s="404">
        <v>0</v>
      </c>
      <c r="N50" s="404">
        <v>-221000</v>
      </c>
    </row>
    <row r="51" spans="1:14" s="405" customFormat="1" ht="15.6" customHeight="1">
      <c r="A51" s="674"/>
      <c r="B51" s="675"/>
      <c r="C51" s="674"/>
      <c r="D51" s="675"/>
      <c r="E51" s="680"/>
      <c r="F51" s="681"/>
      <c r="G51" s="402" t="s">
        <v>8</v>
      </c>
      <c r="H51" s="403">
        <f t="shared" si="4"/>
        <v>0</v>
      </c>
      <c r="I51" s="404">
        <f t="shared" si="5"/>
        <v>0</v>
      </c>
      <c r="J51" s="404">
        <f>J49+J50</f>
        <v>0</v>
      </c>
      <c r="K51" s="404">
        <f>K49+K50</f>
        <v>0</v>
      </c>
      <c r="L51" s="404">
        <f t="shared" si="6"/>
        <v>0</v>
      </c>
      <c r="M51" s="404">
        <f>M49+M50</f>
        <v>0</v>
      </c>
      <c r="N51" s="404">
        <f>N49+N50</f>
        <v>0</v>
      </c>
    </row>
    <row r="52" spans="1:14" s="405" customFormat="1" ht="15.6" customHeight="1">
      <c r="A52" s="674"/>
      <c r="B52" s="675"/>
      <c r="C52" s="674"/>
      <c r="D52" s="675"/>
      <c r="E52" s="676" t="s">
        <v>419</v>
      </c>
      <c r="F52" s="677"/>
      <c r="G52" s="402" t="s">
        <v>6</v>
      </c>
      <c r="H52" s="403">
        <f t="shared" si="4"/>
        <v>89000</v>
      </c>
      <c r="I52" s="404">
        <f t="shared" si="5"/>
        <v>0</v>
      </c>
      <c r="J52" s="404">
        <v>0</v>
      </c>
      <c r="K52" s="404">
        <v>0</v>
      </c>
      <c r="L52" s="404">
        <f t="shared" si="6"/>
        <v>89000</v>
      </c>
      <c r="M52" s="404">
        <v>0</v>
      </c>
      <c r="N52" s="404">
        <v>89000</v>
      </c>
    </row>
    <row r="53" spans="1:14" s="405" customFormat="1" ht="15.6" customHeight="1">
      <c r="A53" s="674"/>
      <c r="B53" s="675"/>
      <c r="C53" s="674"/>
      <c r="D53" s="675"/>
      <c r="E53" s="678"/>
      <c r="F53" s="679"/>
      <c r="G53" s="402" t="s">
        <v>7</v>
      </c>
      <c r="H53" s="403">
        <f t="shared" si="4"/>
        <v>-89000</v>
      </c>
      <c r="I53" s="404">
        <f t="shared" si="5"/>
        <v>0</v>
      </c>
      <c r="J53" s="404">
        <v>0</v>
      </c>
      <c r="K53" s="404">
        <v>0</v>
      </c>
      <c r="L53" s="404">
        <f t="shared" si="6"/>
        <v>-89000</v>
      </c>
      <c r="M53" s="404">
        <v>0</v>
      </c>
      <c r="N53" s="404">
        <v>-89000</v>
      </c>
    </row>
    <row r="54" spans="1:14" s="405" customFormat="1" ht="15.6" customHeight="1">
      <c r="A54" s="674"/>
      <c r="B54" s="675"/>
      <c r="C54" s="674"/>
      <c r="D54" s="675"/>
      <c r="E54" s="680"/>
      <c r="F54" s="681"/>
      <c r="G54" s="402" t="s">
        <v>8</v>
      </c>
      <c r="H54" s="403">
        <f t="shared" si="4"/>
        <v>0</v>
      </c>
      <c r="I54" s="404">
        <f t="shared" si="5"/>
        <v>0</v>
      </c>
      <c r="J54" s="404">
        <f>J52+J53</f>
        <v>0</v>
      </c>
      <c r="K54" s="404">
        <f>K52+K53</f>
        <v>0</v>
      </c>
      <c r="L54" s="404">
        <f t="shared" si="6"/>
        <v>0</v>
      </c>
      <c r="M54" s="404">
        <f>M52+M53</f>
        <v>0</v>
      </c>
      <c r="N54" s="404">
        <f>N52+N53</f>
        <v>0</v>
      </c>
    </row>
    <row r="55" spans="1:14" s="405" customFormat="1" ht="15.6" customHeight="1">
      <c r="A55" s="674"/>
      <c r="B55" s="675"/>
      <c r="C55" s="674"/>
      <c r="D55" s="675"/>
      <c r="E55" s="676" t="s">
        <v>420</v>
      </c>
      <c r="F55" s="677"/>
      <c r="G55" s="402" t="s">
        <v>6</v>
      </c>
      <c r="H55" s="403">
        <f t="shared" si="4"/>
        <v>44000</v>
      </c>
      <c r="I55" s="404">
        <f t="shared" si="5"/>
        <v>0</v>
      </c>
      <c r="J55" s="404">
        <v>0</v>
      </c>
      <c r="K55" s="404">
        <v>0</v>
      </c>
      <c r="L55" s="404">
        <f t="shared" si="6"/>
        <v>44000</v>
      </c>
      <c r="M55" s="404">
        <v>0</v>
      </c>
      <c r="N55" s="404">
        <v>44000</v>
      </c>
    </row>
    <row r="56" spans="1:14" s="405" customFormat="1" ht="15.6" customHeight="1">
      <c r="A56" s="674"/>
      <c r="B56" s="675"/>
      <c r="C56" s="674"/>
      <c r="D56" s="675"/>
      <c r="E56" s="678"/>
      <c r="F56" s="679"/>
      <c r="G56" s="402" t="s">
        <v>7</v>
      </c>
      <c r="H56" s="403">
        <f t="shared" si="4"/>
        <v>-44000</v>
      </c>
      <c r="I56" s="404">
        <f t="shared" si="5"/>
        <v>0</v>
      </c>
      <c r="J56" s="404">
        <v>0</v>
      </c>
      <c r="K56" s="404">
        <v>0</v>
      </c>
      <c r="L56" s="404">
        <f t="shared" si="6"/>
        <v>-44000</v>
      </c>
      <c r="M56" s="404">
        <v>0</v>
      </c>
      <c r="N56" s="404">
        <v>-44000</v>
      </c>
    </row>
    <row r="57" spans="1:14" s="405" customFormat="1" ht="15.6" customHeight="1">
      <c r="A57" s="674"/>
      <c r="B57" s="675"/>
      <c r="C57" s="674"/>
      <c r="D57" s="675"/>
      <c r="E57" s="680"/>
      <c r="F57" s="681"/>
      <c r="G57" s="402" t="s">
        <v>8</v>
      </c>
      <c r="H57" s="403">
        <f t="shared" si="4"/>
        <v>0</v>
      </c>
      <c r="I57" s="404">
        <f t="shared" si="5"/>
        <v>0</v>
      </c>
      <c r="J57" s="404">
        <f>J55+J56</f>
        <v>0</v>
      </c>
      <c r="K57" s="404">
        <f>K55+K56</f>
        <v>0</v>
      </c>
      <c r="L57" s="404">
        <f t="shared" si="6"/>
        <v>0</v>
      </c>
      <c r="M57" s="404">
        <f>M55+M56</f>
        <v>0</v>
      </c>
      <c r="N57" s="404">
        <f>N55+N56</f>
        <v>0</v>
      </c>
    </row>
    <row r="58" spans="1:14" s="391" customFormat="1" ht="5.25" customHeight="1">
      <c r="A58" s="406"/>
      <c r="B58" s="407"/>
      <c r="C58" s="407"/>
      <c r="D58" s="407"/>
      <c r="E58" s="408"/>
      <c r="F58" s="409"/>
      <c r="G58" s="408"/>
      <c r="H58" s="410"/>
      <c r="I58" s="411"/>
      <c r="J58" s="411"/>
      <c r="K58" s="411"/>
      <c r="L58" s="411"/>
      <c r="M58" s="411"/>
      <c r="N58" s="412"/>
    </row>
    <row r="59" spans="1:14" s="395" customFormat="1" ht="14.1" hidden="1" customHeight="1">
      <c r="A59" s="773" t="s">
        <v>421</v>
      </c>
      <c r="B59" s="774"/>
      <c r="C59" s="774"/>
      <c r="D59" s="774"/>
      <c r="E59" s="774"/>
      <c r="F59" s="774"/>
      <c r="G59" s="392" t="s">
        <v>6</v>
      </c>
      <c r="H59" s="413">
        <f>I59+L59</f>
        <v>88507693</v>
      </c>
      <c r="I59" s="414">
        <f>J59+K59</f>
        <v>88507693</v>
      </c>
      <c r="J59" s="414">
        <f t="shared" ref="J59:K61" si="7">J63</f>
        <v>0</v>
      </c>
      <c r="K59" s="414">
        <f t="shared" si="7"/>
        <v>88507693</v>
      </c>
      <c r="L59" s="414">
        <f>M59+N59</f>
        <v>0</v>
      </c>
      <c r="M59" s="414">
        <f t="shared" ref="M59:N61" si="8">M63</f>
        <v>0</v>
      </c>
      <c r="N59" s="414">
        <f t="shared" si="8"/>
        <v>0</v>
      </c>
    </row>
    <row r="60" spans="1:14" s="395" customFormat="1" ht="14.1" hidden="1" customHeight="1">
      <c r="A60" s="775"/>
      <c r="B60" s="776"/>
      <c r="C60" s="776"/>
      <c r="D60" s="776"/>
      <c r="E60" s="776"/>
      <c r="F60" s="776"/>
      <c r="G60" s="392" t="s">
        <v>7</v>
      </c>
      <c r="H60" s="413">
        <f>I60+L60</f>
        <v>0</v>
      </c>
      <c r="I60" s="414">
        <f>J60+K60</f>
        <v>0</v>
      </c>
      <c r="J60" s="414">
        <f t="shared" si="7"/>
        <v>0</v>
      </c>
      <c r="K60" s="414">
        <f t="shared" si="7"/>
        <v>0</v>
      </c>
      <c r="L60" s="414">
        <f>M60+N60</f>
        <v>0</v>
      </c>
      <c r="M60" s="414">
        <f t="shared" si="8"/>
        <v>0</v>
      </c>
      <c r="N60" s="414">
        <f t="shared" si="8"/>
        <v>0</v>
      </c>
    </row>
    <row r="61" spans="1:14" s="395" customFormat="1" ht="14.1" hidden="1" customHeight="1">
      <c r="A61" s="777"/>
      <c r="B61" s="778"/>
      <c r="C61" s="778"/>
      <c r="D61" s="778"/>
      <c r="E61" s="778"/>
      <c r="F61" s="778"/>
      <c r="G61" s="392" t="s">
        <v>8</v>
      </c>
      <c r="H61" s="413">
        <f>I61+L61</f>
        <v>88507693</v>
      </c>
      <c r="I61" s="414">
        <f>J61+K61</f>
        <v>88507693</v>
      </c>
      <c r="J61" s="414">
        <f t="shared" si="7"/>
        <v>0</v>
      </c>
      <c r="K61" s="414">
        <f t="shared" si="7"/>
        <v>88507693</v>
      </c>
      <c r="L61" s="414">
        <f>M61+N61</f>
        <v>0</v>
      </c>
      <c r="M61" s="414">
        <f t="shared" si="8"/>
        <v>0</v>
      </c>
      <c r="N61" s="414">
        <f t="shared" si="8"/>
        <v>0</v>
      </c>
    </row>
    <row r="62" spans="1:14" s="391" customFormat="1" ht="5.0999999999999996" hidden="1" customHeight="1">
      <c r="A62" s="396"/>
      <c r="B62" s="397"/>
      <c r="C62" s="397"/>
      <c r="D62" s="397"/>
      <c r="E62" s="398"/>
      <c r="F62" s="398"/>
      <c r="G62" s="398"/>
      <c r="H62" s="399"/>
      <c r="I62" s="400"/>
      <c r="J62" s="400"/>
      <c r="K62" s="400"/>
      <c r="L62" s="400"/>
      <c r="M62" s="400"/>
      <c r="N62" s="401"/>
    </row>
    <row r="63" spans="1:14" s="418" customFormat="1" ht="14.1" hidden="1" customHeight="1">
      <c r="A63" s="748" t="s">
        <v>422</v>
      </c>
      <c r="B63" s="749"/>
      <c r="C63" s="749"/>
      <c r="D63" s="749"/>
      <c r="E63" s="749"/>
      <c r="F63" s="749"/>
      <c r="G63" s="415" t="s">
        <v>6</v>
      </c>
      <c r="H63" s="416">
        <f>I63+L63</f>
        <v>88507693</v>
      </c>
      <c r="I63" s="417">
        <f>J63+K63</f>
        <v>88507693</v>
      </c>
      <c r="J63" s="417">
        <f t="shared" ref="J63:K65" si="9">J67+J73+J79+J85+J94+J100+J106+J112+J127+J133+J139+J145+J151+J163+J178+J193+J208</f>
        <v>0</v>
      </c>
      <c r="K63" s="417">
        <f t="shared" si="9"/>
        <v>88507693</v>
      </c>
      <c r="L63" s="417">
        <f>M63+N63</f>
        <v>0</v>
      </c>
      <c r="M63" s="417">
        <f t="shared" ref="M63:N65" si="10">M67+M73+M79+M85+M94+M100+M106+M112+M127+M133+M139+M145+M151+M163+M178+M193+M208</f>
        <v>0</v>
      </c>
      <c r="N63" s="417">
        <f t="shared" si="10"/>
        <v>0</v>
      </c>
    </row>
    <row r="64" spans="1:14" s="418" customFormat="1" ht="14.1" hidden="1" customHeight="1">
      <c r="A64" s="750"/>
      <c r="B64" s="751"/>
      <c r="C64" s="751"/>
      <c r="D64" s="751"/>
      <c r="E64" s="751"/>
      <c r="F64" s="751"/>
      <c r="G64" s="415" t="s">
        <v>7</v>
      </c>
      <c r="H64" s="416">
        <f>I64+L64</f>
        <v>0</v>
      </c>
      <c r="I64" s="417">
        <f>J64+K64</f>
        <v>0</v>
      </c>
      <c r="J64" s="417">
        <f t="shared" si="9"/>
        <v>0</v>
      </c>
      <c r="K64" s="417">
        <f t="shared" si="9"/>
        <v>0</v>
      </c>
      <c r="L64" s="417">
        <f>M64+N64</f>
        <v>0</v>
      </c>
      <c r="M64" s="417">
        <f t="shared" si="10"/>
        <v>0</v>
      </c>
      <c r="N64" s="417">
        <f t="shared" si="10"/>
        <v>0</v>
      </c>
    </row>
    <row r="65" spans="1:14" s="418" customFormat="1" ht="14.1" hidden="1" customHeight="1">
      <c r="A65" s="752"/>
      <c r="B65" s="753"/>
      <c r="C65" s="753"/>
      <c r="D65" s="753"/>
      <c r="E65" s="753"/>
      <c r="F65" s="753"/>
      <c r="G65" s="415" t="s">
        <v>8</v>
      </c>
      <c r="H65" s="416">
        <f>I65+L65</f>
        <v>88507693</v>
      </c>
      <c r="I65" s="417">
        <f>J65+K65</f>
        <v>88507693</v>
      </c>
      <c r="J65" s="417">
        <f t="shared" si="9"/>
        <v>0</v>
      </c>
      <c r="K65" s="417">
        <f t="shared" si="9"/>
        <v>88507693</v>
      </c>
      <c r="L65" s="417">
        <f>M65+N65</f>
        <v>0</v>
      </c>
      <c r="M65" s="417">
        <f t="shared" si="10"/>
        <v>0</v>
      </c>
      <c r="N65" s="417">
        <f t="shared" si="10"/>
        <v>0</v>
      </c>
    </row>
    <row r="66" spans="1:14" s="425" customFormat="1" ht="5.0999999999999996" hidden="1" customHeight="1">
      <c r="A66" s="419"/>
      <c r="B66" s="420"/>
      <c r="C66" s="420"/>
      <c r="D66" s="420"/>
      <c r="E66" s="420"/>
      <c r="F66" s="420"/>
      <c r="G66" s="421"/>
      <c r="H66" s="422"/>
      <c r="I66" s="423"/>
      <c r="J66" s="423"/>
      <c r="K66" s="423"/>
      <c r="L66" s="423"/>
      <c r="M66" s="423"/>
      <c r="N66" s="424"/>
    </row>
    <row r="67" spans="1:14" s="365" customFormat="1" ht="15" hidden="1" customHeight="1">
      <c r="A67" s="779" t="s">
        <v>423</v>
      </c>
      <c r="B67" s="802"/>
      <c r="C67" s="802"/>
      <c r="D67" s="802"/>
      <c r="E67" s="802"/>
      <c r="F67" s="803"/>
      <c r="G67" s="426" t="s">
        <v>6</v>
      </c>
      <c r="H67" s="427">
        <f t="shared" ref="H67:H130" si="11">I67+L67</f>
        <v>7930000</v>
      </c>
      <c r="I67" s="428">
        <f t="shared" ref="I67:I130" si="12">J67+K67</f>
        <v>7930000</v>
      </c>
      <c r="J67" s="428">
        <f t="shared" ref="J67:K69" si="13">J70</f>
        <v>0</v>
      </c>
      <c r="K67" s="428">
        <f t="shared" si="13"/>
        <v>7930000</v>
      </c>
      <c r="L67" s="428">
        <f t="shared" ref="L67:L130" si="14">M67+N67</f>
        <v>0</v>
      </c>
      <c r="M67" s="428">
        <f t="shared" ref="M67:N69" si="15">M70</f>
        <v>0</v>
      </c>
      <c r="N67" s="428">
        <f t="shared" si="15"/>
        <v>0</v>
      </c>
    </row>
    <row r="68" spans="1:14" s="365" customFormat="1" ht="15" hidden="1" customHeight="1">
      <c r="A68" s="804"/>
      <c r="B68" s="805"/>
      <c r="C68" s="805"/>
      <c r="D68" s="805"/>
      <c r="E68" s="805"/>
      <c r="F68" s="806"/>
      <c r="G68" s="426" t="s">
        <v>7</v>
      </c>
      <c r="H68" s="427">
        <f t="shared" si="11"/>
        <v>0</v>
      </c>
      <c r="I68" s="428">
        <f t="shared" si="12"/>
        <v>0</v>
      </c>
      <c r="J68" s="428">
        <f t="shared" si="13"/>
        <v>0</v>
      </c>
      <c r="K68" s="428">
        <f t="shared" si="13"/>
        <v>0</v>
      </c>
      <c r="L68" s="428">
        <f t="shared" si="14"/>
        <v>0</v>
      </c>
      <c r="M68" s="428">
        <f t="shared" si="15"/>
        <v>0</v>
      </c>
      <c r="N68" s="428">
        <f t="shared" si="15"/>
        <v>0</v>
      </c>
    </row>
    <row r="69" spans="1:14" s="365" customFormat="1" ht="15" hidden="1" customHeight="1">
      <c r="A69" s="807"/>
      <c r="B69" s="808"/>
      <c r="C69" s="808"/>
      <c r="D69" s="808"/>
      <c r="E69" s="808"/>
      <c r="F69" s="809"/>
      <c r="G69" s="426" t="s">
        <v>8</v>
      </c>
      <c r="H69" s="427">
        <f t="shared" si="11"/>
        <v>7930000</v>
      </c>
      <c r="I69" s="428">
        <f t="shared" si="12"/>
        <v>7930000</v>
      </c>
      <c r="J69" s="428">
        <f t="shared" si="13"/>
        <v>0</v>
      </c>
      <c r="K69" s="428">
        <f t="shared" si="13"/>
        <v>7930000</v>
      </c>
      <c r="L69" s="428">
        <f t="shared" si="14"/>
        <v>0</v>
      </c>
      <c r="M69" s="428">
        <f t="shared" si="15"/>
        <v>0</v>
      </c>
      <c r="N69" s="428">
        <f t="shared" si="15"/>
        <v>0</v>
      </c>
    </row>
    <row r="70" spans="1:14" s="355" customFormat="1" ht="15" hidden="1" customHeight="1">
      <c r="A70" s="691" t="s">
        <v>85</v>
      </c>
      <c r="B70" s="692"/>
      <c r="C70" s="693" t="s">
        <v>424</v>
      </c>
      <c r="D70" s="694"/>
      <c r="E70" s="676" t="s">
        <v>425</v>
      </c>
      <c r="F70" s="677"/>
      <c r="G70" s="402" t="s">
        <v>6</v>
      </c>
      <c r="H70" s="403">
        <f t="shared" si="11"/>
        <v>7930000</v>
      </c>
      <c r="I70" s="404">
        <f t="shared" si="12"/>
        <v>7930000</v>
      </c>
      <c r="J70" s="404">
        <v>0</v>
      </c>
      <c r="K70" s="404">
        <v>7930000</v>
      </c>
      <c r="L70" s="404">
        <f t="shared" si="14"/>
        <v>0</v>
      </c>
      <c r="M70" s="404">
        <v>0</v>
      </c>
      <c r="N70" s="404">
        <v>0</v>
      </c>
    </row>
    <row r="71" spans="1:14" s="355" customFormat="1" ht="15" hidden="1" customHeight="1">
      <c r="A71" s="687"/>
      <c r="B71" s="688"/>
      <c r="C71" s="689"/>
      <c r="D71" s="690"/>
      <c r="E71" s="762"/>
      <c r="F71" s="763"/>
      <c r="G71" s="402" t="s">
        <v>7</v>
      </c>
      <c r="H71" s="403">
        <f t="shared" si="11"/>
        <v>0</v>
      </c>
      <c r="I71" s="404">
        <f t="shared" si="12"/>
        <v>0</v>
      </c>
      <c r="J71" s="404">
        <v>0</v>
      </c>
      <c r="K71" s="404">
        <v>0</v>
      </c>
      <c r="L71" s="404">
        <f t="shared" si="14"/>
        <v>0</v>
      </c>
      <c r="M71" s="404">
        <v>0</v>
      </c>
      <c r="N71" s="404">
        <v>0</v>
      </c>
    </row>
    <row r="72" spans="1:14" s="355" customFormat="1" ht="15" hidden="1" customHeight="1">
      <c r="A72" s="687"/>
      <c r="B72" s="688"/>
      <c r="C72" s="689"/>
      <c r="D72" s="690"/>
      <c r="E72" s="764"/>
      <c r="F72" s="765"/>
      <c r="G72" s="402" t="s">
        <v>8</v>
      </c>
      <c r="H72" s="403">
        <f t="shared" si="11"/>
        <v>7930000</v>
      </c>
      <c r="I72" s="404">
        <f t="shared" si="12"/>
        <v>7930000</v>
      </c>
      <c r="J72" s="404">
        <f>J70+J71</f>
        <v>0</v>
      </c>
      <c r="K72" s="404">
        <f>K70+K71</f>
        <v>7930000</v>
      </c>
      <c r="L72" s="404">
        <f t="shared" si="14"/>
        <v>0</v>
      </c>
      <c r="M72" s="404">
        <f>M70+M71</f>
        <v>0</v>
      </c>
      <c r="N72" s="404">
        <f>N70+N71</f>
        <v>0</v>
      </c>
    </row>
    <row r="73" spans="1:14" s="365" customFormat="1" ht="15" hidden="1" customHeight="1">
      <c r="A73" s="779" t="s">
        <v>426</v>
      </c>
      <c r="B73" s="780"/>
      <c r="C73" s="780"/>
      <c r="D73" s="780"/>
      <c r="E73" s="780"/>
      <c r="F73" s="780"/>
      <c r="G73" s="426" t="s">
        <v>6</v>
      </c>
      <c r="H73" s="427">
        <f t="shared" si="11"/>
        <v>20240000</v>
      </c>
      <c r="I73" s="428">
        <f t="shared" si="12"/>
        <v>20240000</v>
      </c>
      <c r="J73" s="428">
        <f t="shared" ref="J73:K75" si="16">J76</f>
        <v>0</v>
      </c>
      <c r="K73" s="428">
        <f t="shared" si="16"/>
        <v>20240000</v>
      </c>
      <c r="L73" s="428">
        <f t="shared" si="14"/>
        <v>0</v>
      </c>
      <c r="M73" s="428">
        <f t="shared" ref="M73:N75" si="17">M76</f>
        <v>0</v>
      </c>
      <c r="N73" s="428">
        <f t="shared" si="17"/>
        <v>0</v>
      </c>
    </row>
    <row r="74" spans="1:14" s="365" customFormat="1" ht="15" hidden="1" customHeight="1">
      <c r="A74" s="781"/>
      <c r="B74" s="782"/>
      <c r="C74" s="782"/>
      <c r="D74" s="782"/>
      <c r="E74" s="782"/>
      <c r="F74" s="782"/>
      <c r="G74" s="426" t="s">
        <v>7</v>
      </c>
      <c r="H74" s="427">
        <f t="shared" si="11"/>
        <v>0</v>
      </c>
      <c r="I74" s="428">
        <f t="shared" si="12"/>
        <v>0</v>
      </c>
      <c r="J74" s="428">
        <f t="shared" si="16"/>
        <v>0</v>
      </c>
      <c r="K74" s="428">
        <f t="shared" si="16"/>
        <v>0</v>
      </c>
      <c r="L74" s="428">
        <f t="shared" si="14"/>
        <v>0</v>
      </c>
      <c r="M74" s="428">
        <f t="shared" si="17"/>
        <v>0</v>
      </c>
      <c r="N74" s="428">
        <f t="shared" si="17"/>
        <v>0</v>
      </c>
    </row>
    <row r="75" spans="1:14" s="365" customFormat="1" ht="15" hidden="1" customHeight="1">
      <c r="A75" s="783"/>
      <c r="B75" s="784"/>
      <c r="C75" s="784"/>
      <c r="D75" s="784"/>
      <c r="E75" s="784"/>
      <c r="F75" s="784"/>
      <c r="G75" s="426" t="s">
        <v>8</v>
      </c>
      <c r="H75" s="427">
        <f t="shared" si="11"/>
        <v>20240000</v>
      </c>
      <c r="I75" s="428">
        <f t="shared" si="12"/>
        <v>20240000</v>
      </c>
      <c r="J75" s="428">
        <f t="shared" si="16"/>
        <v>0</v>
      </c>
      <c r="K75" s="428">
        <f t="shared" si="16"/>
        <v>20240000</v>
      </c>
      <c r="L75" s="428">
        <f t="shared" si="14"/>
        <v>0</v>
      </c>
      <c r="M75" s="428">
        <f t="shared" si="17"/>
        <v>0</v>
      </c>
      <c r="N75" s="428">
        <f t="shared" si="17"/>
        <v>0</v>
      </c>
    </row>
    <row r="76" spans="1:14" s="355" customFormat="1" ht="15" hidden="1" customHeight="1">
      <c r="A76" s="691" t="s">
        <v>85</v>
      </c>
      <c r="B76" s="692"/>
      <c r="C76" s="693" t="s">
        <v>424</v>
      </c>
      <c r="D76" s="694"/>
      <c r="E76" s="676" t="s">
        <v>425</v>
      </c>
      <c r="F76" s="677"/>
      <c r="G76" s="402" t="s">
        <v>6</v>
      </c>
      <c r="H76" s="403">
        <f t="shared" si="11"/>
        <v>20240000</v>
      </c>
      <c r="I76" s="404">
        <f t="shared" si="12"/>
        <v>20240000</v>
      </c>
      <c r="J76" s="404">
        <v>0</v>
      </c>
      <c r="K76" s="404">
        <v>20240000</v>
      </c>
      <c r="L76" s="404">
        <f t="shared" si="14"/>
        <v>0</v>
      </c>
      <c r="M76" s="404">
        <v>0</v>
      </c>
      <c r="N76" s="404">
        <v>0</v>
      </c>
    </row>
    <row r="77" spans="1:14" s="355" customFormat="1" ht="15" hidden="1" customHeight="1">
      <c r="A77" s="687"/>
      <c r="B77" s="688"/>
      <c r="C77" s="689"/>
      <c r="D77" s="690"/>
      <c r="E77" s="762"/>
      <c r="F77" s="763"/>
      <c r="G77" s="402" t="s">
        <v>7</v>
      </c>
      <c r="H77" s="403">
        <f t="shared" si="11"/>
        <v>0</v>
      </c>
      <c r="I77" s="404">
        <f t="shared" si="12"/>
        <v>0</v>
      </c>
      <c r="J77" s="404">
        <v>0</v>
      </c>
      <c r="K77" s="404">
        <v>0</v>
      </c>
      <c r="L77" s="404">
        <f t="shared" si="14"/>
        <v>0</v>
      </c>
      <c r="M77" s="404">
        <v>0</v>
      </c>
      <c r="N77" s="404">
        <v>0</v>
      </c>
    </row>
    <row r="78" spans="1:14" s="355" customFormat="1" ht="15" hidden="1" customHeight="1">
      <c r="A78" s="696"/>
      <c r="B78" s="771"/>
      <c r="C78" s="698"/>
      <c r="D78" s="772"/>
      <c r="E78" s="764"/>
      <c r="F78" s="765"/>
      <c r="G78" s="402" t="s">
        <v>8</v>
      </c>
      <c r="H78" s="403">
        <f t="shared" si="11"/>
        <v>20240000</v>
      </c>
      <c r="I78" s="404">
        <f t="shared" si="12"/>
        <v>20240000</v>
      </c>
      <c r="J78" s="404">
        <f>J76+J77</f>
        <v>0</v>
      </c>
      <c r="K78" s="404">
        <f>K76+K77</f>
        <v>20240000</v>
      </c>
      <c r="L78" s="404">
        <f t="shared" si="14"/>
        <v>0</v>
      </c>
      <c r="M78" s="404">
        <f>M76+M77</f>
        <v>0</v>
      </c>
      <c r="N78" s="404">
        <f>N76+N77</f>
        <v>0</v>
      </c>
    </row>
    <row r="79" spans="1:14" s="365" customFormat="1" ht="15" hidden="1" customHeight="1">
      <c r="A79" s="779" t="s">
        <v>427</v>
      </c>
      <c r="B79" s="780"/>
      <c r="C79" s="780"/>
      <c r="D79" s="780"/>
      <c r="E79" s="780"/>
      <c r="F79" s="780"/>
      <c r="G79" s="426" t="s">
        <v>6</v>
      </c>
      <c r="H79" s="427">
        <f t="shared" si="11"/>
        <v>2000000</v>
      </c>
      <c r="I79" s="428">
        <f t="shared" si="12"/>
        <v>2000000</v>
      </c>
      <c r="J79" s="428">
        <f t="shared" ref="J79:K81" si="18">J82</f>
        <v>0</v>
      </c>
      <c r="K79" s="428">
        <f t="shared" si="18"/>
        <v>2000000</v>
      </c>
      <c r="L79" s="428">
        <f t="shared" si="14"/>
        <v>0</v>
      </c>
      <c r="M79" s="428">
        <f t="shared" ref="M79:N81" si="19">M82</f>
        <v>0</v>
      </c>
      <c r="N79" s="428">
        <f t="shared" si="19"/>
        <v>0</v>
      </c>
    </row>
    <row r="80" spans="1:14" s="365" customFormat="1" ht="15" hidden="1" customHeight="1">
      <c r="A80" s="781"/>
      <c r="B80" s="782"/>
      <c r="C80" s="782"/>
      <c r="D80" s="782"/>
      <c r="E80" s="782"/>
      <c r="F80" s="782"/>
      <c r="G80" s="426" t="s">
        <v>7</v>
      </c>
      <c r="H80" s="427">
        <f t="shared" si="11"/>
        <v>0</v>
      </c>
      <c r="I80" s="428">
        <f t="shared" si="12"/>
        <v>0</v>
      </c>
      <c r="J80" s="428">
        <f t="shared" si="18"/>
        <v>0</v>
      </c>
      <c r="K80" s="428">
        <f t="shared" si="18"/>
        <v>0</v>
      </c>
      <c r="L80" s="428">
        <f t="shared" si="14"/>
        <v>0</v>
      </c>
      <c r="M80" s="428">
        <f t="shared" si="19"/>
        <v>0</v>
      </c>
      <c r="N80" s="428">
        <f t="shared" si="19"/>
        <v>0</v>
      </c>
    </row>
    <row r="81" spans="1:14" s="365" customFormat="1" ht="15" hidden="1" customHeight="1">
      <c r="A81" s="783"/>
      <c r="B81" s="784"/>
      <c r="C81" s="784"/>
      <c r="D81" s="784"/>
      <c r="E81" s="784"/>
      <c r="F81" s="784"/>
      <c r="G81" s="426" t="s">
        <v>8</v>
      </c>
      <c r="H81" s="427">
        <f t="shared" si="11"/>
        <v>2000000</v>
      </c>
      <c r="I81" s="428">
        <f t="shared" si="12"/>
        <v>2000000</v>
      </c>
      <c r="J81" s="428">
        <f t="shared" si="18"/>
        <v>0</v>
      </c>
      <c r="K81" s="428">
        <f t="shared" si="18"/>
        <v>2000000</v>
      </c>
      <c r="L81" s="428">
        <f t="shared" si="14"/>
        <v>0</v>
      </c>
      <c r="M81" s="428">
        <f t="shared" si="19"/>
        <v>0</v>
      </c>
      <c r="N81" s="428">
        <f t="shared" si="19"/>
        <v>0</v>
      </c>
    </row>
    <row r="82" spans="1:14" s="355" customFormat="1" ht="15" hidden="1" customHeight="1">
      <c r="A82" s="691" t="s">
        <v>85</v>
      </c>
      <c r="B82" s="692"/>
      <c r="C82" s="693" t="s">
        <v>424</v>
      </c>
      <c r="D82" s="694"/>
      <c r="E82" s="676" t="s">
        <v>425</v>
      </c>
      <c r="F82" s="677"/>
      <c r="G82" s="402" t="s">
        <v>6</v>
      </c>
      <c r="H82" s="403">
        <f t="shared" si="11"/>
        <v>2000000</v>
      </c>
      <c r="I82" s="404">
        <f t="shared" si="12"/>
        <v>2000000</v>
      </c>
      <c r="J82" s="404">
        <v>0</v>
      </c>
      <c r="K82" s="404">
        <v>2000000</v>
      </c>
      <c r="L82" s="404">
        <f t="shared" si="14"/>
        <v>0</v>
      </c>
      <c r="M82" s="404">
        <v>0</v>
      </c>
      <c r="N82" s="404">
        <v>0</v>
      </c>
    </row>
    <row r="83" spans="1:14" s="355" customFormat="1" ht="15" hidden="1" customHeight="1">
      <c r="A83" s="687"/>
      <c r="B83" s="800"/>
      <c r="C83" s="689"/>
      <c r="D83" s="800"/>
      <c r="E83" s="678"/>
      <c r="F83" s="679"/>
      <c r="G83" s="402" t="s">
        <v>7</v>
      </c>
      <c r="H83" s="403">
        <f t="shared" si="11"/>
        <v>0</v>
      </c>
      <c r="I83" s="404">
        <f t="shared" si="12"/>
        <v>0</v>
      </c>
      <c r="J83" s="404">
        <v>0</v>
      </c>
      <c r="K83" s="404">
        <v>0</v>
      </c>
      <c r="L83" s="404">
        <f t="shared" si="14"/>
        <v>0</v>
      </c>
      <c r="M83" s="404">
        <v>0</v>
      </c>
      <c r="N83" s="404">
        <v>0</v>
      </c>
    </row>
    <row r="84" spans="1:14" s="355" customFormat="1" ht="15" hidden="1" customHeight="1">
      <c r="A84" s="696"/>
      <c r="B84" s="801"/>
      <c r="C84" s="698"/>
      <c r="D84" s="801"/>
      <c r="E84" s="680"/>
      <c r="F84" s="681"/>
      <c r="G84" s="402" t="s">
        <v>8</v>
      </c>
      <c r="H84" s="403">
        <f t="shared" si="11"/>
        <v>2000000</v>
      </c>
      <c r="I84" s="404">
        <f t="shared" si="12"/>
        <v>2000000</v>
      </c>
      <c r="J84" s="404">
        <f>J82+J83</f>
        <v>0</v>
      </c>
      <c r="K84" s="404">
        <f>K82+K83</f>
        <v>2000000</v>
      </c>
      <c r="L84" s="404">
        <f t="shared" si="14"/>
        <v>0</v>
      </c>
      <c r="M84" s="404">
        <f>M82+M83</f>
        <v>0</v>
      </c>
      <c r="N84" s="404">
        <f>N82+N83</f>
        <v>0</v>
      </c>
    </row>
    <row r="85" spans="1:14" s="365" customFormat="1" ht="15" hidden="1" customHeight="1">
      <c r="A85" s="779" t="s">
        <v>428</v>
      </c>
      <c r="B85" s="780"/>
      <c r="C85" s="780"/>
      <c r="D85" s="780"/>
      <c r="E85" s="780"/>
      <c r="F85" s="780"/>
      <c r="G85" s="426" t="s">
        <v>6</v>
      </c>
      <c r="H85" s="427">
        <f t="shared" si="11"/>
        <v>10016500</v>
      </c>
      <c r="I85" s="428">
        <f t="shared" si="12"/>
        <v>10016500</v>
      </c>
      <c r="J85" s="428">
        <f t="shared" ref="J85:K87" si="20">J88+J91</f>
        <v>0</v>
      </c>
      <c r="K85" s="428">
        <f t="shared" si="20"/>
        <v>10016500</v>
      </c>
      <c r="L85" s="428">
        <f t="shared" si="14"/>
        <v>0</v>
      </c>
      <c r="M85" s="428">
        <f t="shared" ref="M85:N87" si="21">M88+M91</f>
        <v>0</v>
      </c>
      <c r="N85" s="428">
        <f t="shared" si="21"/>
        <v>0</v>
      </c>
    </row>
    <row r="86" spans="1:14" s="365" customFormat="1" ht="15" hidden="1" customHeight="1">
      <c r="A86" s="781"/>
      <c r="B86" s="782"/>
      <c r="C86" s="782"/>
      <c r="D86" s="782"/>
      <c r="E86" s="782"/>
      <c r="F86" s="782"/>
      <c r="G86" s="426" t="s">
        <v>7</v>
      </c>
      <c r="H86" s="427">
        <f t="shared" si="11"/>
        <v>0</v>
      </c>
      <c r="I86" s="428">
        <f t="shared" si="12"/>
        <v>0</v>
      </c>
      <c r="J86" s="428">
        <f t="shared" si="20"/>
        <v>0</v>
      </c>
      <c r="K86" s="428">
        <f t="shared" si="20"/>
        <v>0</v>
      </c>
      <c r="L86" s="428">
        <f t="shared" si="14"/>
        <v>0</v>
      </c>
      <c r="M86" s="428">
        <f t="shared" si="21"/>
        <v>0</v>
      </c>
      <c r="N86" s="428">
        <f t="shared" si="21"/>
        <v>0</v>
      </c>
    </row>
    <row r="87" spans="1:14" s="365" customFormat="1" ht="15" hidden="1" customHeight="1">
      <c r="A87" s="783"/>
      <c r="B87" s="784"/>
      <c r="C87" s="784"/>
      <c r="D87" s="784"/>
      <c r="E87" s="784"/>
      <c r="F87" s="784"/>
      <c r="G87" s="426" t="s">
        <v>8</v>
      </c>
      <c r="H87" s="427">
        <f t="shared" si="11"/>
        <v>10016500</v>
      </c>
      <c r="I87" s="428">
        <f t="shared" si="12"/>
        <v>10016500</v>
      </c>
      <c r="J87" s="428">
        <f t="shared" si="20"/>
        <v>0</v>
      </c>
      <c r="K87" s="428">
        <f t="shared" si="20"/>
        <v>10016500</v>
      </c>
      <c r="L87" s="428">
        <f t="shared" si="14"/>
        <v>0</v>
      </c>
      <c r="M87" s="428">
        <f t="shared" si="21"/>
        <v>0</v>
      </c>
      <c r="N87" s="428">
        <f t="shared" si="21"/>
        <v>0</v>
      </c>
    </row>
    <row r="88" spans="1:14" s="355" customFormat="1" ht="15" hidden="1" customHeight="1">
      <c r="A88" s="691" t="s">
        <v>85</v>
      </c>
      <c r="B88" s="692"/>
      <c r="C88" s="693" t="s">
        <v>429</v>
      </c>
      <c r="D88" s="694"/>
      <c r="E88" s="676" t="s">
        <v>425</v>
      </c>
      <c r="F88" s="677"/>
      <c r="G88" s="402" t="s">
        <v>6</v>
      </c>
      <c r="H88" s="403">
        <f t="shared" si="11"/>
        <v>9951500</v>
      </c>
      <c r="I88" s="404">
        <f t="shared" si="12"/>
        <v>9951500</v>
      </c>
      <c r="J88" s="404">
        <v>0</v>
      </c>
      <c r="K88" s="404">
        <v>9951500</v>
      </c>
      <c r="L88" s="404">
        <f t="shared" si="14"/>
        <v>0</v>
      </c>
      <c r="M88" s="404">
        <v>0</v>
      </c>
      <c r="N88" s="404">
        <v>0</v>
      </c>
    </row>
    <row r="89" spans="1:14" s="355" customFormat="1" ht="15" hidden="1" customHeight="1">
      <c r="A89" s="687"/>
      <c r="B89" s="688"/>
      <c r="C89" s="689"/>
      <c r="D89" s="690"/>
      <c r="E89" s="678"/>
      <c r="F89" s="679"/>
      <c r="G89" s="402" t="s">
        <v>7</v>
      </c>
      <c r="H89" s="403">
        <f t="shared" si="11"/>
        <v>0</v>
      </c>
      <c r="I89" s="404">
        <f t="shared" si="12"/>
        <v>0</v>
      </c>
      <c r="J89" s="404">
        <v>0</v>
      </c>
      <c r="K89" s="404">
        <v>0</v>
      </c>
      <c r="L89" s="404">
        <f t="shared" si="14"/>
        <v>0</v>
      </c>
      <c r="M89" s="404">
        <v>0</v>
      </c>
      <c r="N89" s="404">
        <v>0</v>
      </c>
    </row>
    <row r="90" spans="1:14" s="355" customFormat="1" ht="15" hidden="1" customHeight="1">
      <c r="A90" s="687"/>
      <c r="B90" s="688"/>
      <c r="C90" s="689"/>
      <c r="D90" s="690"/>
      <c r="E90" s="680"/>
      <c r="F90" s="681"/>
      <c r="G90" s="402" t="s">
        <v>8</v>
      </c>
      <c r="H90" s="403">
        <f t="shared" si="11"/>
        <v>9951500</v>
      </c>
      <c r="I90" s="404">
        <f t="shared" si="12"/>
        <v>9951500</v>
      </c>
      <c r="J90" s="404">
        <f>J88+J89</f>
        <v>0</v>
      </c>
      <c r="K90" s="404">
        <f>K88+K89</f>
        <v>9951500</v>
      </c>
      <c r="L90" s="404">
        <f t="shared" si="14"/>
        <v>0</v>
      </c>
      <c r="M90" s="404">
        <f>M88+M89</f>
        <v>0</v>
      </c>
      <c r="N90" s="404">
        <f>N88+N89</f>
        <v>0</v>
      </c>
    </row>
    <row r="91" spans="1:14" s="355" customFormat="1" ht="15" hidden="1" customHeight="1">
      <c r="A91" s="687"/>
      <c r="B91" s="688"/>
      <c r="C91" s="689"/>
      <c r="D91" s="690"/>
      <c r="E91" s="676" t="s">
        <v>430</v>
      </c>
      <c r="F91" s="677"/>
      <c r="G91" s="402" t="s">
        <v>6</v>
      </c>
      <c r="H91" s="403">
        <f t="shared" si="11"/>
        <v>65000</v>
      </c>
      <c r="I91" s="404">
        <f t="shared" si="12"/>
        <v>65000</v>
      </c>
      <c r="J91" s="404">
        <v>0</v>
      </c>
      <c r="K91" s="404">
        <v>65000</v>
      </c>
      <c r="L91" s="404">
        <f t="shared" si="14"/>
        <v>0</v>
      </c>
      <c r="M91" s="404">
        <v>0</v>
      </c>
      <c r="N91" s="404">
        <v>0</v>
      </c>
    </row>
    <row r="92" spans="1:14" s="355" customFormat="1" ht="15" hidden="1" customHeight="1">
      <c r="A92" s="687"/>
      <c r="B92" s="688"/>
      <c r="C92" s="689"/>
      <c r="D92" s="690"/>
      <c r="E92" s="678"/>
      <c r="F92" s="679"/>
      <c r="G92" s="402" t="s">
        <v>7</v>
      </c>
      <c r="H92" s="403">
        <f t="shared" si="11"/>
        <v>0</v>
      </c>
      <c r="I92" s="404">
        <f t="shared" si="12"/>
        <v>0</v>
      </c>
      <c r="J92" s="404">
        <v>0</v>
      </c>
      <c r="K92" s="404">
        <v>0</v>
      </c>
      <c r="L92" s="404">
        <f t="shared" si="14"/>
        <v>0</v>
      </c>
      <c r="M92" s="404">
        <v>0</v>
      </c>
      <c r="N92" s="404">
        <v>0</v>
      </c>
    </row>
    <row r="93" spans="1:14" s="355" customFormat="1" ht="15" hidden="1" customHeight="1">
      <c r="A93" s="696"/>
      <c r="B93" s="771"/>
      <c r="C93" s="698"/>
      <c r="D93" s="772"/>
      <c r="E93" s="680"/>
      <c r="F93" s="681"/>
      <c r="G93" s="402" t="s">
        <v>8</v>
      </c>
      <c r="H93" s="403">
        <f t="shared" si="11"/>
        <v>65000</v>
      </c>
      <c r="I93" s="404">
        <f t="shared" si="12"/>
        <v>65000</v>
      </c>
      <c r="J93" s="404">
        <f>J91+J92</f>
        <v>0</v>
      </c>
      <c r="K93" s="404">
        <f>K91+K92</f>
        <v>65000</v>
      </c>
      <c r="L93" s="404">
        <f t="shared" si="14"/>
        <v>0</v>
      </c>
      <c r="M93" s="404">
        <f>M91+M92</f>
        <v>0</v>
      </c>
      <c r="N93" s="404">
        <f>N91+N92</f>
        <v>0</v>
      </c>
    </row>
    <row r="94" spans="1:14" s="365" customFormat="1" ht="15" hidden="1" customHeight="1">
      <c r="A94" s="779" t="s">
        <v>431</v>
      </c>
      <c r="B94" s="780"/>
      <c r="C94" s="780"/>
      <c r="D94" s="780"/>
      <c r="E94" s="780"/>
      <c r="F94" s="780"/>
      <c r="G94" s="426" t="s">
        <v>6</v>
      </c>
      <c r="H94" s="427">
        <f t="shared" si="11"/>
        <v>2100000</v>
      </c>
      <c r="I94" s="428">
        <f t="shared" si="12"/>
        <v>2100000</v>
      </c>
      <c r="J94" s="428">
        <f t="shared" ref="J94:K96" si="22">J97</f>
        <v>0</v>
      </c>
      <c r="K94" s="428">
        <f t="shared" si="22"/>
        <v>2100000</v>
      </c>
      <c r="L94" s="428">
        <f t="shared" si="14"/>
        <v>0</v>
      </c>
      <c r="M94" s="428">
        <f t="shared" ref="M94:N96" si="23">M97</f>
        <v>0</v>
      </c>
      <c r="N94" s="428">
        <f t="shared" si="23"/>
        <v>0</v>
      </c>
    </row>
    <row r="95" spans="1:14" s="365" customFormat="1" ht="15" hidden="1" customHeight="1">
      <c r="A95" s="781"/>
      <c r="B95" s="782"/>
      <c r="C95" s="782"/>
      <c r="D95" s="782"/>
      <c r="E95" s="782"/>
      <c r="F95" s="782"/>
      <c r="G95" s="426" t="s">
        <v>7</v>
      </c>
      <c r="H95" s="427">
        <f t="shared" si="11"/>
        <v>0</v>
      </c>
      <c r="I95" s="428">
        <f t="shared" si="12"/>
        <v>0</v>
      </c>
      <c r="J95" s="428">
        <f t="shared" si="22"/>
        <v>0</v>
      </c>
      <c r="K95" s="428">
        <f t="shared" si="22"/>
        <v>0</v>
      </c>
      <c r="L95" s="428">
        <f t="shared" si="14"/>
        <v>0</v>
      </c>
      <c r="M95" s="428">
        <f t="shared" si="23"/>
        <v>0</v>
      </c>
      <c r="N95" s="428">
        <f t="shared" si="23"/>
        <v>0</v>
      </c>
    </row>
    <row r="96" spans="1:14" s="365" customFormat="1" ht="15" hidden="1" customHeight="1">
      <c r="A96" s="783"/>
      <c r="B96" s="784"/>
      <c r="C96" s="784"/>
      <c r="D96" s="784"/>
      <c r="E96" s="784"/>
      <c r="F96" s="784"/>
      <c r="G96" s="426" t="s">
        <v>8</v>
      </c>
      <c r="H96" s="427">
        <f t="shared" si="11"/>
        <v>2100000</v>
      </c>
      <c r="I96" s="428">
        <f t="shared" si="12"/>
        <v>2100000</v>
      </c>
      <c r="J96" s="428">
        <f t="shared" si="22"/>
        <v>0</v>
      </c>
      <c r="K96" s="428">
        <f t="shared" si="22"/>
        <v>2100000</v>
      </c>
      <c r="L96" s="428">
        <f t="shared" si="14"/>
        <v>0</v>
      </c>
      <c r="M96" s="428">
        <f t="shared" si="23"/>
        <v>0</v>
      </c>
      <c r="N96" s="428">
        <f t="shared" si="23"/>
        <v>0</v>
      </c>
    </row>
    <row r="97" spans="1:14" s="355" customFormat="1" ht="15" hidden="1" customHeight="1">
      <c r="A97" s="691" t="s">
        <v>85</v>
      </c>
      <c r="B97" s="692"/>
      <c r="C97" s="693" t="s">
        <v>432</v>
      </c>
      <c r="D97" s="694"/>
      <c r="E97" s="676" t="s">
        <v>425</v>
      </c>
      <c r="F97" s="677"/>
      <c r="G97" s="402" t="s">
        <v>6</v>
      </c>
      <c r="H97" s="403">
        <f t="shared" si="11"/>
        <v>2100000</v>
      </c>
      <c r="I97" s="404">
        <f t="shared" si="12"/>
        <v>2100000</v>
      </c>
      <c r="J97" s="404">
        <v>0</v>
      </c>
      <c r="K97" s="404">
        <v>2100000</v>
      </c>
      <c r="L97" s="404">
        <f t="shared" si="14"/>
        <v>0</v>
      </c>
      <c r="M97" s="404">
        <v>0</v>
      </c>
      <c r="N97" s="404">
        <v>0</v>
      </c>
    </row>
    <row r="98" spans="1:14" s="355" customFormat="1" ht="15" hidden="1" customHeight="1">
      <c r="A98" s="687"/>
      <c r="B98" s="688"/>
      <c r="C98" s="689"/>
      <c r="D98" s="690"/>
      <c r="E98" s="678"/>
      <c r="F98" s="679"/>
      <c r="G98" s="402" t="s">
        <v>7</v>
      </c>
      <c r="H98" s="403">
        <f t="shared" si="11"/>
        <v>0</v>
      </c>
      <c r="I98" s="404">
        <f t="shared" si="12"/>
        <v>0</v>
      </c>
      <c r="J98" s="404">
        <v>0</v>
      </c>
      <c r="K98" s="404">
        <v>0</v>
      </c>
      <c r="L98" s="404">
        <f t="shared" si="14"/>
        <v>0</v>
      </c>
      <c r="M98" s="404">
        <v>0</v>
      </c>
      <c r="N98" s="404">
        <v>0</v>
      </c>
    </row>
    <row r="99" spans="1:14" s="355" customFormat="1" ht="15" hidden="1" customHeight="1">
      <c r="A99" s="696"/>
      <c r="B99" s="771"/>
      <c r="C99" s="698"/>
      <c r="D99" s="772"/>
      <c r="E99" s="680"/>
      <c r="F99" s="681"/>
      <c r="G99" s="402" t="s">
        <v>8</v>
      </c>
      <c r="H99" s="403">
        <f t="shared" si="11"/>
        <v>2100000</v>
      </c>
      <c r="I99" s="404">
        <f t="shared" si="12"/>
        <v>2100000</v>
      </c>
      <c r="J99" s="404">
        <f>J97+J98</f>
        <v>0</v>
      </c>
      <c r="K99" s="404">
        <f>K97+K98</f>
        <v>2100000</v>
      </c>
      <c r="L99" s="404">
        <f t="shared" si="14"/>
        <v>0</v>
      </c>
      <c r="M99" s="404">
        <f>M97+M98</f>
        <v>0</v>
      </c>
      <c r="N99" s="404">
        <f>N97+N98</f>
        <v>0</v>
      </c>
    </row>
    <row r="100" spans="1:14" s="365" customFormat="1" ht="15" hidden="1" customHeight="1">
      <c r="A100" s="779" t="s">
        <v>433</v>
      </c>
      <c r="B100" s="780"/>
      <c r="C100" s="780"/>
      <c r="D100" s="780"/>
      <c r="E100" s="780"/>
      <c r="F100" s="780"/>
      <c r="G100" s="426" t="s">
        <v>6</v>
      </c>
      <c r="H100" s="427">
        <f t="shared" si="11"/>
        <v>2801180</v>
      </c>
      <c r="I100" s="428">
        <f t="shared" si="12"/>
        <v>2801180</v>
      </c>
      <c r="J100" s="428">
        <f t="shared" ref="J100:K102" si="24">J103</f>
        <v>0</v>
      </c>
      <c r="K100" s="428">
        <f t="shared" si="24"/>
        <v>2801180</v>
      </c>
      <c r="L100" s="428">
        <f t="shared" si="14"/>
        <v>0</v>
      </c>
      <c r="M100" s="428">
        <f t="shared" ref="M100:N102" si="25">M103</f>
        <v>0</v>
      </c>
      <c r="N100" s="428">
        <f t="shared" si="25"/>
        <v>0</v>
      </c>
    </row>
    <row r="101" spans="1:14" s="365" customFormat="1" ht="15" hidden="1" customHeight="1">
      <c r="A101" s="781"/>
      <c r="B101" s="782"/>
      <c r="C101" s="782"/>
      <c r="D101" s="782"/>
      <c r="E101" s="782"/>
      <c r="F101" s="782"/>
      <c r="G101" s="426" t="s">
        <v>7</v>
      </c>
      <c r="H101" s="427">
        <f t="shared" si="11"/>
        <v>0</v>
      </c>
      <c r="I101" s="428">
        <f t="shared" si="12"/>
        <v>0</v>
      </c>
      <c r="J101" s="428">
        <f t="shared" si="24"/>
        <v>0</v>
      </c>
      <c r="K101" s="428">
        <f t="shared" si="24"/>
        <v>0</v>
      </c>
      <c r="L101" s="428">
        <f t="shared" si="14"/>
        <v>0</v>
      </c>
      <c r="M101" s="428">
        <f t="shared" si="25"/>
        <v>0</v>
      </c>
      <c r="N101" s="428">
        <f t="shared" si="25"/>
        <v>0</v>
      </c>
    </row>
    <row r="102" spans="1:14" s="365" customFormat="1" ht="15" hidden="1" customHeight="1">
      <c r="A102" s="783"/>
      <c r="B102" s="784"/>
      <c r="C102" s="784"/>
      <c r="D102" s="784"/>
      <c r="E102" s="784"/>
      <c r="F102" s="784"/>
      <c r="G102" s="426" t="s">
        <v>8</v>
      </c>
      <c r="H102" s="427">
        <f t="shared" si="11"/>
        <v>2801180</v>
      </c>
      <c r="I102" s="428">
        <f t="shared" si="12"/>
        <v>2801180</v>
      </c>
      <c r="J102" s="428">
        <f t="shared" si="24"/>
        <v>0</v>
      </c>
      <c r="K102" s="428">
        <f t="shared" si="24"/>
        <v>2801180</v>
      </c>
      <c r="L102" s="428">
        <f t="shared" si="14"/>
        <v>0</v>
      </c>
      <c r="M102" s="428">
        <f t="shared" si="25"/>
        <v>0</v>
      </c>
      <c r="N102" s="428">
        <f t="shared" si="25"/>
        <v>0</v>
      </c>
    </row>
    <row r="103" spans="1:14" s="355" customFormat="1" ht="15" hidden="1" customHeight="1">
      <c r="A103" s="691" t="s">
        <v>85</v>
      </c>
      <c r="B103" s="692"/>
      <c r="C103" s="693" t="s">
        <v>432</v>
      </c>
      <c r="D103" s="694"/>
      <c r="E103" s="676" t="s">
        <v>425</v>
      </c>
      <c r="F103" s="677"/>
      <c r="G103" s="402" t="s">
        <v>6</v>
      </c>
      <c r="H103" s="403">
        <f t="shared" si="11"/>
        <v>2801180</v>
      </c>
      <c r="I103" s="404">
        <f t="shared" si="12"/>
        <v>2801180</v>
      </c>
      <c r="J103" s="404">
        <v>0</v>
      </c>
      <c r="K103" s="404">
        <v>2801180</v>
      </c>
      <c r="L103" s="404">
        <f t="shared" si="14"/>
        <v>0</v>
      </c>
      <c r="M103" s="404">
        <v>0</v>
      </c>
      <c r="N103" s="404">
        <v>0</v>
      </c>
    </row>
    <row r="104" spans="1:14" s="355" customFormat="1" ht="15" hidden="1" customHeight="1">
      <c r="A104" s="687"/>
      <c r="B104" s="688"/>
      <c r="C104" s="689"/>
      <c r="D104" s="690"/>
      <c r="E104" s="678"/>
      <c r="F104" s="679"/>
      <c r="G104" s="402" t="s">
        <v>7</v>
      </c>
      <c r="H104" s="403">
        <f t="shared" si="11"/>
        <v>0</v>
      </c>
      <c r="I104" s="404">
        <f t="shared" si="12"/>
        <v>0</v>
      </c>
      <c r="J104" s="404">
        <v>0</v>
      </c>
      <c r="K104" s="404">
        <v>0</v>
      </c>
      <c r="L104" s="404">
        <f t="shared" si="14"/>
        <v>0</v>
      </c>
      <c r="M104" s="404">
        <v>0</v>
      </c>
      <c r="N104" s="404">
        <v>0</v>
      </c>
    </row>
    <row r="105" spans="1:14" s="355" customFormat="1" ht="15" hidden="1" customHeight="1">
      <c r="A105" s="696"/>
      <c r="B105" s="771"/>
      <c r="C105" s="698"/>
      <c r="D105" s="772"/>
      <c r="E105" s="680"/>
      <c r="F105" s="681"/>
      <c r="G105" s="402" t="s">
        <v>8</v>
      </c>
      <c r="H105" s="403">
        <f t="shared" si="11"/>
        <v>2801180</v>
      </c>
      <c r="I105" s="404">
        <f t="shared" si="12"/>
        <v>2801180</v>
      </c>
      <c r="J105" s="404">
        <f>J103+J104</f>
        <v>0</v>
      </c>
      <c r="K105" s="404">
        <f>K103+K104</f>
        <v>2801180</v>
      </c>
      <c r="L105" s="404">
        <f t="shared" si="14"/>
        <v>0</v>
      </c>
      <c r="M105" s="404">
        <f>M103+M104</f>
        <v>0</v>
      </c>
      <c r="N105" s="404">
        <f>N103+N104</f>
        <v>0</v>
      </c>
    </row>
    <row r="106" spans="1:14" s="365" customFormat="1" ht="15" hidden="1" customHeight="1">
      <c r="A106" s="779" t="s">
        <v>434</v>
      </c>
      <c r="B106" s="780"/>
      <c r="C106" s="780"/>
      <c r="D106" s="780"/>
      <c r="E106" s="780"/>
      <c r="F106" s="780"/>
      <c r="G106" s="426" t="s">
        <v>6</v>
      </c>
      <c r="H106" s="427">
        <f t="shared" si="11"/>
        <v>537000</v>
      </c>
      <c r="I106" s="428">
        <f t="shared" si="12"/>
        <v>537000</v>
      </c>
      <c r="J106" s="428">
        <f t="shared" ref="J106:K108" si="26">J109</f>
        <v>0</v>
      </c>
      <c r="K106" s="428">
        <f t="shared" si="26"/>
        <v>537000</v>
      </c>
      <c r="L106" s="428">
        <f t="shared" si="14"/>
        <v>0</v>
      </c>
      <c r="M106" s="428">
        <f t="shared" ref="M106:N108" si="27">M109</f>
        <v>0</v>
      </c>
      <c r="N106" s="428">
        <f t="shared" si="27"/>
        <v>0</v>
      </c>
    </row>
    <row r="107" spans="1:14" s="365" customFormat="1" ht="15" hidden="1" customHeight="1">
      <c r="A107" s="781"/>
      <c r="B107" s="782"/>
      <c r="C107" s="782"/>
      <c r="D107" s="782"/>
      <c r="E107" s="782"/>
      <c r="F107" s="782"/>
      <c r="G107" s="426" t="s">
        <v>7</v>
      </c>
      <c r="H107" s="427">
        <f t="shared" si="11"/>
        <v>0</v>
      </c>
      <c r="I107" s="428">
        <f t="shared" si="12"/>
        <v>0</v>
      </c>
      <c r="J107" s="428">
        <f t="shared" si="26"/>
        <v>0</v>
      </c>
      <c r="K107" s="428">
        <f t="shared" si="26"/>
        <v>0</v>
      </c>
      <c r="L107" s="428">
        <f t="shared" si="14"/>
        <v>0</v>
      </c>
      <c r="M107" s="428">
        <f t="shared" si="27"/>
        <v>0</v>
      </c>
      <c r="N107" s="428">
        <f t="shared" si="27"/>
        <v>0</v>
      </c>
    </row>
    <row r="108" spans="1:14" s="365" customFormat="1" ht="15" hidden="1" customHeight="1">
      <c r="A108" s="783"/>
      <c r="B108" s="784"/>
      <c r="C108" s="784"/>
      <c r="D108" s="784"/>
      <c r="E108" s="784"/>
      <c r="F108" s="784"/>
      <c r="G108" s="426" t="s">
        <v>8</v>
      </c>
      <c r="H108" s="427">
        <f t="shared" si="11"/>
        <v>537000</v>
      </c>
      <c r="I108" s="428">
        <f t="shared" si="12"/>
        <v>537000</v>
      </c>
      <c r="J108" s="428">
        <f t="shared" si="26"/>
        <v>0</v>
      </c>
      <c r="K108" s="428">
        <f t="shared" si="26"/>
        <v>537000</v>
      </c>
      <c r="L108" s="428">
        <f t="shared" si="14"/>
        <v>0</v>
      </c>
      <c r="M108" s="428">
        <f t="shared" si="27"/>
        <v>0</v>
      </c>
      <c r="N108" s="428">
        <f t="shared" si="27"/>
        <v>0</v>
      </c>
    </row>
    <row r="109" spans="1:14" s="355" customFormat="1" ht="15" hidden="1" customHeight="1">
      <c r="A109" s="691" t="s">
        <v>85</v>
      </c>
      <c r="B109" s="692"/>
      <c r="C109" s="693" t="s">
        <v>432</v>
      </c>
      <c r="D109" s="694"/>
      <c r="E109" s="676" t="s">
        <v>425</v>
      </c>
      <c r="F109" s="677"/>
      <c r="G109" s="402" t="s">
        <v>6</v>
      </c>
      <c r="H109" s="403">
        <f t="shared" si="11"/>
        <v>537000</v>
      </c>
      <c r="I109" s="404">
        <f t="shared" si="12"/>
        <v>537000</v>
      </c>
      <c r="J109" s="404">
        <v>0</v>
      </c>
      <c r="K109" s="404">
        <v>537000</v>
      </c>
      <c r="L109" s="404">
        <f t="shared" si="14"/>
        <v>0</v>
      </c>
      <c r="M109" s="404">
        <v>0</v>
      </c>
      <c r="N109" s="404">
        <v>0</v>
      </c>
    </row>
    <row r="110" spans="1:14" s="355" customFormat="1" ht="15" hidden="1" customHeight="1">
      <c r="A110" s="687"/>
      <c r="B110" s="688"/>
      <c r="C110" s="689"/>
      <c r="D110" s="690"/>
      <c r="E110" s="678"/>
      <c r="F110" s="679"/>
      <c r="G110" s="402" t="s">
        <v>7</v>
      </c>
      <c r="H110" s="403">
        <f t="shared" si="11"/>
        <v>0</v>
      </c>
      <c r="I110" s="404">
        <f t="shared" si="12"/>
        <v>0</v>
      </c>
      <c r="J110" s="404">
        <v>0</v>
      </c>
      <c r="K110" s="404">
        <v>0</v>
      </c>
      <c r="L110" s="404">
        <f t="shared" si="14"/>
        <v>0</v>
      </c>
      <c r="M110" s="404">
        <v>0</v>
      </c>
      <c r="N110" s="404">
        <v>0</v>
      </c>
    </row>
    <row r="111" spans="1:14" s="355" customFormat="1" ht="15" hidden="1" customHeight="1">
      <c r="A111" s="696"/>
      <c r="B111" s="771"/>
      <c r="C111" s="698"/>
      <c r="D111" s="772"/>
      <c r="E111" s="680"/>
      <c r="F111" s="681"/>
      <c r="G111" s="402" t="s">
        <v>8</v>
      </c>
      <c r="H111" s="403">
        <f t="shared" si="11"/>
        <v>537000</v>
      </c>
      <c r="I111" s="404">
        <f t="shared" si="12"/>
        <v>537000</v>
      </c>
      <c r="J111" s="404">
        <f>J109+J110</f>
        <v>0</v>
      </c>
      <c r="K111" s="404">
        <f>K109+K110</f>
        <v>537000</v>
      </c>
      <c r="L111" s="404">
        <f t="shared" si="14"/>
        <v>0</v>
      </c>
      <c r="M111" s="404">
        <f>M109+M110</f>
        <v>0</v>
      </c>
      <c r="N111" s="404">
        <f>N109+N110</f>
        <v>0</v>
      </c>
    </row>
    <row r="112" spans="1:14" s="365" customFormat="1" ht="15" hidden="1" customHeight="1">
      <c r="A112" s="779" t="s">
        <v>435</v>
      </c>
      <c r="B112" s="780"/>
      <c r="C112" s="780"/>
      <c r="D112" s="780"/>
      <c r="E112" s="780"/>
      <c r="F112" s="780"/>
      <c r="G112" s="426" t="s">
        <v>6</v>
      </c>
      <c r="H112" s="427">
        <f t="shared" si="11"/>
        <v>997472</v>
      </c>
      <c r="I112" s="428">
        <f t="shared" si="12"/>
        <v>997472</v>
      </c>
      <c r="J112" s="428">
        <f t="shared" ref="J112:K114" si="28">J115+J124</f>
        <v>0</v>
      </c>
      <c r="K112" s="428">
        <f t="shared" si="28"/>
        <v>997472</v>
      </c>
      <c r="L112" s="428">
        <f t="shared" si="14"/>
        <v>0</v>
      </c>
      <c r="M112" s="428">
        <f t="shared" ref="M112:N114" si="29">M115+M124</f>
        <v>0</v>
      </c>
      <c r="N112" s="428">
        <f t="shared" si="29"/>
        <v>0</v>
      </c>
    </row>
    <row r="113" spans="1:14" s="365" customFormat="1" ht="15" hidden="1" customHeight="1">
      <c r="A113" s="781"/>
      <c r="B113" s="782"/>
      <c r="C113" s="782"/>
      <c r="D113" s="782"/>
      <c r="E113" s="782"/>
      <c r="F113" s="782"/>
      <c r="G113" s="426" t="s">
        <v>7</v>
      </c>
      <c r="H113" s="427">
        <f t="shared" si="11"/>
        <v>0</v>
      </c>
      <c r="I113" s="428">
        <f t="shared" si="12"/>
        <v>0</v>
      </c>
      <c r="J113" s="428">
        <f t="shared" si="28"/>
        <v>0</v>
      </c>
      <c r="K113" s="428">
        <f t="shared" si="28"/>
        <v>0</v>
      </c>
      <c r="L113" s="428">
        <f t="shared" si="14"/>
        <v>0</v>
      </c>
      <c r="M113" s="428">
        <f t="shared" si="29"/>
        <v>0</v>
      </c>
      <c r="N113" s="428">
        <f t="shared" si="29"/>
        <v>0</v>
      </c>
    </row>
    <row r="114" spans="1:14" s="365" customFormat="1" ht="15" hidden="1" customHeight="1">
      <c r="A114" s="783"/>
      <c r="B114" s="784"/>
      <c r="C114" s="784"/>
      <c r="D114" s="784"/>
      <c r="E114" s="784"/>
      <c r="F114" s="784"/>
      <c r="G114" s="426" t="s">
        <v>8</v>
      </c>
      <c r="H114" s="427">
        <f t="shared" si="11"/>
        <v>997472</v>
      </c>
      <c r="I114" s="428">
        <f t="shared" si="12"/>
        <v>997472</v>
      </c>
      <c r="J114" s="428">
        <f t="shared" si="28"/>
        <v>0</v>
      </c>
      <c r="K114" s="428">
        <f t="shared" si="28"/>
        <v>997472</v>
      </c>
      <c r="L114" s="428">
        <f t="shared" si="14"/>
        <v>0</v>
      </c>
      <c r="M114" s="428">
        <f t="shared" si="29"/>
        <v>0</v>
      </c>
      <c r="N114" s="428">
        <f t="shared" si="29"/>
        <v>0</v>
      </c>
    </row>
    <row r="115" spans="1:14" s="355" customFormat="1" ht="15" hidden="1" customHeight="1">
      <c r="A115" s="691" t="s">
        <v>85</v>
      </c>
      <c r="B115" s="692"/>
      <c r="C115" s="693" t="s">
        <v>432</v>
      </c>
      <c r="D115" s="694"/>
      <c r="E115" s="676" t="s">
        <v>436</v>
      </c>
      <c r="F115" s="677"/>
      <c r="G115" s="402" t="s">
        <v>6</v>
      </c>
      <c r="H115" s="403">
        <f t="shared" si="11"/>
        <v>942472</v>
      </c>
      <c r="I115" s="404">
        <f t="shared" si="12"/>
        <v>942472</v>
      </c>
      <c r="J115" s="404">
        <f t="shared" ref="J115:K117" si="30">J118+J121</f>
        <v>0</v>
      </c>
      <c r="K115" s="404">
        <f t="shared" si="30"/>
        <v>942472</v>
      </c>
      <c r="L115" s="404">
        <f t="shared" si="14"/>
        <v>0</v>
      </c>
      <c r="M115" s="404">
        <f t="shared" ref="M115:N117" si="31">M118+M121</f>
        <v>0</v>
      </c>
      <c r="N115" s="404">
        <f t="shared" si="31"/>
        <v>0</v>
      </c>
    </row>
    <row r="116" spans="1:14" s="355" customFormat="1" ht="15" hidden="1" customHeight="1">
      <c r="A116" s="687"/>
      <c r="B116" s="688"/>
      <c r="C116" s="689"/>
      <c r="D116" s="690"/>
      <c r="E116" s="678"/>
      <c r="F116" s="679"/>
      <c r="G116" s="402" t="s">
        <v>7</v>
      </c>
      <c r="H116" s="403">
        <f t="shared" si="11"/>
        <v>0</v>
      </c>
      <c r="I116" s="404">
        <f t="shared" si="12"/>
        <v>0</v>
      </c>
      <c r="J116" s="404">
        <f t="shared" si="30"/>
        <v>0</v>
      </c>
      <c r="K116" s="404">
        <f t="shared" si="30"/>
        <v>0</v>
      </c>
      <c r="L116" s="404">
        <f t="shared" si="14"/>
        <v>0</v>
      </c>
      <c r="M116" s="404">
        <f t="shared" si="31"/>
        <v>0</v>
      </c>
      <c r="N116" s="404">
        <f t="shared" si="31"/>
        <v>0</v>
      </c>
    </row>
    <row r="117" spans="1:14" s="355" customFormat="1" ht="15" hidden="1" customHeight="1">
      <c r="A117" s="687"/>
      <c r="B117" s="688"/>
      <c r="C117" s="689"/>
      <c r="D117" s="690"/>
      <c r="E117" s="680"/>
      <c r="F117" s="681"/>
      <c r="G117" s="402" t="s">
        <v>8</v>
      </c>
      <c r="H117" s="403">
        <f t="shared" si="11"/>
        <v>942472</v>
      </c>
      <c r="I117" s="404">
        <f t="shared" si="12"/>
        <v>942472</v>
      </c>
      <c r="J117" s="404">
        <f t="shared" si="30"/>
        <v>0</v>
      </c>
      <c r="K117" s="404">
        <f t="shared" si="30"/>
        <v>942472</v>
      </c>
      <c r="L117" s="404">
        <f t="shared" si="14"/>
        <v>0</v>
      </c>
      <c r="M117" s="404">
        <f t="shared" si="31"/>
        <v>0</v>
      </c>
      <c r="N117" s="404">
        <f t="shared" si="31"/>
        <v>0</v>
      </c>
    </row>
    <row r="118" spans="1:14" s="432" customFormat="1" ht="15" hidden="1" customHeight="1">
      <c r="A118" s="786"/>
      <c r="B118" s="787"/>
      <c r="C118" s="788"/>
      <c r="D118" s="789"/>
      <c r="E118" s="790" t="s">
        <v>437</v>
      </c>
      <c r="F118" s="791"/>
      <c r="G118" s="429" t="s">
        <v>6</v>
      </c>
      <c r="H118" s="430">
        <f t="shared" si="11"/>
        <v>871350</v>
      </c>
      <c r="I118" s="431">
        <f t="shared" si="12"/>
        <v>871350</v>
      </c>
      <c r="J118" s="431">
        <v>0</v>
      </c>
      <c r="K118" s="431">
        <v>871350</v>
      </c>
      <c r="L118" s="431">
        <f t="shared" si="14"/>
        <v>0</v>
      </c>
      <c r="M118" s="431">
        <v>0</v>
      </c>
      <c r="N118" s="431">
        <v>0</v>
      </c>
    </row>
    <row r="119" spans="1:14" s="432" customFormat="1" ht="15" hidden="1" customHeight="1">
      <c r="A119" s="786"/>
      <c r="B119" s="787"/>
      <c r="C119" s="788"/>
      <c r="D119" s="789"/>
      <c r="E119" s="792"/>
      <c r="F119" s="793"/>
      <c r="G119" s="429" t="s">
        <v>7</v>
      </c>
      <c r="H119" s="430">
        <f t="shared" si="11"/>
        <v>0</v>
      </c>
      <c r="I119" s="431">
        <f t="shared" si="12"/>
        <v>0</v>
      </c>
      <c r="J119" s="431">
        <v>0</v>
      </c>
      <c r="K119" s="431">
        <v>0</v>
      </c>
      <c r="L119" s="431">
        <f t="shared" si="14"/>
        <v>0</v>
      </c>
      <c r="M119" s="431">
        <v>0</v>
      </c>
      <c r="N119" s="431">
        <v>0</v>
      </c>
    </row>
    <row r="120" spans="1:14" s="432" customFormat="1" ht="15" hidden="1" customHeight="1">
      <c r="A120" s="786"/>
      <c r="B120" s="787"/>
      <c r="C120" s="788"/>
      <c r="D120" s="789"/>
      <c r="E120" s="794"/>
      <c r="F120" s="795"/>
      <c r="G120" s="429" t="s">
        <v>8</v>
      </c>
      <c r="H120" s="430">
        <f t="shared" si="11"/>
        <v>871350</v>
      </c>
      <c r="I120" s="431">
        <f t="shared" si="12"/>
        <v>871350</v>
      </c>
      <c r="J120" s="431">
        <f>J118+J119</f>
        <v>0</v>
      </c>
      <c r="K120" s="431">
        <f>K118+K119</f>
        <v>871350</v>
      </c>
      <c r="L120" s="431">
        <f t="shared" si="14"/>
        <v>0</v>
      </c>
      <c r="M120" s="431">
        <f>M118+M119</f>
        <v>0</v>
      </c>
      <c r="N120" s="431">
        <f>N118+N119</f>
        <v>0</v>
      </c>
    </row>
    <row r="121" spans="1:14" s="432" customFormat="1" ht="15" hidden="1" customHeight="1">
      <c r="A121" s="786"/>
      <c r="B121" s="787"/>
      <c r="C121" s="788"/>
      <c r="D121" s="789"/>
      <c r="E121" s="790" t="s">
        <v>438</v>
      </c>
      <c r="F121" s="791"/>
      <c r="G121" s="429" t="s">
        <v>6</v>
      </c>
      <c r="H121" s="430">
        <f t="shared" si="11"/>
        <v>71122</v>
      </c>
      <c r="I121" s="431">
        <f t="shared" si="12"/>
        <v>71122</v>
      </c>
      <c r="J121" s="431">
        <v>0</v>
      </c>
      <c r="K121" s="431">
        <v>71122</v>
      </c>
      <c r="L121" s="431">
        <f t="shared" si="14"/>
        <v>0</v>
      </c>
      <c r="M121" s="431">
        <v>0</v>
      </c>
      <c r="N121" s="431">
        <v>0</v>
      </c>
    </row>
    <row r="122" spans="1:14" s="432" customFormat="1" ht="15" hidden="1" customHeight="1">
      <c r="A122" s="786"/>
      <c r="B122" s="787"/>
      <c r="C122" s="788"/>
      <c r="D122" s="789"/>
      <c r="E122" s="792"/>
      <c r="F122" s="793"/>
      <c r="G122" s="429" t="s">
        <v>7</v>
      </c>
      <c r="H122" s="430">
        <f t="shared" si="11"/>
        <v>0</v>
      </c>
      <c r="I122" s="431">
        <f t="shared" si="12"/>
        <v>0</v>
      </c>
      <c r="J122" s="431">
        <v>0</v>
      </c>
      <c r="K122" s="431">
        <v>0</v>
      </c>
      <c r="L122" s="431">
        <f t="shared" si="14"/>
        <v>0</v>
      </c>
      <c r="M122" s="431">
        <v>0</v>
      </c>
      <c r="N122" s="431">
        <v>0</v>
      </c>
    </row>
    <row r="123" spans="1:14" s="432" customFormat="1" ht="15" hidden="1" customHeight="1">
      <c r="A123" s="786"/>
      <c r="B123" s="787"/>
      <c r="C123" s="788"/>
      <c r="D123" s="789"/>
      <c r="E123" s="794"/>
      <c r="F123" s="795"/>
      <c r="G123" s="429" t="s">
        <v>8</v>
      </c>
      <c r="H123" s="430">
        <f t="shared" si="11"/>
        <v>71122</v>
      </c>
      <c r="I123" s="431">
        <f t="shared" si="12"/>
        <v>71122</v>
      </c>
      <c r="J123" s="431">
        <f>J121+J122</f>
        <v>0</v>
      </c>
      <c r="K123" s="431">
        <f>K121+K122</f>
        <v>71122</v>
      </c>
      <c r="L123" s="431">
        <f t="shared" si="14"/>
        <v>0</v>
      </c>
      <c r="M123" s="431">
        <f>M121+M122</f>
        <v>0</v>
      </c>
      <c r="N123" s="431">
        <f>N121+N122</f>
        <v>0</v>
      </c>
    </row>
    <row r="124" spans="1:14" s="355" customFormat="1" ht="15" hidden="1" customHeight="1">
      <c r="A124" s="687"/>
      <c r="B124" s="688"/>
      <c r="C124" s="689"/>
      <c r="D124" s="690"/>
      <c r="E124" s="676" t="s">
        <v>439</v>
      </c>
      <c r="F124" s="677"/>
      <c r="G124" s="402" t="s">
        <v>6</v>
      </c>
      <c r="H124" s="403">
        <f t="shared" si="11"/>
        <v>55000</v>
      </c>
      <c r="I124" s="404">
        <f t="shared" si="12"/>
        <v>55000</v>
      </c>
      <c r="J124" s="404">
        <v>0</v>
      </c>
      <c r="K124" s="404">
        <v>55000</v>
      </c>
      <c r="L124" s="404">
        <f t="shared" si="14"/>
        <v>0</v>
      </c>
      <c r="M124" s="404">
        <v>0</v>
      </c>
      <c r="N124" s="404">
        <v>0</v>
      </c>
    </row>
    <row r="125" spans="1:14" s="355" customFormat="1" ht="15" hidden="1" customHeight="1">
      <c r="A125" s="687"/>
      <c r="B125" s="688"/>
      <c r="C125" s="689"/>
      <c r="D125" s="690"/>
      <c r="E125" s="678"/>
      <c r="F125" s="679"/>
      <c r="G125" s="402" t="s">
        <v>7</v>
      </c>
      <c r="H125" s="403">
        <f t="shared" si="11"/>
        <v>0</v>
      </c>
      <c r="I125" s="404">
        <f t="shared" si="12"/>
        <v>0</v>
      </c>
      <c r="J125" s="404">
        <v>0</v>
      </c>
      <c r="K125" s="404">
        <v>0</v>
      </c>
      <c r="L125" s="404">
        <f t="shared" si="14"/>
        <v>0</v>
      </c>
      <c r="M125" s="404">
        <v>0</v>
      </c>
      <c r="N125" s="404">
        <v>0</v>
      </c>
    </row>
    <row r="126" spans="1:14" s="355" customFormat="1" ht="15" hidden="1" customHeight="1">
      <c r="A126" s="696"/>
      <c r="B126" s="771"/>
      <c r="C126" s="698"/>
      <c r="D126" s="772"/>
      <c r="E126" s="680"/>
      <c r="F126" s="681"/>
      <c r="G126" s="402" t="s">
        <v>8</v>
      </c>
      <c r="H126" s="403">
        <f t="shared" si="11"/>
        <v>55000</v>
      </c>
      <c r="I126" s="404">
        <f t="shared" si="12"/>
        <v>55000</v>
      </c>
      <c r="J126" s="404">
        <f>J124+J125</f>
        <v>0</v>
      </c>
      <c r="K126" s="404">
        <f>K124+K125</f>
        <v>55000</v>
      </c>
      <c r="L126" s="404">
        <f t="shared" si="14"/>
        <v>0</v>
      </c>
      <c r="M126" s="404">
        <f>M124+M125</f>
        <v>0</v>
      </c>
      <c r="N126" s="404">
        <f>N124+N125</f>
        <v>0</v>
      </c>
    </row>
    <row r="127" spans="1:14" s="365" customFormat="1" ht="15" hidden="1" customHeight="1">
      <c r="A127" s="779" t="s">
        <v>440</v>
      </c>
      <c r="B127" s="780"/>
      <c r="C127" s="780"/>
      <c r="D127" s="780"/>
      <c r="E127" s="780"/>
      <c r="F127" s="780"/>
      <c r="G127" s="426" t="s">
        <v>6</v>
      </c>
      <c r="H127" s="427">
        <f t="shared" si="11"/>
        <v>1183900</v>
      </c>
      <c r="I127" s="428">
        <f t="shared" si="12"/>
        <v>1183900</v>
      </c>
      <c r="J127" s="428">
        <f t="shared" ref="J127:K129" si="32">J130</f>
        <v>0</v>
      </c>
      <c r="K127" s="428">
        <f t="shared" si="32"/>
        <v>1183900</v>
      </c>
      <c r="L127" s="428">
        <f t="shared" si="14"/>
        <v>0</v>
      </c>
      <c r="M127" s="428">
        <f t="shared" ref="M127:N129" si="33">M130</f>
        <v>0</v>
      </c>
      <c r="N127" s="428">
        <f t="shared" si="33"/>
        <v>0</v>
      </c>
    </row>
    <row r="128" spans="1:14" s="365" customFormat="1" ht="15" hidden="1" customHeight="1">
      <c r="A128" s="781"/>
      <c r="B128" s="782"/>
      <c r="C128" s="782"/>
      <c r="D128" s="782"/>
      <c r="E128" s="782"/>
      <c r="F128" s="782"/>
      <c r="G128" s="426" t="s">
        <v>7</v>
      </c>
      <c r="H128" s="427">
        <f t="shared" si="11"/>
        <v>0</v>
      </c>
      <c r="I128" s="428">
        <f t="shared" si="12"/>
        <v>0</v>
      </c>
      <c r="J128" s="428">
        <f t="shared" si="32"/>
        <v>0</v>
      </c>
      <c r="K128" s="428">
        <f t="shared" si="32"/>
        <v>0</v>
      </c>
      <c r="L128" s="428">
        <f t="shared" si="14"/>
        <v>0</v>
      </c>
      <c r="M128" s="428">
        <f t="shared" si="33"/>
        <v>0</v>
      </c>
      <c r="N128" s="428">
        <f t="shared" si="33"/>
        <v>0</v>
      </c>
    </row>
    <row r="129" spans="1:14" s="365" customFormat="1" ht="15" hidden="1" customHeight="1">
      <c r="A129" s="783"/>
      <c r="B129" s="784"/>
      <c r="C129" s="784"/>
      <c r="D129" s="784"/>
      <c r="E129" s="784"/>
      <c r="F129" s="784"/>
      <c r="G129" s="426" t="s">
        <v>8</v>
      </c>
      <c r="H129" s="427">
        <f t="shared" si="11"/>
        <v>1183900</v>
      </c>
      <c r="I129" s="428">
        <f t="shared" si="12"/>
        <v>1183900</v>
      </c>
      <c r="J129" s="428">
        <f t="shared" si="32"/>
        <v>0</v>
      </c>
      <c r="K129" s="428">
        <f t="shared" si="32"/>
        <v>1183900</v>
      </c>
      <c r="L129" s="428">
        <f t="shared" si="14"/>
        <v>0</v>
      </c>
      <c r="M129" s="428">
        <f t="shared" si="33"/>
        <v>0</v>
      </c>
      <c r="N129" s="428">
        <f t="shared" si="33"/>
        <v>0</v>
      </c>
    </row>
    <row r="130" spans="1:14" s="355" customFormat="1" ht="15" hidden="1" customHeight="1">
      <c r="A130" s="691" t="s">
        <v>85</v>
      </c>
      <c r="B130" s="692"/>
      <c r="C130" s="693" t="s">
        <v>432</v>
      </c>
      <c r="D130" s="694"/>
      <c r="E130" s="676" t="s">
        <v>425</v>
      </c>
      <c r="F130" s="677"/>
      <c r="G130" s="402" t="s">
        <v>6</v>
      </c>
      <c r="H130" s="403">
        <f t="shared" si="11"/>
        <v>1183900</v>
      </c>
      <c r="I130" s="404">
        <f t="shared" si="12"/>
        <v>1183900</v>
      </c>
      <c r="J130" s="404">
        <v>0</v>
      </c>
      <c r="K130" s="404">
        <v>1183900</v>
      </c>
      <c r="L130" s="404">
        <f t="shared" si="14"/>
        <v>0</v>
      </c>
      <c r="M130" s="404">
        <v>0</v>
      </c>
      <c r="N130" s="404">
        <v>0</v>
      </c>
    </row>
    <row r="131" spans="1:14" s="355" customFormat="1" ht="15" hidden="1" customHeight="1">
      <c r="A131" s="687"/>
      <c r="B131" s="688"/>
      <c r="C131" s="689"/>
      <c r="D131" s="690"/>
      <c r="E131" s="678"/>
      <c r="F131" s="679"/>
      <c r="G131" s="402" t="s">
        <v>7</v>
      </c>
      <c r="H131" s="403">
        <f t="shared" ref="H131:H200" si="34">I131+L131</f>
        <v>0</v>
      </c>
      <c r="I131" s="404">
        <f t="shared" ref="I131:I200" si="35">J131+K131</f>
        <v>0</v>
      </c>
      <c r="J131" s="404">
        <v>0</v>
      </c>
      <c r="K131" s="404">
        <v>0</v>
      </c>
      <c r="L131" s="404">
        <f t="shared" ref="L131:L171" si="36">M131+N131</f>
        <v>0</v>
      </c>
      <c r="M131" s="404">
        <v>0</v>
      </c>
      <c r="N131" s="404">
        <v>0</v>
      </c>
    </row>
    <row r="132" spans="1:14" s="355" customFormat="1" ht="15" hidden="1" customHeight="1">
      <c r="A132" s="696"/>
      <c r="B132" s="771"/>
      <c r="C132" s="698"/>
      <c r="D132" s="772"/>
      <c r="E132" s="680"/>
      <c r="F132" s="681"/>
      <c r="G132" s="402" t="s">
        <v>8</v>
      </c>
      <c r="H132" s="403">
        <f t="shared" si="34"/>
        <v>1183900</v>
      </c>
      <c r="I132" s="404">
        <f t="shared" si="35"/>
        <v>1183900</v>
      </c>
      <c r="J132" s="404">
        <f>J130+J131</f>
        <v>0</v>
      </c>
      <c r="K132" s="404">
        <f>K130+K131</f>
        <v>1183900</v>
      </c>
      <c r="L132" s="404">
        <f t="shared" si="36"/>
        <v>0</v>
      </c>
      <c r="M132" s="404">
        <f>M130+M131</f>
        <v>0</v>
      </c>
      <c r="N132" s="404">
        <f>N130+N131</f>
        <v>0</v>
      </c>
    </row>
    <row r="133" spans="1:14" s="365" customFormat="1" ht="15" hidden="1" customHeight="1">
      <c r="A133" s="779" t="s">
        <v>441</v>
      </c>
      <c r="B133" s="780"/>
      <c r="C133" s="780"/>
      <c r="D133" s="780"/>
      <c r="E133" s="780"/>
      <c r="F133" s="780"/>
      <c r="G133" s="426" t="s">
        <v>6</v>
      </c>
      <c r="H133" s="427">
        <f t="shared" si="34"/>
        <v>1090000</v>
      </c>
      <c r="I133" s="428">
        <f t="shared" si="35"/>
        <v>1090000</v>
      </c>
      <c r="J133" s="428">
        <f t="shared" ref="J133:K135" si="37">J136</f>
        <v>0</v>
      </c>
      <c r="K133" s="428">
        <f t="shared" si="37"/>
        <v>1090000</v>
      </c>
      <c r="L133" s="428">
        <f t="shared" si="36"/>
        <v>0</v>
      </c>
      <c r="M133" s="428">
        <f t="shared" ref="M133:N135" si="38">M136</f>
        <v>0</v>
      </c>
      <c r="N133" s="428">
        <f t="shared" si="38"/>
        <v>0</v>
      </c>
    </row>
    <row r="134" spans="1:14" s="365" customFormat="1" ht="15" hidden="1" customHeight="1">
      <c r="A134" s="781"/>
      <c r="B134" s="782"/>
      <c r="C134" s="782"/>
      <c r="D134" s="782"/>
      <c r="E134" s="782"/>
      <c r="F134" s="782"/>
      <c r="G134" s="426" t="s">
        <v>7</v>
      </c>
      <c r="H134" s="427">
        <f t="shared" si="34"/>
        <v>0</v>
      </c>
      <c r="I134" s="428">
        <f t="shared" si="35"/>
        <v>0</v>
      </c>
      <c r="J134" s="428">
        <f t="shared" si="37"/>
        <v>0</v>
      </c>
      <c r="K134" s="428">
        <f t="shared" si="37"/>
        <v>0</v>
      </c>
      <c r="L134" s="428">
        <f t="shared" si="36"/>
        <v>0</v>
      </c>
      <c r="M134" s="428">
        <f t="shared" si="38"/>
        <v>0</v>
      </c>
      <c r="N134" s="428">
        <f t="shared" si="38"/>
        <v>0</v>
      </c>
    </row>
    <row r="135" spans="1:14" s="365" customFormat="1" ht="15" hidden="1" customHeight="1">
      <c r="A135" s="783"/>
      <c r="B135" s="784"/>
      <c r="C135" s="784"/>
      <c r="D135" s="784"/>
      <c r="E135" s="784"/>
      <c r="F135" s="784"/>
      <c r="G135" s="426" t="s">
        <v>8</v>
      </c>
      <c r="H135" s="427">
        <f t="shared" si="34"/>
        <v>1090000</v>
      </c>
      <c r="I135" s="428">
        <f t="shared" si="35"/>
        <v>1090000</v>
      </c>
      <c r="J135" s="428">
        <f t="shared" si="37"/>
        <v>0</v>
      </c>
      <c r="K135" s="428">
        <f t="shared" si="37"/>
        <v>1090000</v>
      </c>
      <c r="L135" s="428">
        <f t="shared" si="36"/>
        <v>0</v>
      </c>
      <c r="M135" s="428">
        <f t="shared" si="38"/>
        <v>0</v>
      </c>
      <c r="N135" s="428">
        <f t="shared" si="38"/>
        <v>0</v>
      </c>
    </row>
    <row r="136" spans="1:14" s="355" customFormat="1" ht="15" hidden="1" customHeight="1">
      <c r="A136" s="691" t="s">
        <v>85</v>
      </c>
      <c r="B136" s="692"/>
      <c r="C136" s="693" t="s">
        <v>442</v>
      </c>
      <c r="D136" s="694"/>
      <c r="E136" s="676" t="s">
        <v>425</v>
      </c>
      <c r="F136" s="677"/>
      <c r="G136" s="402" t="s">
        <v>6</v>
      </c>
      <c r="H136" s="403">
        <f t="shared" si="34"/>
        <v>1090000</v>
      </c>
      <c r="I136" s="404">
        <f t="shared" si="35"/>
        <v>1090000</v>
      </c>
      <c r="J136" s="404">
        <v>0</v>
      </c>
      <c r="K136" s="404">
        <v>1090000</v>
      </c>
      <c r="L136" s="404">
        <f t="shared" si="36"/>
        <v>0</v>
      </c>
      <c r="M136" s="404">
        <v>0</v>
      </c>
      <c r="N136" s="404">
        <v>0</v>
      </c>
    </row>
    <row r="137" spans="1:14" s="355" customFormat="1" ht="15" hidden="1" customHeight="1">
      <c r="A137" s="687"/>
      <c r="B137" s="688"/>
      <c r="C137" s="689"/>
      <c r="D137" s="690"/>
      <c r="E137" s="678"/>
      <c r="F137" s="679"/>
      <c r="G137" s="402" t="s">
        <v>7</v>
      </c>
      <c r="H137" s="403">
        <f t="shared" si="34"/>
        <v>0</v>
      </c>
      <c r="I137" s="404">
        <f t="shared" si="35"/>
        <v>0</v>
      </c>
      <c r="J137" s="404">
        <v>0</v>
      </c>
      <c r="K137" s="404">
        <v>0</v>
      </c>
      <c r="L137" s="404">
        <f t="shared" si="36"/>
        <v>0</v>
      </c>
      <c r="M137" s="404">
        <v>0</v>
      </c>
      <c r="N137" s="404">
        <v>0</v>
      </c>
    </row>
    <row r="138" spans="1:14" s="355" customFormat="1" ht="15" hidden="1" customHeight="1">
      <c r="A138" s="696"/>
      <c r="B138" s="771"/>
      <c r="C138" s="698"/>
      <c r="D138" s="772"/>
      <c r="E138" s="680"/>
      <c r="F138" s="681"/>
      <c r="G138" s="402" t="s">
        <v>8</v>
      </c>
      <c r="H138" s="403">
        <f t="shared" si="34"/>
        <v>1090000</v>
      </c>
      <c r="I138" s="404">
        <f t="shared" si="35"/>
        <v>1090000</v>
      </c>
      <c r="J138" s="404">
        <f>J136+J137</f>
        <v>0</v>
      </c>
      <c r="K138" s="404">
        <f>K136+K137</f>
        <v>1090000</v>
      </c>
      <c r="L138" s="404">
        <f t="shared" si="36"/>
        <v>0</v>
      </c>
      <c r="M138" s="404">
        <f>M136+M137</f>
        <v>0</v>
      </c>
      <c r="N138" s="404">
        <f>N136+N137</f>
        <v>0</v>
      </c>
    </row>
    <row r="139" spans="1:14" s="365" customFormat="1" ht="15" hidden="1" customHeight="1">
      <c r="A139" s="779" t="s">
        <v>443</v>
      </c>
      <c r="B139" s="780"/>
      <c r="C139" s="780"/>
      <c r="D139" s="780"/>
      <c r="E139" s="780"/>
      <c r="F139" s="780"/>
      <c r="G139" s="426" t="s">
        <v>6</v>
      </c>
      <c r="H139" s="427">
        <f t="shared" si="34"/>
        <v>1378167</v>
      </c>
      <c r="I139" s="428">
        <f t="shared" si="35"/>
        <v>1378167</v>
      </c>
      <c r="J139" s="428">
        <f t="shared" ref="J139:K141" si="39">J142</f>
        <v>0</v>
      </c>
      <c r="K139" s="428">
        <f t="shared" si="39"/>
        <v>1378167</v>
      </c>
      <c r="L139" s="428">
        <f t="shared" si="36"/>
        <v>0</v>
      </c>
      <c r="M139" s="428">
        <f t="shared" ref="M139:N141" si="40">M142</f>
        <v>0</v>
      </c>
      <c r="N139" s="428">
        <f t="shared" si="40"/>
        <v>0</v>
      </c>
    </row>
    <row r="140" spans="1:14" s="365" customFormat="1" ht="15" hidden="1" customHeight="1">
      <c r="A140" s="781"/>
      <c r="B140" s="782"/>
      <c r="C140" s="782"/>
      <c r="D140" s="782"/>
      <c r="E140" s="782"/>
      <c r="F140" s="782"/>
      <c r="G140" s="426" t="s">
        <v>7</v>
      </c>
      <c r="H140" s="427">
        <f t="shared" si="34"/>
        <v>0</v>
      </c>
      <c r="I140" s="428">
        <f t="shared" si="35"/>
        <v>0</v>
      </c>
      <c r="J140" s="428">
        <f t="shared" si="39"/>
        <v>0</v>
      </c>
      <c r="K140" s="428">
        <f t="shared" si="39"/>
        <v>0</v>
      </c>
      <c r="L140" s="428">
        <f t="shared" si="36"/>
        <v>0</v>
      </c>
      <c r="M140" s="428">
        <f t="shared" si="40"/>
        <v>0</v>
      </c>
      <c r="N140" s="428">
        <f t="shared" si="40"/>
        <v>0</v>
      </c>
    </row>
    <row r="141" spans="1:14" s="365" customFormat="1" ht="15" hidden="1" customHeight="1">
      <c r="A141" s="783"/>
      <c r="B141" s="784"/>
      <c r="C141" s="784"/>
      <c r="D141" s="784"/>
      <c r="E141" s="784"/>
      <c r="F141" s="784"/>
      <c r="G141" s="426" t="s">
        <v>8</v>
      </c>
      <c r="H141" s="427">
        <f t="shared" si="34"/>
        <v>1378167</v>
      </c>
      <c r="I141" s="428">
        <f t="shared" si="35"/>
        <v>1378167</v>
      </c>
      <c r="J141" s="428">
        <f t="shared" si="39"/>
        <v>0</v>
      </c>
      <c r="K141" s="428">
        <f t="shared" si="39"/>
        <v>1378167</v>
      </c>
      <c r="L141" s="428">
        <f t="shared" si="36"/>
        <v>0</v>
      </c>
      <c r="M141" s="428">
        <f t="shared" si="40"/>
        <v>0</v>
      </c>
      <c r="N141" s="428">
        <f t="shared" si="40"/>
        <v>0</v>
      </c>
    </row>
    <row r="142" spans="1:14" s="355" customFormat="1" ht="15" hidden="1" customHeight="1">
      <c r="A142" s="691" t="s">
        <v>85</v>
      </c>
      <c r="B142" s="692"/>
      <c r="C142" s="693" t="s">
        <v>442</v>
      </c>
      <c r="D142" s="694"/>
      <c r="E142" s="676" t="s">
        <v>425</v>
      </c>
      <c r="F142" s="677"/>
      <c r="G142" s="402" t="s">
        <v>6</v>
      </c>
      <c r="H142" s="403">
        <f t="shared" si="34"/>
        <v>1378167</v>
      </c>
      <c r="I142" s="404">
        <f t="shared" si="35"/>
        <v>1378167</v>
      </c>
      <c r="J142" s="404">
        <v>0</v>
      </c>
      <c r="K142" s="404">
        <v>1378167</v>
      </c>
      <c r="L142" s="404">
        <f t="shared" si="36"/>
        <v>0</v>
      </c>
      <c r="M142" s="404">
        <v>0</v>
      </c>
      <c r="N142" s="404">
        <v>0</v>
      </c>
    </row>
    <row r="143" spans="1:14" s="355" customFormat="1" ht="15" hidden="1" customHeight="1">
      <c r="A143" s="687"/>
      <c r="B143" s="688"/>
      <c r="C143" s="689"/>
      <c r="D143" s="690"/>
      <c r="E143" s="678"/>
      <c r="F143" s="679"/>
      <c r="G143" s="402" t="s">
        <v>7</v>
      </c>
      <c r="H143" s="403">
        <f t="shared" si="34"/>
        <v>0</v>
      </c>
      <c r="I143" s="404">
        <f t="shared" si="35"/>
        <v>0</v>
      </c>
      <c r="J143" s="404">
        <v>0</v>
      </c>
      <c r="K143" s="404">
        <v>0</v>
      </c>
      <c r="L143" s="404">
        <f t="shared" si="36"/>
        <v>0</v>
      </c>
      <c r="M143" s="404">
        <v>0</v>
      </c>
      <c r="N143" s="404">
        <v>0</v>
      </c>
    </row>
    <row r="144" spans="1:14" s="355" customFormat="1" ht="15" hidden="1" customHeight="1">
      <c r="A144" s="696"/>
      <c r="B144" s="771"/>
      <c r="C144" s="698"/>
      <c r="D144" s="772"/>
      <c r="E144" s="680"/>
      <c r="F144" s="681"/>
      <c r="G144" s="402" t="s">
        <v>8</v>
      </c>
      <c r="H144" s="403">
        <f t="shared" si="34"/>
        <v>1378167</v>
      </c>
      <c r="I144" s="404">
        <f t="shared" si="35"/>
        <v>1378167</v>
      </c>
      <c r="J144" s="404">
        <f>J142+J143</f>
        <v>0</v>
      </c>
      <c r="K144" s="404">
        <f>K142+K143</f>
        <v>1378167</v>
      </c>
      <c r="L144" s="404">
        <f t="shared" si="36"/>
        <v>0</v>
      </c>
      <c r="M144" s="404">
        <f>M142+M143</f>
        <v>0</v>
      </c>
      <c r="N144" s="404">
        <f>N142+N143</f>
        <v>0</v>
      </c>
    </row>
    <row r="145" spans="1:14" s="365" customFormat="1" ht="15" hidden="1" customHeight="1">
      <c r="A145" s="779" t="s">
        <v>444</v>
      </c>
      <c r="B145" s="780"/>
      <c r="C145" s="780"/>
      <c r="D145" s="780"/>
      <c r="E145" s="780"/>
      <c r="F145" s="780"/>
      <c r="G145" s="426" t="s">
        <v>445</v>
      </c>
      <c r="H145" s="427">
        <f t="shared" si="34"/>
        <v>1299500</v>
      </c>
      <c r="I145" s="428">
        <f t="shared" si="35"/>
        <v>1299500</v>
      </c>
      <c r="J145" s="428">
        <f t="shared" ref="J145:K147" si="41">J148</f>
        <v>0</v>
      </c>
      <c r="K145" s="428">
        <f t="shared" si="41"/>
        <v>1299500</v>
      </c>
      <c r="L145" s="428">
        <f t="shared" si="36"/>
        <v>0</v>
      </c>
      <c r="M145" s="428">
        <f t="shared" ref="M145:N147" si="42">M148</f>
        <v>0</v>
      </c>
      <c r="N145" s="428">
        <f t="shared" si="42"/>
        <v>0</v>
      </c>
    </row>
    <row r="146" spans="1:14" s="365" customFormat="1" ht="15" hidden="1" customHeight="1">
      <c r="A146" s="781"/>
      <c r="B146" s="782"/>
      <c r="C146" s="782"/>
      <c r="D146" s="782"/>
      <c r="E146" s="782"/>
      <c r="F146" s="782"/>
      <c r="G146" s="426" t="s">
        <v>7</v>
      </c>
      <c r="H146" s="427">
        <f t="shared" si="34"/>
        <v>0</v>
      </c>
      <c r="I146" s="428">
        <f t="shared" si="35"/>
        <v>0</v>
      </c>
      <c r="J146" s="428">
        <f t="shared" si="41"/>
        <v>0</v>
      </c>
      <c r="K146" s="428">
        <f t="shared" si="41"/>
        <v>0</v>
      </c>
      <c r="L146" s="428">
        <f t="shared" si="36"/>
        <v>0</v>
      </c>
      <c r="M146" s="428">
        <f t="shared" si="42"/>
        <v>0</v>
      </c>
      <c r="N146" s="428">
        <f t="shared" si="42"/>
        <v>0</v>
      </c>
    </row>
    <row r="147" spans="1:14" s="365" customFormat="1" ht="15" hidden="1" customHeight="1">
      <c r="A147" s="783"/>
      <c r="B147" s="784"/>
      <c r="C147" s="784"/>
      <c r="D147" s="784"/>
      <c r="E147" s="784"/>
      <c r="F147" s="784"/>
      <c r="G147" s="426" t="s">
        <v>8</v>
      </c>
      <c r="H147" s="427">
        <f t="shared" si="34"/>
        <v>1299500</v>
      </c>
      <c r="I147" s="428">
        <f t="shared" si="35"/>
        <v>1299500</v>
      </c>
      <c r="J147" s="428">
        <f t="shared" si="41"/>
        <v>0</v>
      </c>
      <c r="K147" s="428">
        <f t="shared" si="41"/>
        <v>1299500</v>
      </c>
      <c r="L147" s="428">
        <f t="shared" si="36"/>
        <v>0</v>
      </c>
      <c r="M147" s="428">
        <f t="shared" si="42"/>
        <v>0</v>
      </c>
      <c r="N147" s="428">
        <f t="shared" si="42"/>
        <v>0</v>
      </c>
    </row>
    <row r="148" spans="1:14" s="355" customFormat="1" ht="15" hidden="1" customHeight="1">
      <c r="A148" s="691" t="s">
        <v>85</v>
      </c>
      <c r="B148" s="692"/>
      <c r="C148" s="693" t="s">
        <v>446</v>
      </c>
      <c r="D148" s="694"/>
      <c r="E148" s="676" t="s">
        <v>425</v>
      </c>
      <c r="F148" s="677"/>
      <c r="G148" s="402" t="s">
        <v>6</v>
      </c>
      <c r="H148" s="403">
        <f t="shared" si="34"/>
        <v>1299500</v>
      </c>
      <c r="I148" s="404">
        <f t="shared" si="35"/>
        <v>1299500</v>
      </c>
      <c r="J148" s="404">
        <v>0</v>
      </c>
      <c r="K148" s="404">
        <v>1299500</v>
      </c>
      <c r="L148" s="404">
        <f t="shared" si="36"/>
        <v>0</v>
      </c>
      <c r="M148" s="404">
        <v>0</v>
      </c>
      <c r="N148" s="404">
        <v>0</v>
      </c>
    </row>
    <row r="149" spans="1:14" s="355" customFormat="1" ht="15" hidden="1" customHeight="1">
      <c r="A149" s="687"/>
      <c r="B149" s="688"/>
      <c r="C149" s="689"/>
      <c r="D149" s="690"/>
      <c r="E149" s="678"/>
      <c r="F149" s="679"/>
      <c r="G149" s="402" t="s">
        <v>7</v>
      </c>
      <c r="H149" s="403">
        <f t="shared" si="34"/>
        <v>0</v>
      </c>
      <c r="I149" s="404">
        <f t="shared" si="35"/>
        <v>0</v>
      </c>
      <c r="J149" s="404">
        <v>0</v>
      </c>
      <c r="K149" s="404">
        <v>0</v>
      </c>
      <c r="L149" s="404">
        <f t="shared" si="36"/>
        <v>0</v>
      </c>
      <c r="M149" s="404">
        <v>0</v>
      </c>
      <c r="N149" s="404">
        <v>0</v>
      </c>
    </row>
    <row r="150" spans="1:14" s="355" customFormat="1" ht="15" hidden="1" customHeight="1">
      <c r="A150" s="696"/>
      <c r="B150" s="771"/>
      <c r="C150" s="698"/>
      <c r="D150" s="772"/>
      <c r="E150" s="680"/>
      <c r="F150" s="681"/>
      <c r="G150" s="402" t="s">
        <v>8</v>
      </c>
      <c r="H150" s="403">
        <f t="shared" si="34"/>
        <v>1299500</v>
      </c>
      <c r="I150" s="404">
        <f t="shared" si="35"/>
        <v>1299500</v>
      </c>
      <c r="J150" s="404">
        <f>J148+J149</f>
        <v>0</v>
      </c>
      <c r="K150" s="404">
        <f>K148+K149</f>
        <v>1299500</v>
      </c>
      <c r="L150" s="404">
        <f t="shared" si="36"/>
        <v>0</v>
      </c>
      <c r="M150" s="404">
        <f>M148+M149</f>
        <v>0</v>
      </c>
      <c r="N150" s="404">
        <f>N148+N149</f>
        <v>0</v>
      </c>
    </row>
    <row r="151" spans="1:14" s="365" customFormat="1" ht="14.1" hidden="1" customHeight="1">
      <c r="A151" s="779" t="s">
        <v>447</v>
      </c>
      <c r="B151" s="780"/>
      <c r="C151" s="780"/>
      <c r="D151" s="780"/>
      <c r="E151" s="780"/>
      <c r="F151" s="780"/>
      <c r="G151" s="426" t="s">
        <v>6</v>
      </c>
      <c r="H151" s="427">
        <f t="shared" si="34"/>
        <v>11894000</v>
      </c>
      <c r="I151" s="428">
        <f t="shared" si="35"/>
        <v>11894000</v>
      </c>
      <c r="J151" s="428">
        <f t="shared" ref="J151:K153" si="43">J154</f>
        <v>0</v>
      </c>
      <c r="K151" s="428">
        <f t="shared" si="43"/>
        <v>11894000</v>
      </c>
      <c r="L151" s="428">
        <f t="shared" si="36"/>
        <v>0</v>
      </c>
      <c r="M151" s="428">
        <f t="shared" ref="M151:N153" si="44">M154</f>
        <v>0</v>
      </c>
      <c r="N151" s="428">
        <f t="shared" si="44"/>
        <v>0</v>
      </c>
    </row>
    <row r="152" spans="1:14" s="365" customFormat="1" ht="14.1" hidden="1" customHeight="1">
      <c r="A152" s="781"/>
      <c r="B152" s="782"/>
      <c r="C152" s="782"/>
      <c r="D152" s="782"/>
      <c r="E152" s="782"/>
      <c r="F152" s="782"/>
      <c r="G152" s="426" t="s">
        <v>7</v>
      </c>
      <c r="H152" s="427">
        <f t="shared" si="34"/>
        <v>0</v>
      </c>
      <c r="I152" s="428">
        <f t="shared" si="35"/>
        <v>0</v>
      </c>
      <c r="J152" s="428">
        <f t="shared" si="43"/>
        <v>0</v>
      </c>
      <c r="K152" s="428">
        <f t="shared" si="43"/>
        <v>0</v>
      </c>
      <c r="L152" s="428">
        <f t="shared" si="36"/>
        <v>0</v>
      </c>
      <c r="M152" s="428">
        <f t="shared" si="44"/>
        <v>0</v>
      </c>
      <c r="N152" s="428">
        <f t="shared" si="44"/>
        <v>0</v>
      </c>
    </row>
    <row r="153" spans="1:14" s="365" customFormat="1" ht="14.1" hidden="1" customHeight="1">
      <c r="A153" s="783"/>
      <c r="B153" s="784"/>
      <c r="C153" s="784"/>
      <c r="D153" s="784"/>
      <c r="E153" s="784"/>
      <c r="F153" s="784"/>
      <c r="G153" s="426" t="s">
        <v>8</v>
      </c>
      <c r="H153" s="427">
        <f t="shared" si="34"/>
        <v>11894000</v>
      </c>
      <c r="I153" s="428">
        <f t="shared" si="35"/>
        <v>11894000</v>
      </c>
      <c r="J153" s="428">
        <f t="shared" si="43"/>
        <v>0</v>
      </c>
      <c r="K153" s="428">
        <f t="shared" si="43"/>
        <v>11894000</v>
      </c>
      <c r="L153" s="428">
        <f t="shared" si="36"/>
        <v>0</v>
      </c>
      <c r="M153" s="428">
        <f t="shared" si="44"/>
        <v>0</v>
      </c>
      <c r="N153" s="428">
        <f t="shared" si="44"/>
        <v>0</v>
      </c>
    </row>
    <row r="154" spans="1:14" s="355" customFormat="1" ht="14.1" hidden="1" customHeight="1">
      <c r="A154" s="691" t="s">
        <v>85</v>
      </c>
      <c r="B154" s="692"/>
      <c r="C154" s="693" t="s">
        <v>448</v>
      </c>
      <c r="D154" s="694"/>
      <c r="E154" s="676" t="s">
        <v>436</v>
      </c>
      <c r="F154" s="677"/>
      <c r="G154" s="402" t="s">
        <v>6</v>
      </c>
      <c r="H154" s="403">
        <f t="shared" si="34"/>
        <v>11894000</v>
      </c>
      <c r="I154" s="404">
        <f t="shared" si="35"/>
        <v>11894000</v>
      </c>
      <c r="J154" s="404">
        <f t="shared" ref="J154:K156" si="45">J157+J160</f>
        <v>0</v>
      </c>
      <c r="K154" s="404">
        <f t="shared" si="45"/>
        <v>11894000</v>
      </c>
      <c r="L154" s="404">
        <f t="shared" si="36"/>
        <v>0</v>
      </c>
      <c r="M154" s="404">
        <f t="shared" ref="M154:N156" si="46">M157+M160</f>
        <v>0</v>
      </c>
      <c r="N154" s="404">
        <f t="shared" si="46"/>
        <v>0</v>
      </c>
    </row>
    <row r="155" spans="1:14" s="355" customFormat="1" ht="14.1" hidden="1" customHeight="1">
      <c r="A155" s="687"/>
      <c r="B155" s="688"/>
      <c r="C155" s="689"/>
      <c r="D155" s="690"/>
      <c r="E155" s="678"/>
      <c r="F155" s="679"/>
      <c r="G155" s="402" t="s">
        <v>7</v>
      </c>
      <c r="H155" s="403">
        <f t="shared" si="34"/>
        <v>0</v>
      </c>
      <c r="I155" s="404">
        <f t="shared" si="35"/>
        <v>0</v>
      </c>
      <c r="J155" s="404">
        <f t="shared" si="45"/>
        <v>0</v>
      </c>
      <c r="K155" s="404">
        <f t="shared" si="45"/>
        <v>0</v>
      </c>
      <c r="L155" s="404">
        <f t="shared" si="36"/>
        <v>0</v>
      </c>
      <c r="M155" s="404">
        <f t="shared" si="46"/>
        <v>0</v>
      </c>
      <c r="N155" s="404">
        <f t="shared" si="46"/>
        <v>0</v>
      </c>
    </row>
    <row r="156" spans="1:14" s="355" customFormat="1" ht="14.1" hidden="1" customHeight="1">
      <c r="A156" s="687"/>
      <c r="B156" s="688"/>
      <c r="C156" s="689"/>
      <c r="D156" s="690"/>
      <c r="E156" s="680"/>
      <c r="F156" s="681"/>
      <c r="G156" s="402" t="s">
        <v>8</v>
      </c>
      <c r="H156" s="403">
        <f t="shared" si="34"/>
        <v>11894000</v>
      </c>
      <c r="I156" s="404">
        <f t="shared" si="35"/>
        <v>11894000</v>
      </c>
      <c r="J156" s="404">
        <f t="shared" si="45"/>
        <v>0</v>
      </c>
      <c r="K156" s="404">
        <f t="shared" si="45"/>
        <v>11894000</v>
      </c>
      <c r="L156" s="404">
        <f t="shared" si="36"/>
        <v>0</v>
      </c>
      <c r="M156" s="404">
        <f t="shared" si="46"/>
        <v>0</v>
      </c>
      <c r="N156" s="404">
        <f t="shared" si="46"/>
        <v>0</v>
      </c>
    </row>
    <row r="157" spans="1:14" s="432" customFormat="1" ht="15" hidden="1" customHeight="1">
      <c r="A157" s="786"/>
      <c r="B157" s="787"/>
      <c r="C157" s="788"/>
      <c r="D157" s="789"/>
      <c r="E157" s="790" t="s">
        <v>437</v>
      </c>
      <c r="F157" s="791"/>
      <c r="G157" s="429" t="s">
        <v>6</v>
      </c>
      <c r="H157" s="430">
        <f t="shared" si="34"/>
        <v>9584000</v>
      </c>
      <c r="I157" s="431">
        <f t="shared" si="35"/>
        <v>9584000</v>
      </c>
      <c r="J157" s="431">
        <v>0</v>
      </c>
      <c r="K157" s="431">
        <v>9584000</v>
      </c>
      <c r="L157" s="431">
        <f t="shared" si="36"/>
        <v>0</v>
      </c>
      <c r="M157" s="431">
        <v>0</v>
      </c>
      <c r="N157" s="431">
        <v>0</v>
      </c>
    </row>
    <row r="158" spans="1:14" s="432" customFormat="1" ht="15" hidden="1" customHeight="1">
      <c r="A158" s="786"/>
      <c r="B158" s="787"/>
      <c r="C158" s="788"/>
      <c r="D158" s="789"/>
      <c r="E158" s="792"/>
      <c r="F158" s="793"/>
      <c r="G158" s="429" t="s">
        <v>7</v>
      </c>
      <c r="H158" s="430">
        <f t="shared" si="34"/>
        <v>0</v>
      </c>
      <c r="I158" s="431">
        <f t="shared" si="35"/>
        <v>0</v>
      </c>
      <c r="J158" s="431">
        <v>0</v>
      </c>
      <c r="K158" s="431">
        <v>0</v>
      </c>
      <c r="L158" s="431">
        <f t="shared" si="36"/>
        <v>0</v>
      </c>
      <c r="M158" s="431">
        <v>0</v>
      </c>
      <c r="N158" s="431">
        <v>0</v>
      </c>
    </row>
    <row r="159" spans="1:14" s="432" customFormat="1" ht="15" hidden="1" customHeight="1">
      <c r="A159" s="786"/>
      <c r="B159" s="787"/>
      <c r="C159" s="788"/>
      <c r="D159" s="789"/>
      <c r="E159" s="794"/>
      <c r="F159" s="795"/>
      <c r="G159" s="429" t="s">
        <v>8</v>
      </c>
      <c r="H159" s="430">
        <f t="shared" si="34"/>
        <v>9584000</v>
      </c>
      <c r="I159" s="431">
        <f t="shared" si="35"/>
        <v>9584000</v>
      </c>
      <c r="J159" s="431">
        <f>J157+J158</f>
        <v>0</v>
      </c>
      <c r="K159" s="431">
        <f>K157+K158</f>
        <v>9584000</v>
      </c>
      <c r="L159" s="431">
        <f t="shared" si="36"/>
        <v>0</v>
      </c>
      <c r="M159" s="431">
        <f>M157+M158</f>
        <v>0</v>
      </c>
      <c r="N159" s="431">
        <f>N157+N158</f>
        <v>0</v>
      </c>
    </row>
    <row r="160" spans="1:14" s="432" customFormat="1" ht="14.1" hidden="1" customHeight="1">
      <c r="A160" s="786"/>
      <c r="B160" s="787"/>
      <c r="C160" s="788"/>
      <c r="D160" s="789"/>
      <c r="E160" s="790" t="s">
        <v>449</v>
      </c>
      <c r="F160" s="791"/>
      <c r="G160" s="429" t="s">
        <v>6</v>
      </c>
      <c r="H160" s="430">
        <f t="shared" si="34"/>
        <v>2310000</v>
      </c>
      <c r="I160" s="431">
        <f t="shared" si="35"/>
        <v>2310000</v>
      </c>
      <c r="J160" s="431">
        <v>0</v>
      </c>
      <c r="K160" s="431">
        <v>2310000</v>
      </c>
      <c r="L160" s="431">
        <f t="shared" si="36"/>
        <v>0</v>
      </c>
      <c r="M160" s="431">
        <v>0</v>
      </c>
      <c r="N160" s="431">
        <v>0</v>
      </c>
    </row>
    <row r="161" spans="1:14" s="432" customFormat="1" ht="14.1" hidden="1" customHeight="1">
      <c r="A161" s="786"/>
      <c r="B161" s="787"/>
      <c r="C161" s="788"/>
      <c r="D161" s="789"/>
      <c r="E161" s="792"/>
      <c r="F161" s="793"/>
      <c r="G161" s="429" t="s">
        <v>7</v>
      </c>
      <c r="H161" s="430">
        <f t="shared" si="34"/>
        <v>0</v>
      </c>
      <c r="I161" s="431">
        <f t="shared" si="35"/>
        <v>0</v>
      </c>
      <c r="J161" s="431">
        <v>0</v>
      </c>
      <c r="K161" s="431">
        <v>0</v>
      </c>
      <c r="L161" s="431">
        <f t="shared" si="36"/>
        <v>0</v>
      </c>
      <c r="M161" s="431">
        <v>0</v>
      </c>
      <c r="N161" s="431">
        <v>0</v>
      </c>
    </row>
    <row r="162" spans="1:14" s="432" customFormat="1" ht="14.1" hidden="1" customHeight="1">
      <c r="A162" s="796"/>
      <c r="B162" s="797"/>
      <c r="C162" s="798"/>
      <c r="D162" s="799"/>
      <c r="E162" s="794"/>
      <c r="F162" s="795"/>
      <c r="G162" s="429" t="s">
        <v>8</v>
      </c>
      <c r="H162" s="430">
        <f t="shared" si="34"/>
        <v>2310000</v>
      </c>
      <c r="I162" s="431">
        <f t="shared" si="35"/>
        <v>2310000</v>
      </c>
      <c r="J162" s="431">
        <f>J160+J161</f>
        <v>0</v>
      </c>
      <c r="K162" s="431">
        <f>K160+K161</f>
        <v>2310000</v>
      </c>
      <c r="L162" s="431">
        <f t="shared" si="36"/>
        <v>0</v>
      </c>
      <c r="M162" s="431">
        <f>M160+M161</f>
        <v>0</v>
      </c>
      <c r="N162" s="431">
        <f>N160+N161</f>
        <v>0</v>
      </c>
    </row>
    <row r="163" spans="1:14" s="365" customFormat="1" ht="14.1" hidden="1" customHeight="1">
      <c r="A163" s="779" t="s">
        <v>450</v>
      </c>
      <c r="B163" s="780"/>
      <c r="C163" s="780"/>
      <c r="D163" s="780"/>
      <c r="E163" s="780"/>
      <c r="F163" s="780"/>
      <c r="G163" s="426" t="s">
        <v>6</v>
      </c>
      <c r="H163" s="427">
        <f t="shared" si="34"/>
        <v>10026720</v>
      </c>
      <c r="I163" s="428">
        <f t="shared" si="35"/>
        <v>10026720</v>
      </c>
      <c r="J163" s="428">
        <f t="shared" ref="J163:K165" si="47">J166+J175</f>
        <v>0</v>
      </c>
      <c r="K163" s="428">
        <f t="shared" si="47"/>
        <v>10026720</v>
      </c>
      <c r="L163" s="428">
        <f t="shared" si="36"/>
        <v>0</v>
      </c>
      <c r="M163" s="428">
        <f t="shared" ref="M163:N165" si="48">M166+M175</f>
        <v>0</v>
      </c>
      <c r="N163" s="428">
        <f t="shared" si="48"/>
        <v>0</v>
      </c>
    </row>
    <row r="164" spans="1:14" s="365" customFormat="1" ht="14.1" hidden="1" customHeight="1">
      <c r="A164" s="781"/>
      <c r="B164" s="782"/>
      <c r="C164" s="782"/>
      <c r="D164" s="782"/>
      <c r="E164" s="782"/>
      <c r="F164" s="782"/>
      <c r="G164" s="426" t="s">
        <v>7</v>
      </c>
      <c r="H164" s="427">
        <f t="shared" si="34"/>
        <v>0</v>
      </c>
      <c r="I164" s="428">
        <f t="shared" si="35"/>
        <v>0</v>
      </c>
      <c r="J164" s="428">
        <f t="shared" si="47"/>
        <v>0</v>
      </c>
      <c r="K164" s="428">
        <f t="shared" si="47"/>
        <v>0</v>
      </c>
      <c r="L164" s="428">
        <f t="shared" si="36"/>
        <v>0</v>
      </c>
      <c r="M164" s="428">
        <f t="shared" si="48"/>
        <v>0</v>
      </c>
      <c r="N164" s="428">
        <f t="shared" si="48"/>
        <v>0</v>
      </c>
    </row>
    <row r="165" spans="1:14" s="365" customFormat="1" ht="14.1" hidden="1" customHeight="1">
      <c r="A165" s="783"/>
      <c r="B165" s="784"/>
      <c r="C165" s="784"/>
      <c r="D165" s="784"/>
      <c r="E165" s="784"/>
      <c r="F165" s="784"/>
      <c r="G165" s="426" t="s">
        <v>8</v>
      </c>
      <c r="H165" s="427">
        <f t="shared" si="34"/>
        <v>10026720</v>
      </c>
      <c r="I165" s="428">
        <f t="shared" si="35"/>
        <v>10026720</v>
      </c>
      <c r="J165" s="428">
        <f t="shared" si="47"/>
        <v>0</v>
      </c>
      <c r="K165" s="428">
        <f t="shared" si="47"/>
        <v>10026720</v>
      </c>
      <c r="L165" s="428">
        <f t="shared" si="36"/>
        <v>0</v>
      </c>
      <c r="M165" s="428">
        <f t="shared" si="48"/>
        <v>0</v>
      </c>
      <c r="N165" s="428">
        <f t="shared" si="48"/>
        <v>0</v>
      </c>
    </row>
    <row r="166" spans="1:14" s="355" customFormat="1" ht="15" hidden="1" customHeight="1">
      <c r="A166" s="691" t="s">
        <v>85</v>
      </c>
      <c r="B166" s="692"/>
      <c r="C166" s="693" t="s">
        <v>448</v>
      </c>
      <c r="D166" s="694"/>
      <c r="E166" s="676" t="s">
        <v>436</v>
      </c>
      <c r="F166" s="677"/>
      <c r="G166" s="402" t="s">
        <v>6</v>
      </c>
      <c r="H166" s="403">
        <f t="shared" si="34"/>
        <v>10017300</v>
      </c>
      <c r="I166" s="404">
        <f t="shared" si="35"/>
        <v>10017300</v>
      </c>
      <c r="J166" s="404">
        <f t="shared" ref="J166:K168" si="49">J169+J172</f>
        <v>0</v>
      </c>
      <c r="K166" s="404">
        <f t="shared" si="49"/>
        <v>10017300</v>
      </c>
      <c r="L166" s="404">
        <f t="shared" si="36"/>
        <v>0</v>
      </c>
      <c r="M166" s="404">
        <f t="shared" ref="M166:N168" si="50">M169+M172</f>
        <v>0</v>
      </c>
      <c r="N166" s="404">
        <f t="shared" si="50"/>
        <v>0</v>
      </c>
    </row>
    <row r="167" spans="1:14" s="355" customFormat="1" ht="15" hidden="1" customHeight="1">
      <c r="A167" s="687"/>
      <c r="B167" s="688"/>
      <c r="C167" s="689"/>
      <c r="D167" s="690"/>
      <c r="E167" s="678"/>
      <c r="F167" s="679"/>
      <c r="G167" s="402" t="s">
        <v>7</v>
      </c>
      <c r="H167" s="403">
        <f t="shared" si="34"/>
        <v>0</v>
      </c>
      <c r="I167" s="404">
        <f t="shared" si="35"/>
        <v>0</v>
      </c>
      <c r="J167" s="404">
        <f t="shared" si="49"/>
        <v>0</v>
      </c>
      <c r="K167" s="404">
        <f t="shared" si="49"/>
        <v>0</v>
      </c>
      <c r="L167" s="404">
        <f t="shared" si="36"/>
        <v>0</v>
      </c>
      <c r="M167" s="404">
        <f t="shared" si="50"/>
        <v>0</v>
      </c>
      <c r="N167" s="404">
        <f t="shared" si="50"/>
        <v>0</v>
      </c>
    </row>
    <row r="168" spans="1:14" s="355" customFormat="1" ht="15" hidden="1" customHeight="1">
      <c r="A168" s="687"/>
      <c r="B168" s="688"/>
      <c r="C168" s="689"/>
      <c r="D168" s="690"/>
      <c r="E168" s="680"/>
      <c r="F168" s="681"/>
      <c r="G168" s="402" t="s">
        <v>8</v>
      </c>
      <c r="H168" s="403">
        <f t="shared" si="34"/>
        <v>10017300</v>
      </c>
      <c r="I168" s="404">
        <f t="shared" si="35"/>
        <v>10017300</v>
      </c>
      <c r="J168" s="404">
        <f t="shared" si="49"/>
        <v>0</v>
      </c>
      <c r="K168" s="404">
        <f t="shared" si="49"/>
        <v>10017300</v>
      </c>
      <c r="L168" s="404">
        <f t="shared" si="36"/>
        <v>0</v>
      </c>
      <c r="M168" s="404">
        <f t="shared" si="50"/>
        <v>0</v>
      </c>
      <c r="N168" s="404">
        <f t="shared" si="50"/>
        <v>0</v>
      </c>
    </row>
    <row r="169" spans="1:14" s="432" customFormat="1" ht="15" hidden="1" customHeight="1">
      <c r="A169" s="786"/>
      <c r="B169" s="787"/>
      <c r="C169" s="788"/>
      <c r="D169" s="789"/>
      <c r="E169" s="790" t="s">
        <v>437</v>
      </c>
      <c r="F169" s="791"/>
      <c r="G169" s="429" t="s">
        <v>6</v>
      </c>
      <c r="H169" s="430">
        <f t="shared" si="34"/>
        <v>8617300</v>
      </c>
      <c r="I169" s="431">
        <f t="shared" si="35"/>
        <v>8617300</v>
      </c>
      <c r="J169" s="431">
        <v>0</v>
      </c>
      <c r="K169" s="431">
        <v>8617300</v>
      </c>
      <c r="L169" s="431">
        <f t="shared" si="36"/>
        <v>0</v>
      </c>
      <c r="M169" s="431">
        <v>0</v>
      </c>
      <c r="N169" s="431">
        <v>0</v>
      </c>
    </row>
    <row r="170" spans="1:14" s="432" customFormat="1" ht="15" hidden="1" customHeight="1">
      <c r="A170" s="786"/>
      <c r="B170" s="787"/>
      <c r="C170" s="788"/>
      <c r="D170" s="789"/>
      <c r="E170" s="792"/>
      <c r="F170" s="793"/>
      <c r="G170" s="429" t="s">
        <v>7</v>
      </c>
      <c r="H170" s="430">
        <f t="shared" si="34"/>
        <v>0</v>
      </c>
      <c r="I170" s="431">
        <f t="shared" si="35"/>
        <v>0</v>
      </c>
      <c r="J170" s="431">
        <v>0</v>
      </c>
      <c r="K170" s="431">
        <v>0</v>
      </c>
      <c r="L170" s="431">
        <f t="shared" si="36"/>
        <v>0</v>
      </c>
      <c r="M170" s="431">
        <v>0</v>
      </c>
      <c r="N170" s="431">
        <v>0</v>
      </c>
    </row>
    <row r="171" spans="1:14" s="432" customFormat="1" ht="15" hidden="1" customHeight="1">
      <c r="A171" s="786"/>
      <c r="B171" s="787"/>
      <c r="C171" s="788"/>
      <c r="D171" s="789"/>
      <c r="E171" s="794"/>
      <c r="F171" s="795"/>
      <c r="G171" s="429" t="s">
        <v>8</v>
      </c>
      <c r="H171" s="430">
        <f t="shared" si="34"/>
        <v>8617300</v>
      </c>
      <c r="I171" s="431">
        <f t="shared" si="35"/>
        <v>8617300</v>
      </c>
      <c r="J171" s="431">
        <f>J169+J170</f>
        <v>0</v>
      </c>
      <c r="K171" s="431">
        <f>K169+K170</f>
        <v>8617300</v>
      </c>
      <c r="L171" s="431">
        <f t="shared" si="36"/>
        <v>0</v>
      </c>
      <c r="M171" s="431">
        <f>M169+M170</f>
        <v>0</v>
      </c>
      <c r="N171" s="431">
        <f>N169+N170</f>
        <v>0</v>
      </c>
    </row>
    <row r="172" spans="1:14" s="432" customFormat="1" ht="15" hidden="1" customHeight="1">
      <c r="A172" s="786"/>
      <c r="B172" s="787"/>
      <c r="C172" s="788"/>
      <c r="D172" s="789"/>
      <c r="E172" s="790" t="s">
        <v>451</v>
      </c>
      <c r="F172" s="791"/>
      <c r="G172" s="429" t="s">
        <v>6</v>
      </c>
      <c r="H172" s="430">
        <f t="shared" si="34"/>
        <v>1400000</v>
      </c>
      <c r="I172" s="431">
        <f t="shared" si="35"/>
        <v>1400000</v>
      </c>
      <c r="J172" s="431"/>
      <c r="K172" s="431">
        <v>1400000</v>
      </c>
      <c r="L172" s="431"/>
      <c r="M172" s="431"/>
      <c r="N172" s="431"/>
    </row>
    <row r="173" spans="1:14" s="432" customFormat="1" ht="15" hidden="1" customHeight="1">
      <c r="A173" s="786"/>
      <c r="B173" s="787"/>
      <c r="C173" s="788"/>
      <c r="D173" s="789"/>
      <c r="E173" s="792"/>
      <c r="F173" s="793"/>
      <c r="G173" s="429" t="s">
        <v>7</v>
      </c>
      <c r="H173" s="430">
        <f t="shared" si="34"/>
        <v>0</v>
      </c>
      <c r="I173" s="431">
        <f t="shared" si="35"/>
        <v>0</v>
      </c>
      <c r="J173" s="431"/>
      <c r="K173" s="431">
        <v>0</v>
      </c>
      <c r="L173" s="431"/>
      <c r="M173" s="431"/>
      <c r="N173" s="431"/>
    </row>
    <row r="174" spans="1:14" s="432" customFormat="1" ht="15" hidden="1" customHeight="1">
      <c r="A174" s="786"/>
      <c r="B174" s="787"/>
      <c r="C174" s="788"/>
      <c r="D174" s="789"/>
      <c r="E174" s="794"/>
      <c r="F174" s="795"/>
      <c r="G174" s="429" t="s">
        <v>8</v>
      </c>
      <c r="H174" s="430">
        <f t="shared" si="34"/>
        <v>1400000</v>
      </c>
      <c r="I174" s="431">
        <f t="shared" si="35"/>
        <v>1400000</v>
      </c>
      <c r="J174" s="431">
        <f>J172+J173</f>
        <v>0</v>
      </c>
      <c r="K174" s="431">
        <f>K172+K173</f>
        <v>1400000</v>
      </c>
      <c r="L174" s="431">
        <f t="shared" ref="L174:L213" si="51">M174+N174</f>
        <v>0</v>
      </c>
      <c r="M174" s="431">
        <f>M172+M173</f>
        <v>0</v>
      </c>
      <c r="N174" s="431">
        <f>N172+N173</f>
        <v>0</v>
      </c>
    </row>
    <row r="175" spans="1:14" s="355" customFormat="1" ht="14.1" hidden="1" customHeight="1">
      <c r="A175" s="687"/>
      <c r="B175" s="688"/>
      <c r="C175" s="689"/>
      <c r="D175" s="690"/>
      <c r="E175" s="676" t="s">
        <v>452</v>
      </c>
      <c r="F175" s="721"/>
      <c r="G175" s="433" t="s">
        <v>6</v>
      </c>
      <c r="H175" s="403">
        <f>I175+L175</f>
        <v>9420</v>
      </c>
      <c r="I175" s="404">
        <f>J175+K175</f>
        <v>9420</v>
      </c>
      <c r="J175" s="404">
        <v>0</v>
      </c>
      <c r="K175" s="404">
        <v>9420</v>
      </c>
      <c r="L175" s="404">
        <f>M175+N175</f>
        <v>0</v>
      </c>
      <c r="M175" s="404">
        <v>0</v>
      </c>
      <c r="N175" s="404">
        <v>0</v>
      </c>
    </row>
    <row r="176" spans="1:14" s="355" customFormat="1" ht="14.1" hidden="1" customHeight="1">
      <c r="A176" s="687"/>
      <c r="B176" s="688"/>
      <c r="C176" s="689"/>
      <c r="D176" s="690"/>
      <c r="E176" s="678"/>
      <c r="F176" s="722"/>
      <c r="G176" s="433" t="s">
        <v>7</v>
      </c>
      <c r="H176" s="403">
        <f>I176+L176</f>
        <v>0</v>
      </c>
      <c r="I176" s="404">
        <f>J176+K176</f>
        <v>0</v>
      </c>
      <c r="J176" s="404">
        <v>0</v>
      </c>
      <c r="K176" s="404">
        <v>0</v>
      </c>
      <c r="L176" s="404">
        <f>M176+N176</f>
        <v>0</v>
      </c>
      <c r="M176" s="404">
        <v>0</v>
      </c>
      <c r="N176" s="404">
        <v>0</v>
      </c>
    </row>
    <row r="177" spans="1:14" s="355" customFormat="1" ht="14.1" hidden="1" customHeight="1">
      <c r="A177" s="687"/>
      <c r="B177" s="688"/>
      <c r="C177" s="689"/>
      <c r="D177" s="690"/>
      <c r="E177" s="680"/>
      <c r="F177" s="723"/>
      <c r="G177" s="434" t="s">
        <v>8</v>
      </c>
      <c r="H177" s="435">
        <f>I177+L177</f>
        <v>9420</v>
      </c>
      <c r="I177" s="436">
        <f>J177+K177</f>
        <v>9420</v>
      </c>
      <c r="J177" s="436">
        <f>J175+J176</f>
        <v>0</v>
      </c>
      <c r="K177" s="436">
        <f>K175+K176</f>
        <v>9420</v>
      </c>
      <c r="L177" s="436">
        <f>M177+N177</f>
        <v>0</v>
      </c>
      <c r="M177" s="436">
        <f>M175+M176</f>
        <v>0</v>
      </c>
      <c r="N177" s="436">
        <f>N175+N176</f>
        <v>0</v>
      </c>
    </row>
    <row r="178" spans="1:14" s="365" customFormat="1" ht="15" hidden="1" customHeight="1">
      <c r="A178" s="779" t="s">
        <v>453</v>
      </c>
      <c r="B178" s="780"/>
      <c r="C178" s="780"/>
      <c r="D178" s="780"/>
      <c r="E178" s="780"/>
      <c r="F178" s="780"/>
      <c r="G178" s="426" t="s">
        <v>6</v>
      </c>
      <c r="H178" s="427">
        <f t="shared" si="34"/>
        <v>6794198</v>
      </c>
      <c r="I178" s="428">
        <f t="shared" si="35"/>
        <v>6794198</v>
      </c>
      <c r="J178" s="428">
        <f>J181+J184+J187+J190</f>
        <v>0</v>
      </c>
      <c r="K178" s="428">
        <f>K181+K184+K187+K190</f>
        <v>6794198</v>
      </c>
      <c r="L178" s="428">
        <f t="shared" si="51"/>
        <v>0</v>
      </c>
      <c r="M178" s="428">
        <f>M181+M184+M187+M190</f>
        <v>0</v>
      </c>
      <c r="N178" s="428">
        <f>N181+N184+N187+N190</f>
        <v>0</v>
      </c>
    </row>
    <row r="179" spans="1:14" s="365" customFormat="1" ht="15" hidden="1" customHeight="1">
      <c r="A179" s="781"/>
      <c r="B179" s="782"/>
      <c r="C179" s="782"/>
      <c r="D179" s="782"/>
      <c r="E179" s="782"/>
      <c r="F179" s="782"/>
      <c r="G179" s="426" t="s">
        <v>7</v>
      </c>
      <c r="H179" s="427">
        <f t="shared" si="34"/>
        <v>0</v>
      </c>
      <c r="I179" s="428">
        <f t="shared" si="35"/>
        <v>0</v>
      </c>
      <c r="J179" s="428">
        <f t="shared" ref="J179:K180" si="52">J182+J185+J188+J191</f>
        <v>0</v>
      </c>
      <c r="K179" s="428">
        <f t="shared" si="52"/>
        <v>0</v>
      </c>
      <c r="L179" s="428">
        <f t="shared" si="51"/>
        <v>0</v>
      </c>
      <c r="M179" s="428">
        <f t="shared" ref="M179:N180" si="53">M182+M185+M188+M191</f>
        <v>0</v>
      </c>
      <c r="N179" s="428">
        <f t="shared" si="53"/>
        <v>0</v>
      </c>
    </row>
    <row r="180" spans="1:14" s="365" customFormat="1" ht="15" hidden="1" customHeight="1">
      <c r="A180" s="783"/>
      <c r="B180" s="784"/>
      <c r="C180" s="784"/>
      <c r="D180" s="784"/>
      <c r="E180" s="784"/>
      <c r="F180" s="784"/>
      <c r="G180" s="426" t="s">
        <v>8</v>
      </c>
      <c r="H180" s="427">
        <f t="shared" si="34"/>
        <v>6794198</v>
      </c>
      <c r="I180" s="428">
        <f t="shared" si="35"/>
        <v>6794198</v>
      </c>
      <c r="J180" s="428">
        <f t="shared" si="52"/>
        <v>0</v>
      </c>
      <c r="K180" s="428">
        <f t="shared" si="52"/>
        <v>6794198</v>
      </c>
      <c r="L180" s="428">
        <f t="shared" si="51"/>
        <v>0</v>
      </c>
      <c r="M180" s="428">
        <f t="shared" si="53"/>
        <v>0</v>
      </c>
      <c r="N180" s="428">
        <f t="shared" si="53"/>
        <v>0</v>
      </c>
    </row>
    <row r="181" spans="1:14" s="355" customFormat="1" ht="15" hidden="1" customHeight="1">
      <c r="A181" s="691" t="s">
        <v>85</v>
      </c>
      <c r="B181" s="692"/>
      <c r="C181" s="693" t="s">
        <v>454</v>
      </c>
      <c r="D181" s="694"/>
      <c r="E181" s="676" t="s">
        <v>425</v>
      </c>
      <c r="F181" s="677"/>
      <c r="G181" s="402" t="s">
        <v>6</v>
      </c>
      <c r="H181" s="403">
        <f t="shared" si="34"/>
        <v>6435120</v>
      </c>
      <c r="I181" s="404">
        <f t="shared" si="35"/>
        <v>6435120</v>
      </c>
      <c r="J181" s="404">
        <v>0</v>
      </c>
      <c r="K181" s="404">
        <v>6435120</v>
      </c>
      <c r="L181" s="404">
        <f t="shared" si="51"/>
        <v>0</v>
      </c>
      <c r="M181" s="404">
        <v>0</v>
      </c>
      <c r="N181" s="404">
        <v>0</v>
      </c>
    </row>
    <row r="182" spans="1:14" s="355" customFormat="1" ht="15" hidden="1" customHeight="1">
      <c r="A182" s="687"/>
      <c r="B182" s="688"/>
      <c r="C182" s="689"/>
      <c r="D182" s="690"/>
      <c r="E182" s="678"/>
      <c r="F182" s="679"/>
      <c r="G182" s="402" t="s">
        <v>7</v>
      </c>
      <c r="H182" s="403">
        <f t="shared" si="34"/>
        <v>0</v>
      </c>
      <c r="I182" s="404">
        <f t="shared" si="35"/>
        <v>0</v>
      </c>
      <c r="J182" s="404">
        <v>0</v>
      </c>
      <c r="K182" s="404">
        <v>0</v>
      </c>
      <c r="L182" s="404">
        <f t="shared" si="51"/>
        <v>0</v>
      </c>
      <c r="M182" s="404">
        <v>0</v>
      </c>
      <c r="N182" s="404">
        <v>0</v>
      </c>
    </row>
    <row r="183" spans="1:14" s="355" customFormat="1" ht="15" hidden="1" customHeight="1">
      <c r="A183" s="687"/>
      <c r="B183" s="688"/>
      <c r="C183" s="689"/>
      <c r="D183" s="690"/>
      <c r="E183" s="680"/>
      <c r="F183" s="681"/>
      <c r="G183" s="402" t="s">
        <v>8</v>
      </c>
      <c r="H183" s="403">
        <f t="shared" si="34"/>
        <v>6435120</v>
      </c>
      <c r="I183" s="404">
        <f t="shared" si="35"/>
        <v>6435120</v>
      </c>
      <c r="J183" s="404">
        <f>J181+J182</f>
        <v>0</v>
      </c>
      <c r="K183" s="404">
        <f>K181+K182</f>
        <v>6435120</v>
      </c>
      <c r="L183" s="404">
        <f t="shared" si="51"/>
        <v>0</v>
      </c>
      <c r="M183" s="404">
        <f>M181+M182</f>
        <v>0</v>
      </c>
      <c r="N183" s="404">
        <f>N181+N182</f>
        <v>0</v>
      </c>
    </row>
    <row r="184" spans="1:14" s="355" customFormat="1" ht="15" hidden="1" customHeight="1">
      <c r="A184" s="687"/>
      <c r="B184" s="688"/>
      <c r="C184" s="689"/>
      <c r="D184" s="690"/>
      <c r="E184" s="676" t="s">
        <v>455</v>
      </c>
      <c r="F184" s="677"/>
      <c r="G184" s="402" t="s">
        <v>6</v>
      </c>
      <c r="H184" s="403">
        <f t="shared" si="34"/>
        <v>179602</v>
      </c>
      <c r="I184" s="404">
        <f t="shared" si="35"/>
        <v>179602</v>
      </c>
      <c r="J184" s="404">
        <v>0</v>
      </c>
      <c r="K184" s="404">
        <v>179602</v>
      </c>
      <c r="L184" s="404">
        <f t="shared" si="51"/>
        <v>0</v>
      </c>
      <c r="M184" s="404">
        <v>0</v>
      </c>
      <c r="N184" s="404">
        <v>0</v>
      </c>
    </row>
    <row r="185" spans="1:14" s="355" customFormat="1" ht="15" hidden="1" customHeight="1">
      <c r="A185" s="687"/>
      <c r="B185" s="688"/>
      <c r="C185" s="689"/>
      <c r="D185" s="690"/>
      <c r="E185" s="678"/>
      <c r="F185" s="679"/>
      <c r="G185" s="402" t="s">
        <v>7</v>
      </c>
      <c r="H185" s="403">
        <f t="shared" si="34"/>
        <v>0</v>
      </c>
      <c r="I185" s="404">
        <f t="shared" si="35"/>
        <v>0</v>
      </c>
      <c r="J185" s="404">
        <v>0</v>
      </c>
      <c r="K185" s="404">
        <v>0</v>
      </c>
      <c r="L185" s="404">
        <f t="shared" si="51"/>
        <v>0</v>
      </c>
      <c r="M185" s="404">
        <v>0</v>
      </c>
      <c r="N185" s="404">
        <v>0</v>
      </c>
    </row>
    <row r="186" spans="1:14" s="355" customFormat="1" ht="15" hidden="1" customHeight="1">
      <c r="A186" s="687"/>
      <c r="B186" s="688"/>
      <c r="C186" s="689"/>
      <c r="D186" s="690"/>
      <c r="E186" s="680"/>
      <c r="F186" s="681"/>
      <c r="G186" s="402" t="s">
        <v>8</v>
      </c>
      <c r="H186" s="403">
        <f t="shared" si="34"/>
        <v>179602</v>
      </c>
      <c r="I186" s="404">
        <f t="shared" si="35"/>
        <v>179602</v>
      </c>
      <c r="J186" s="404">
        <f>J184+J185</f>
        <v>0</v>
      </c>
      <c r="K186" s="404">
        <f>K184+K185</f>
        <v>179602</v>
      </c>
      <c r="L186" s="404">
        <f t="shared" si="51"/>
        <v>0</v>
      </c>
      <c r="M186" s="404">
        <f>M184+M185</f>
        <v>0</v>
      </c>
      <c r="N186" s="404">
        <f>N184+N185</f>
        <v>0</v>
      </c>
    </row>
    <row r="187" spans="1:14" s="355" customFormat="1" ht="15" hidden="1" customHeight="1">
      <c r="A187" s="687"/>
      <c r="B187" s="688"/>
      <c r="C187" s="689"/>
      <c r="D187" s="690"/>
      <c r="E187" s="676" t="s">
        <v>456</v>
      </c>
      <c r="F187" s="721"/>
      <c r="G187" s="433" t="s">
        <v>6</v>
      </c>
      <c r="H187" s="403">
        <f t="shared" si="34"/>
        <v>160976</v>
      </c>
      <c r="I187" s="404">
        <f t="shared" si="35"/>
        <v>160976</v>
      </c>
      <c r="J187" s="404">
        <v>0</v>
      </c>
      <c r="K187" s="404">
        <v>160976</v>
      </c>
      <c r="L187" s="404">
        <f t="shared" si="51"/>
        <v>0</v>
      </c>
      <c r="M187" s="404">
        <v>0</v>
      </c>
      <c r="N187" s="404">
        <v>0</v>
      </c>
    </row>
    <row r="188" spans="1:14" s="355" customFormat="1" ht="15" hidden="1" customHeight="1">
      <c r="A188" s="687"/>
      <c r="B188" s="688"/>
      <c r="C188" s="689"/>
      <c r="D188" s="690"/>
      <c r="E188" s="678"/>
      <c r="F188" s="722"/>
      <c r="G188" s="433" t="s">
        <v>7</v>
      </c>
      <c r="H188" s="403">
        <f t="shared" si="34"/>
        <v>0</v>
      </c>
      <c r="I188" s="404">
        <f t="shared" si="35"/>
        <v>0</v>
      </c>
      <c r="J188" s="404">
        <v>0</v>
      </c>
      <c r="K188" s="404">
        <v>0</v>
      </c>
      <c r="L188" s="404">
        <f t="shared" si="51"/>
        <v>0</v>
      </c>
      <c r="M188" s="404">
        <v>0</v>
      </c>
      <c r="N188" s="404">
        <v>0</v>
      </c>
    </row>
    <row r="189" spans="1:14" s="355" customFormat="1" ht="15" hidden="1" customHeight="1">
      <c r="A189" s="687"/>
      <c r="B189" s="688"/>
      <c r="C189" s="689"/>
      <c r="D189" s="690"/>
      <c r="E189" s="680"/>
      <c r="F189" s="723"/>
      <c r="G189" s="434" t="s">
        <v>8</v>
      </c>
      <c r="H189" s="435">
        <f t="shared" si="34"/>
        <v>160976</v>
      </c>
      <c r="I189" s="436">
        <f t="shared" si="35"/>
        <v>160976</v>
      </c>
      <c r="J189" s="436">
        <f>J187+J188</f>
        <v>0</v>
      </c>
      <c r="K189" s="436">
        <f>K187+K188</f>
        <v>160976</v>
      </c>
      <c r="L189" s="436">
        <f t="shared" si="51"/>
        <v>0</v>
      </c>
      <c r="M189" s="436">
        <f>M187+M188</f>
        <v>0</v>
      </c>
      <c r="N189" s="436">
        <f>N187+N188</f>
        <v>0</v>
      </c>
    </row>
    <row r="190" spans="1:14" s="355" customFormat="1" ht="15" hidden="1" customHeight="1">
      <c r="A190" s="687"/>
      <c r="B190" s="688"/>
      <c r="C190" s="689"/>
      <c r="D190" s="690"/>
      <c r="E190" s="676" t="s">
        <v>457</v>
      </c>
      <c r="F190" s="721"/>
      <c r="G190" s="433" t="s">
        <v>6</v>
      </c>
      <c r="H190" s="403">
        <f t="shared" si="34"/>
        <v>18500</v>
      </c>
      <c r="I190" s="404">
        <f t="shared" si="35"/>
        <v>18500</v>
      </c>
      <c r="J190" s="404">
        <v>0</v>
      </c>
      <c r="K190" s="404">
        <v>18500</v>
      </c>
      <c r="L190" s="404">
        <f t="shared" si="51"/>
        <v>0</v>
      </c>
      <c r="M190" s="404">
        <v>0</v>
      </c>
      <c r="N190" s="404">
        <v>0</v>
      </c>
    </row>
    <row r="191" spans="1:14" s="355" customFormat="1" ht="15" hidden="1" customHeight="1">
      <c r="A191" s="687"/>
      <c r="B191" s="688"/>
      <c r="C191" s="689"/>
      <c r="D191" s="690"/>
      <c r="E191" s="678"/>
      <c r="F191" s="722"/>
      <c r="G191" s="433" t="s">
        <v>7</v>
      </c>
      <c r="H191" s="403">
        <f t="shared" si="34"/>
        <v>0</v>
      </c>
      <c r="I191" s="404">
        <f t="shared" si="35"/>
        <v>0</v>
      </c>
      <c r="J191" s="404">
        <v>0</v>
      </c>
      <c r="K191" s="404">
        <v>0</v>
      </c>
      <c r="L191" s="404">
        <f t="shared" si="51"/>
        <v>0</v>
      </c>
      <c r="M191" s="404">
        <v>0</v>
      </c>
      <c r="N191" s="404">
        <v>0</v>
      </c>
    </row>
    <row r="192" spans="1:14" s="355" customFormat="1" ht="15" hidden="1" customHeight="1">
      <c r="A192" s="687"/>
      <c r="B192" s="688"/>
      <c r="C192" s="689"/>
      <c r="D192" s="690"/>
      <c r="E192" s="680"/>
      <c r="F192" s="723"/>
      <c r="G192" s="434" t="s">
        <v>8</v>
      </c>
      <c r="H192" s="435">
        <f t="shared" si="34"/>
        <v>18500</v>
      </c>
      <c r="I192" s="436">
        <f t="shared" si="35"/>
        <v>18500</v>
      </c>
      <c r="J192" s="436">
        <f>J190+J191</f>
        <v>0</v>
      </c>
      <c r="K192" s="436">
        <f>K190+K191</f>
        <v>18500</v>
      </c>
      <c r="L192" s="436">
        <f t="shared" si="51"/>
        <v>0</v>
      </c>
      <c r="M192" s="436">
        <f>M190+M191</f>
        <v>0</v>
      </c>
      <c r="N192" s="436">
        <f>N190+N191</f>
        <v>0</v>
      </c>
    </row>
    <row r="193" spans="1:14" s="365" customFormat="1" ht="15" hidden="1" customHeight="1">
      <c r="A193" s="779" t="s">
        <v>458</v>
      </c>
      <c r="B193" s="780"/>
      <c r="C193" s="780"/>
      <c r="D193" s="780"/>
      <c r="E193" s="780"/>
      <c r="F193" s="780"/>
      <c r="G193" s="426" t="s">
        <v>6</v>
      </c>
      <c r="H193" s="427">
        <f t="shared" si="34"/>
        <v>5619056</v>
      </c>
      <c r="I193" s="428">
        <f t="shared" si="35"/>
        <v>5619056</v>
      </c>
      <c r="J193" s="428">
        <f t="shared" ref="J193:K195" si="54">J196+J199+J202+J205</f>
        <v>0</v>
      </c>
      <c r="K193" s="428">
        <f t="shared" si="54"/>
        <v>5619056</v>
      </c>
      <c r="L193" s="428">
        <f t="shared" si="51"/>
        <v>0</v>
      </c>
      <c r="M193" s="428">
        <f t="shared" ref="M193:N195" si="55">M196+M199+M202+M205</f>
        <v>0</v>
      </c>
      <c r="N193" s="428">
        <f t="shared" si="55"/>
        <v>0</v>
      </c>
    </row>
    <row r="194" spans="1:14" s="365" customFormat="1" ht="15" hidden="1" customHeight="1">
      <c r="A194" s="781"/>
      <c r="B194" s="782"/>
      <c r="C194" s="782"/>
      <c r="D194" s="782"/>
      <c r="E194" s="782"/>
      <c r="F194" s="782"/>
      <c r="G194" s="426" t="s">
        <v>7</v>
      </c>
      <c r="H194" s="427">
        <f t="shared" si="34"/>
        <v>0</v>
      </c>
      <c r="I194" s="428">
        <f t="shared" si="35"/>
        <v>0</v>
      </c>
      <c r="J194" s="428">
        <f t="shared" si="54"/>
        <v>0</v>
      </c>
      <c r="K194" s="428">
        <f t="shared" si="54"/>
        <v>0</v>
      </c>
      <c r="L194" s="428">
        <f t="shared" si="51"/>
        <v>0</v>
      </c>
      <c r="M194" s="428">
        <f t="shared" si="55"/>
        <v>0</v>
      </c>
      <c r="N194" s="428">
        <f t="shared" si="55"/>
        <v>0</v>
      </c>
    </row>
    <row r="195" spans="1:14" s="365" customFormat="1" ht="15" hidden="1" customHeight="1">
      <c r="A195" s="783"/>
      <c r="B195" s="784"/>
      <c r="C195" s="784"/>
      <c r="D195" s="784"/>
      <c r="E195" s="784"/>
      <c r="F195" s="784"/>
      <c r="G195" s="426" t="s">
        <v>8</v>
      </c>
      <c r="H195" s="427">
        <f t="shared" si="34"/>
        <v>5619056</v>
      </c>
      <c r="I195" s="428">
        <f t="shared" si="35"/>
        <v>5619056</v>
      </c>
      <c r="J195" s="428">
        <f t="shared" si="54"/>
        <v>0</v>
      </c>
      <c r="K195" s="428">
        <f t="shared" si="54"/>
        <v>5619056</v>
      </c>
      <c r="L195" s="428">
        <f t="shared" si="51"/>
        <v>0</v>
      </c>
      <c r="M195" s="428">
        <f t="shared" si="55"/>
        <v>0</v>
      </c>
      <c r="N195" s="428">
        <f t="shared" si="55"/>
        <v>0</v>
      </c>
    </row>
    <row r="196" spans="1:14" s="355" customFormat="1" ht="15" hidden="1" customHeight="1">
      <c r="A196" s="691" t="s">
        <v>85</v>
      </c>
      <c r="B196" s="692"/>
      <c r="C196" s="693" t="s">
        <v>454</v>
      </c>
      <c r="D196" s="694"/>
      <c r="E196" s="676" t="s">
        <v>425</v>
      </c>
      <c r="F196" s="677"/>
      <c r="G196" s="402" t="s">
        <v>6</v>
      </c>
      <c r="H196" s="403">
        <f t="shared" si="34"/>
        <v>5100000</v>
      </c>
      <c r="I196" s="404">
        <f t="shared" si="35"/>
        <v>5100000</v>
      </c>
      <c r="J196" s="404">
        <v>0</v>
      </c>
      <c r="K196" s="404">
        <v>5100000</v>
      </c>
      <c r="L196" s="404">
        <f t="shared" si="51"/>
        <v>0</v>
      </c>
      <c r="M196" s="404">
        <v>0</v>
      </c>
      <c r="N196" s="404">
        <v>0</v>
      </c>
    </row>
    <row r="197" spans="1:14" s="355" customFormat="1" ht="15" hidden="1" customHeight="1">
      <c r="A197" s="687"/>
      <c r="B197" s="688"/>
      <c r="C197" s="689"/>
      <c r="D197" s="690"/>
      <c r="E197" s="678"/>
      <c r="F197" s="679"/>
      <c r="G197" s="402" t="s">
        <v>7</v>
      </c>
      <c r="H197" s="403">
        <f t="shared" si="34"/>
        <v>0</v>
      </c>
      <c r="I197" s="404">
        <f t="shared" si="35"/>
        <v>0</v>
      </c>
      <c r="J197" s="404">
        <v>0</v>
      </c>
      <c r="K197" s="404">
        <v>0</v>
      </c>
      <c r="L197" s="404">
        <f t="shared" si="51"/>
        <v>0</v>
      </c>
      <c r="M197" s="404">
        <v>0</v>
      </c>
      <c r="N197" s="404">
        <v>0</v>
      </c>
    </row>
    <row r="198" spans="1:14" s="355" customFormat="1" ht="15" hidden="1" customHeight="1">
      <c r="A198" s="687"/>
      <c r="B198" s="688"/>
      <c r="C198" s="689"/>
      <c r="D198" s="690"/>
      <c r="E198" s="680"/>
      <c r="F198" s="681"/>
      <c r="G198" s="402" t="s">
        <v>8</v>
      </c>
      <c r="H198" s="403">
        <f t="shared" si="34"/>
        <v>5100000</v>
      </c>
      <c r="I198" s="404">
        <f t="shared" si="35"/>
        <v>5100000</v>
      </c>
      <c r="J198" s="404">
        <f>J196+J197</f>
        <v>0</v>
      </c>
      <c r="K198" s="404">
        <f>K196+K197</f>
        <v>5100000</v>
      </c>
      <c r="L198" s="404">
        <f t="shared" si="51"/>
        <v>0</v>
      </c>
      <c r="M198" s="404">
        <f>M196+M197</f>
        <v>0</v>
      </c>
      <c r="N198" s="404">
        <f>N196+N197</f>
        <v>0</v>
      </c>
    </row>
    <row r="199" spans="1:14" s="437" customFormat="1" ht="14.85" hidden="1" customHeight="1">
      <c r="A199" s="672"/>
      <c r="B199" s="682"/>
      <c r="C199" s="674"/>
      <c r="D199" s="675"/>
      <c r="E199" s="676" t="s">
        <v>459</v>
      </c>
      <c r="F199" s="721"/>
      <c r="G199" s="433" t="s">
        <v>6</v>
      </c>
      <c r="H199" s="403">
        <f t="shared" si="34"/>
        <v>286500</v>
      </c>
      <c r="I199" s="404">
        <f t="shared" si="35"/>
        <v>286500</v>
      </c>
      <c r="J199" s="404">
        <v>0</v>
      </c>
      <c r="K199" s="404">
        <v>286500</v>
      </c>
      <c r="L199" s="404">
        <f t="shared" si="51"/>
        <v>0</v>
      </c>
      <c r="M199" s="404">
        <v>0</v>
      </c>
      <c r="N199" s="404">
        <v>0</v>
      </c>
    </row>
    <row r="200" spans="1:14" s="437" customFormat="1" ht="14.85" hidden="1" customHeight="1">
      <c r="A200" s="672"/>
      <c r="B200" s="682"/>
      <c r="C200" s="674"/>
      <c r="D200" s="675"/>
      <c r="E200" s="678"/>
      <c r="F200" s="722"/>
      <c r="G200" s="433" t="s">
        <v>7</v>
      </c>
      <c r="H200" s="403">
        <f t="shared" si="34"/>
        <v>0</v>
      </c>
      <c r="I200" s="404">
        <f t="shared" si="35"/>
        <v>0</v>
      </c>
      <c r="J200" s="404">
        <v>0</v>
      </c>
      <c r="K200" s="404">
        <v>0</v>
      </c>
      <c r="L200" s="404">
        <f t="shared" si="51"/>
        <v>0</v>
      </c>
      <c r="M200" s="404">
        <v>0</v>
      </c>
      <c r="N200" s="404">
        <v>0</v>
      </c>
    </row>
    <row r="201" spans="1:14" s="355" customFormat="1" ht="14.85" hidden="1" customHeight="1">
      <c r="A201" s="687"/>
      <c r="B201" s="688"/>
      <c r="C201" s="689"/>
      <c r="D201" s="690"/>
      <c r="E201" s="680"/>
      <c r="F201" s="723"/>
      <c r="G201" s="434" t="s">
        <v>8</v>
      </c>
      <c r="H201" s="435">
        <f t="shared" ref="H201:H213" si="56">I201+L201</f>
        <v>286500</v>
      </c>
      <c r="I201" s="436">
        <f t="shared" ref="I201:I213" si="57">J201+K201</f>
        <v>286500</v>
      </c>
      <c r="J201" s="436">
        <f>J199+J200</f>
        <v>0</v>
      </c>
      <c r="K201" s="436">
        <f>K199+K200</f>
        <v>286500</v>
      </c>
      <c r="L201" s="436">
        <f t="shared" si="51"/>
        <v>0</v>
      </c>
      <c r="M201" s="436">
        <f>M199+M200</f>
        <v>0</v>
      </c>
      <c r="N201" s="436">
        <f>N199+N200</f>
        <v>0</v>
      </c>
    </row>
    <row r="202" spans="1:14" s="437" customFormat="1" ht="15" hidden="1" customHeight="1">
      <c r="A202" s="672"/>
      <c r="B202" s="682"/>
      <c r="C202" s="674"/>
      <c r="D202" s="675"/>
      <c r="E202" s="676" t="s">
        <v>460</v>
      </c>
      <c r="F202" s="721"/>
      <c r="G202" s="433" t="s">
        <v>6</v>
      </c>
      <c r="H202" s="403">
        <f t="shared" si="56"/>
        <v>60560</v>
      </c>
      <c r="I202" s="404">
        <f t="shared" si="57"/>
        <v>60560</v>
      </c>
      <c r="J202" s="404">
        <v>0</v>
      </c>
      <c r="K202" s="404">
        <v>60560</v>
      </c>
      <c r="L202" s="404">
        <f t="shared" si="51"/>
        <v>0</v>
      </c>
      <c r="M202" s="404">
        <v>0</v>
      </c>
      <c r="N202" s="404">
        <v>0</v>
      </c>
    </row>
    <row r="203" spans="1:14" s="437" customFormat="1" ht="15" hidden="1" customHeight="1">
      <c r="A203" s="672"/>
      <c r="B203" s="682"/>
      <c r="C203" s="674"/>
      <c r="D203" s="675"/>
      <c r="E203" s="678"/>
      <c r="F203" s="722"/>
      <c r="G203" s="433" t="s">
        <v>7</v>
      </c>
      <c r="H203" s="403">
        <f t="shared" si="56"/>
        <v>0</v>
      </c>
      <c r="I203" s="404">
        <f t="shared" si="57"/>
        <v>0</v>
      </c>
      <c r="J203" s="404">
        <v>0</v>
      </c>
      <c r="K203" s="404">
        <v>0</v>
      </c>
      <c r="L203" s="404">
        <f t="shared" si="51"/>
        <v>0</v>
      </c>
      <c r="M203" s="404">
        <v>0</v>
      </c>
      <c r="N203" s="404">
        <v>0</v>
      </c>
    </row>
    <row r="204" spans="1:14" s="355" customFormat="1" ht="15" hidden="1" customHeight="1">
      <c r="A204" s="687"/>
      <c r="B204" s="688"/>
      <c r="C204" s="689"/>
      <c r="D204" s="690"/>
      <c r="E204" s="680"/>
      <c r="F204" s="723"/>
      <c r="G204" s="438" t="s">
        <v>8</v>
      </c>
      <c r="H204" s="403">
        <f t="shared" si="56"/>
        <v>60560</v>
      </c>
      <c r="I204" s="404">
        <f t="shared" si="57"/>
        <v>60560</v>
      </c>
      <c r="J204" s="404">
        <f>J202+J203</f>
        <v>0</v>
      </c>
      <c r="K204" s="404">
        <f>K202+K203</f>
        <v>60560</v>
      </c>
      <c r="L204" s="404">
        <f t="shared" si="51"/>
        <v>0</v>
      </c>
      <c r="M204" s="404">
        <f>M202+M203</f>
        <v>0</v>
      </c>
      <c r="N204" s="404">
        <f>N202+N203</f>
        <v>0</v>
      </c>
    </row>
    <row r="205" spans="1:14" s="437" customFormat="1" ht="15" hidden="1" customHeight="1">
      <c r="A205" s="672"/>
      <c r="B205" s="682"/>
      <c r="C205" s="674"/>
      <c r="D205" s="675"/>
      <c r="E205" s="676" t="s">
        <v>461</v>
      </c>
      <c r="F205" s="677"/>
      <c r="G205" s="402" t="s">
        <v>6</v>
      </c>
      <c r="H205" s="403">
        <f t="shared" si="56"/>
        <v>171996</v>
      </c>
      <c r="I205" s="404">
        <f t="shared" si="57"/>
        <v>171996</v>
      </c>
      <c r="J205" s="404">
        <v>0</v>
      </c>
      <c r="K205" s="404">
        <v>171996</v>
      </c>
      <c r="L205" s="404">
        <f t="shared" si="51"/>
        <v>0</v>
      </c>
      <c r="M205" s="404">
        <v>0</v>
      </c>
      <c r="N205" s="404">
        <v>0</v>
      </c>
    </row>
    <row r="206" spans="1:14" s="437" customFormat="1" ht="15" hidden="1" customHeight="1">
      <c r="A206" s="672"/>
      <c r="B206" s="695"/>
      <c r="C206" s="674"/>
      <c r="D206" s="695"/>
      <c r="E206" s="678"/>
      <c r="F206" s="679"/>
      <c r="G206" s="402" t="s">
        <v>7</v>
      </c>
      <c r="H206" s="403">
        <f t="shared" si="56"/>
        <v>0</v>
      </c>
      <c r="I206" s="404">
        <f t="shared" si="57"/>
        <v>0</v>
      </c>
      <c r="J206" s="404">
        <v>0</v>
      </c>
      <c r="K206" s="404">
        <v>0</v>
      </c>
      <c r="L206" s="404">
        <f t="shared" si="51"/>
        <v>0</v>
      </c>
      <c r="M206" s="404">
        <v>0</v>
      </c>
      <c r="N206" s="404">
        <v>0</v>
      </c>
    </row>
    <row r="207" spans="1:14" s="437" customFormat="1" ht="15" hidden="1" customHeight="1">
      <c r="A207" s="683"/>
      <c r="B207" s="697"/>
      <c r="C207" s="685"/>
      <c r="D207" s="697"/>
      <c r="E207" s="680"/>
      <c r="F207" s="681"/>
      <c r="G207" s="402" t="s">
        <v>8</v>
      </c>
      <c r="H207" s="403">
        <f t="shared" si="56"/>
        <v>171996</v>
      </c>
      <c r="I207" s="404">
        <f t="shared" si="57"/>
        <v>171996</v>
      </c>
      <c r="J207" s="404">
        <f>J205+J206</f>
        <v>0</v>
      </c>
      <c r="K207" s="404">
        <f>K205+K206</f>
        <v>171996</v>
      </c>
      <c r="L207" s="404">
        <f t="shared" si="51"/>
        <v>0</v>
      </c>
      <c r="M207" s="404">
        <f>M205+M206</f>
        <v>0</v>
      </c>
      <c r="N207" s="404">
        <f>N205+N206</f>
        <v>0</v>
      </c>
    </row>
    <row r="208" spans="1:14" s="365" customFormat="1" ht="15" hidden="1" customHeight="1">
      <c r="A208" s="779" t="s">
        <v>462</v>
      </c>
      <c r="B208" s="780"/>
      <c r="C208" s="780"/>
      <c r="D208" s="780"/>
      <c r="E208" s="780"/>
      <c r="F208" s="780"/>
      <c r="G208" s="426" t="s">
        <v>6</v>
      </c>
      <c r="H208" s="427">
        <f t="shared" si="56"/>
        <v>2600000</v>
      </c>
      <c r="I208" s="428">
        <f t="shared" si="57"/>
        <v>2600000</v>
      </c>
      <c r="J208" s="428">
        <f t="shared" ref="J208:K210" si="58">J211</f>
        <v>0</v>
      </c>
      <c r="K208" s="428">
        <f t="shared" si="58"/>
        <v>2600000</v>
      </c>
      <c r="L208" s="428">
        <f t="shared" si="51"/>
        <v>0</v>
      </c>
      <c r="M208" s="428">
        <f t="shared" ref="M208:N210" si="59">M211</f>
        <v>0</v>
      </c>
      <c r="N208" s="428">
        <f t="shared" si="59"/>
        <v>0</v>
      </c>
    </row>
    <row r="209" spans="1:14" s="365" customFormat="1" ht="15" hidden="1" customHeight="1">
      <c r="A209" s="781"/>
      <c r="B209" s="782"/>
      <c r="C209" s="782"/>
      <c r="D209" s="782"/>
      <c r="E209" s="782"/>
      <c r="F209" s="782"/>
      <c r="G209" s="426" t="s">
        <v>7</v>
      </c>
      <c r="H209" s="427">
        <f t="shared" si="56"/>
        <v>0</v>
      </c>
      <c r="I209" s="428">
        <f t="shared" si="57"/>
        <v>0</v>
      </c>
      <c r="J209" s="428">
        <f t="shared" si="58"/>
        <v>0</v>
      </c>
      <c r="K209" s="428">
        <f t="shared" si="58"/>
        <v>0</v>
      </c>
      <c r="L209" s="428">
        <f t="shared" si="51"/>
        <v>0</v>
      </c>
      <c r="M209" s="428">
        <f t="shared" si="59"/>
        <v>0</v>
      </c>
      <c r="N209" s="428">
        <f t="shared" si="59"/>
        <v>0</v>
      </c>
    </row>
    <row r="210" spans="1:14" s="365" customFormat="1" ht="15" hidden="1" customHeight="1">
      <c r="A210" s="783"/>
      <c r="B210" s="784"/>
      <c r="C210" s="784"/>
      <c r="D210" s="784"/>
      <c r="E210" s="784"/>
      <c r="F210" s="784"/>
      <c r="G210" s="426" t="s">
        <v>8</v>
      </c>
      <c r="H210" s="427">
        <f t="shared" si="56"/>
        <v>2600000</v>
      </c>
      <c r="I210" s="428">
        <f t="shared" si="57"/>
        <v>2600000</v>
      </c>
      <c r="J210" s="428">
        <f t="shared" si="58"/>
        <v>0</v>
      </c>
      <c r="K210" s="428">
        <f t="shared" si="58"/>
        <v>2600000</v>
      </c>
      <c r="L210" s="428">
        <f t="shared" si="51"/>
        <v>0</v>
      </c>
      <c r="M210" s="428">
        <f t="shared" si="59"/>
        <v>0</v>
      </c>
      <c r="N210" s="428">
        <f t="shared" si="59"/>
        <v>0</v>
      </c>
    </row>
    <row r="211" spans="1:14" s="355" customFormat="1" ht="15" hidden="1" customHeight="1">
      <c r="A211" s="691" t="s">
        <v>85</v>
      </c>
      <c r="B211" s="785"/>
      <c r="C211" s="693" t="s">
        <v>454</v>
      </c>
      <c r="D211" s="694"/>
      <c r="E211" s="676" t="s">
        <v>425</v>
      </c>
      <c r="F211" s="677"/>
      <c r="G211" s="402" t="s">
        <v>6</v>
      </c>
      <c r="H211" s="403">
        <f t="shared" si="56"/>
        <v>2600000</v>
      </c>
      <c r="I211" s="404">
        <f t="shared" si="57"/>
        <v>2600000</v>
      </c>
      <c r="J211" s="404">
        <v>0</v>
      </c>
      <c r="K211" s="404">
        <v>2600000</v>
      </c>
      <c r="L211" s="404">
        <f t="shared" si="51"/>
        <v>0</v>
      </c>
      <c r="M211" s="404">
        <v>0</v>
      </c>
      <c r="N211" s="404">
        <v>0</v>
      </c>
    </row>
    <row r="212" spans="1:14" s="355" customFormat="1" ht="15" hidden="1" customHeight="1">
      <c r="A212" s="687"/>
      <c r="B212" s="688"/>
      <c r="C212" s="689"/>
      <c r="D212" s="690"/>
      <c r="E212" s="678"/>
      <c r="F212" s="679"/>
      <c r="G212" s="402" t="s">
        <v>7</v>
      </c>
      <c r="H212" s="403">
        <f t="shared" si="56"/>
        <v>0</v>
      </c>
      <c r="I212" s="404">
        <f t="shared" si="57"/>
        <v>0</v>
      </c>
      <c r="J212" s="404">
        <v>0</v>
      </c>
      <c r="K212" s="404">
        <v>0</v>
      </c>
      <c r="L212" s="404">
        <f t="shared" si="51"/>
        <v>0</v>
      </c>
      <c r="M212" s="404">
        <v>0</v>
      </c>
      <c r="N212" s="404">
        <v>0</v>
      </c>
    </row>
    <row r="213" spans="1:14" s="355" customFormat="1" ht="15" hidden="1" customHeight="1">
      <c r="A213" s="696"/>
      <c r="B213" s="771"/>
      <c r="C213" s="698"/>
      <c r="D213" s="772"/>
      <c r="E213" s="680"/>
      <c r="F213" s="681"/>
      <c r="G213" s="402" t="s">
        <v>8</v>
      </c>
      <c r="H213" s="403">
        <f t="shared" si="56"/>
        <v>2600000</v>
      </c>
      <c r="I213" s="404">
        <f t="shared" si="57"/>
        <v>2600000</v>
      </c>
      <c r="J213" s="404">
        <f>J211+J212</f>
        <v>0</v>
      </c>
      <c r="K213" s="404">
        <f>K211+K212</f>
        <v>2600000</v>
      </c>
      <c r="L213" s="404">
        <f t="shared" si="51"/>
        <v>0</v>
      </c>
      <c r="M213" s="404">
        <f>M211+M212</f>
        <v>0</v>
      </c>
      <c r="N213" s="404">
        <f>N211+N212</f>
        <v>0</v>
      </c>
    </row>
    <row r="214" spans="1:14" s="391" customFormat="1" ht="5.0999999999999996" hidden="1" customHeight="1">
      <c r="A214" s="406"/>
      <c r="B214" s="407"/>
      <c r="C214" s="407"/>
      <c r="D214" s="407"/>
      <c r="E214" s="408"/>
      <c r="F214" s="409"/>
      <c r="G214" s="408"/>
      <c r="H214" s="410"/>
      <c r="I214" s="411"/>
      <c r="J214" s="411"/>
      <c r="K214" s="411"/>
      <c r="L214" s="411"/>
      <c r="M214" s="411"/>
      <c r="N214" s="412"/>
    </row>
    <row r="215" spans="1:14" s="395" customFormat="1" ht="14.1" customHeight="1">
      <c r="A215" s="773" t="s">
        <v>463</v>
      </c>
      <c r="B215" s="774"/>
      <c r="C215" s="774"/>
      <c r="D215" s="774"/>
      <c r="E215" s="774"/>
      <c r="F215" s="774"/>
      <c r="G215" s="392" t="s">
        <v>6</v>
      </c>
      <c r="H215" s="414">
        <f>I215+L215</f>
        <v>365206959</v>
      </c>
      <c r="I215" s="414">
        <f>J215+K215</f>
        <v>237229439</v>
      </c>
      <c r="J215" s="414">
        <f t="shared" ref="J215:K217" si="60">J219+J404+J415+J423</f>
        <v>186516647</v>
      </c>
      <c r="K215" s="414">
        <f t="shared" si="60"/>
        <v>50712792</v>
      </c>
      <c r="L215" s="414">
        <f>M215+N215</f>
        <v>127977520</v>
      </c>
      <c r="M215" s="414">
        <f t="shared" ref="M215:N217" si="61">M219+M404+M415+M423</f>
        <v>25532971</v>
      </c>
      <c r="N215" s="414">
        <f t="shared" si="61"/>
        <v>102444549</v>
      </c>
    </row>
    <row r="216" spans="1:14" s="395" customFormat="1" ht="14.1" customHeight="1">
      <c r="A216" s="775"/>
      <c r="B216" s="776"/>
      <c r="C216" s="776"/>
      <c r="D216" s="776"/>
      <c r="E216" s="776"/>
      <c r="F216" s="776"/>
      <c r="G216" s="392" t="s">
        <v>7</v>
      </c>
      <c r="H216" s="414">
        <f>I216+L216</f>
        <v>99143</v>
      </c>
      <c r="I216" s="414">
        <f>J216+K216</f>
        <v>0</v>
      </c>
      <c r="J216" s="414">
        <f t="shared" si="60"/>
        <v>0</v>
      </c>
      <c r="K216" s="414">
        <f t="shared" si="60"/>
        <v>0</v>
      </c>
      <c r="L216" s="414">
        <f>M216+N216</f>
        <v>99143</v>
      </c>
      <c r="M216" s="414">
        <f t="shared" si="61"/>
        <v>0</v>
      </c>
      <c r="N216" s="414">
        <f t="shared" si="61"/>
        <v>99143</v>
      </c>
    </row>
    <row r="217" spans="1:14" s="395" customFormat="1" ht="14.1" customHeight="1">
      <c r="A217" s="777"/>
      <c r="B217" s="778"/>
      <c r="C217" s="778"/>
      <c r="D217" s="778"/>
      <c r="E217" s="778"/>
      <c r="F217" s="778"/>
      <c r="G217" s="392" t="s">
        <v>8</v>
      </c>
      <c r="H217" s="414">
        <f>I217+L217</f>
        <v>365306102</v>
      </c>
      <c r="I217" s="414">
        <f>J217+K217</f>
        <v>237229439</v>
      </c>
      <c r="J217" s="414">
        <f t="shared" si="60"/>
        <v>186516647</v>
      </c>
      <c r="K217" s="414">
        <f t="shared" si="60"/>
        <v>50712792</v>
      </c>
      <c r="L217" s="414">
        <f>M217+N217</f>
        <v>128076663</v>
      </c>
      <c r="M217" s="414">
        <f t="shared" si="61"/>
        <v>25532971</v>
      </c>
      <c r="N217" s="414">
        <f t="shared" si="61"/>
        <v>102543692</v>
      </c>
    </row>
    <row r="218" spans="1:14" s="391" customFormat="1" ht="5.0999999999999996" customHeight="1">
      <c r="A218" s="439"/>
      <c r="B218" s="440"/>
      <c r="C218" s="440"/>
      <c r="D218" s="440"/>
      <c r="E218" s="441"/>
      <c r="F218" s="441"/>
      <c r="G218" s="441"/>
      <c r="H218" s="442"/>
      <c r="I218" s="443"/>
      <c r="J218" s="443"/>
      <c r="K218" s="443"/>
      <c r="L218" s="443"/>
      <c r="M218" s="443"/>
      <c r="N218" s="444"/>
    </row>
    <row r="219" spans="1:14" s="448" customFormat="1" ht="15" hidden="1" customHeight="1">
      <c r="A219" s="754" t="s">
        <v>464</v>
      </c>
      <c r="B219" s="755"/>
      <c r="C219" s="755"/>
      <c r="D219" s="755"/>
      <c r="E219" s="755"/>
      <c r="F219" s="755"/>
      <c r="G219" s="445" t="s">
        <v>6</v>
      </c>
      <c r="H219" s="446">
        <f>I219+L219</f>
        <v>245517811</v>
      </c>
      <c r="I219" s="447">
        <f>J219+K219</f>
        <v>178362721</v>
      </c>
      <c r="J219" s="447">
        <f>J223+J226+J229+J232+J235+J238+J241+J244+J247+J250+J253+J256+J259+J262+J265+J268+J271+J274+J277+J280+J283+J286+J289+J292+J295+J298+J301+J304+J307+J310+J313+J316+J319+J322+J325+J328+J331+J334+J337+J340+J343+J346+J349+J352+J355+J358+J361+J364+J367+J370+J373+J376+J379+J382+J385+J388+J391+J394+J397+J400</f>
        <v>149582260</v>
      </c>
      <c r="K219" s="447">
        <f>K223+K226+K229+K232+K235+K238+K241+K244+K247+K250+K253+K256+K259+K262+K265+K268+K271+K274+K277+K280+K283+K286+K289+K292+K295+K298+K301+K304+K307+K310+K313+K316+K319+K322+K325+K328+K331+K334+K337+K340+K343+K346+K349+K352+K355+K358+K361+K364+K367+K370+K373+K376+K379+K382+K385+K388+K391+K394+K397+K400</f>
        <v>28780461</v>
      </c>
      <c r="L219" s="447">
        <f>M219+N219</f>
        <v>67155090</v>
      </c>
      <c r="M219" s="447">
        <f>M223+M226+M229+M232+M235+M238+M241+M244+M247+M250+M253+M256+M259+M262+M265+M268+M271+M274+M277+M280+M283+M286+M289+M292+M295+M298+M301+M304+M307+M310+M313+M316+M319+M322+M325+M328+M331+M334+M337+M340+M343+M346+M349+M352+M355+M358+M361+M364+M367+M370+M373+M376+M379+M382+M385+M388+M391+M394+M397+M400</f>
        <v>25372971</v>
      </c>
      <c r="N219" s="447">
        <f>N223+N226+N229+N232+N235+N238+N241+N244+N247+N250+N253+N256+N259+N262+N265+N268+N271+N274+N277+N280+N283+N286+N289+N292+N295+N298+N301+N304+N307+N310+N313+N316+N319+N322+N325+N328+N331+N334+N337+N340+N343+N346+N349+N352+N355+N358+N361+N364+N367+N370+N373+N376+N379+N382+N385+N388+N391+N394+N397+N400</f>
        <v>41782119</v>
      </c>
    </row>
    <row r="220" spans="1:14" s="448" customFormat="1" ht="15" hidden="1" customHeight="1">
      <c r="A220" s="756"/>
      <c r="B220" s="757"/>
      <c r="C220" s="757"/>
      <c r="D220" s="757"/>
      <c r="E220" s="757"/>
      <c r="F220" s="757"/>
      <c r="G220" s="445" t="s">
        <v>7</v>
      </c>
      <c r="H220" s="446">
        <f>I220+L220</f>
        <v>0</v>
      </c>
      <c r="I220" s="447">
        <f>J220+K220</f>
        <v>0</v>
      </c>
      <c r="J220" s="447">
        <f t="shared" ref="J220:K221" si="62">J224+J227+J230+J233+J236+J239+J242+J245+J248+J251+J254+J257+J260+J263+J266+J269+J272+J275+J278+J281+J284+J287+J290+J293+J296+J299+J302+J305+J308+J311+J314+J317+J320+J323+J326+J329+J332+J335+J338+J341+J344+J347+J350+J353+J356+J359+J362+J365+J368+J371+J374+J377+J380+J383+J386+J389+J392+J395+J398+J401</f>
        <v>0</v>
      </c>
      <c r="K220" s="447">
        <f t="shared" si="62"/>
        <v>0</v>
      </c>
      <c r="L220" s="447">
        <f>M220+N220</f>
        <v>0</v>
      </c>
      <c r="M220" s="447">
        <f t="shared" ref="M220:N221" si="63">M224+M227+M230+M233+M236+M239+M242+M245+M248+M251+M254+M257+M260+M263+M266+M269+M272+M275+M278+M281+M284+M287+M290+M293+M296+M299+M302+M305+M308+M311+M314+M317+M320+M323+M326+M329+M332+M335+M338+M341+M344+M347+M350+M353+M356+M359+M362+M365+M368+M371+M374+M377+M380+M383+M386+M389+M392+M395+M398+M401</f>
        <v>0</v>
      </c>
      <c r="N220" s="447">
        <f t="shared" si="63"/>
        <v>0</v>
      </c>
    </row>
    <row r="221" spans="1:14" s="448" customFormat="1" ht="15" hidden="1" customHeight="1">
      <c r="A221" s="758"/>
      <c r="B221" s="759"/>
      <c r="C221" s="759"/>
      <c r="D221" s="759"/>
      <c r="E221" s="759"/>
      <c r="F221" s="759"/>
      <c r="G221" s="445" t="s">
        <v>8</v>
      </c>
      <c r="H221" s="446">
        <f>I221+L221</f>
        <v>245517811</v>
      </c>
      <c r="I221" s="447">
        <f>J221+K221</f>
        <v>178362721</v>
      </c>
      <c r="J221" s="447">
        <f t="shared" si="62"/>
        <v>149582260</v>
      </c>
      <c r="K221" s="447">
        <f t="shared" si="62"/>
        <v>28780461</v>
      </c>
      <c r="L221" s="447">
        <f>M221+N221</f>
        <v>67155090</v>
      </c>
      <c r="M221" s="447">
        <f t="shared" si="63"/>
        <v>25372971</v>
      </c>
      <c r="N221" s="447">
        <f t="shared" si="63"/>
        <v>41782119</v>
      </c>
    </row>
    <row r="222" spans="1:14" s="425" customFormat="1" ht="5.0999999999999996" hidden="1" customHeight="1">
      <c r="A222" s="449"/>
      <c r="B222" s="450"/>
      <c r="C222" s="451"/>
      <c r="D222" s="451"/>
      <c r="E222" s="451"/>
      <c r="F222" s="451"/>
      <c r="G222" s="421"/>
      <c r="H222" s="422"/>
      <c r="I222" s="423"/>
      <c r="J222" s="423"/>
      <c r="K222" s="423"/>
      <c r="L222" s="423"/>
      <c r="M222" s="423"/>
      <c r="N222" s="424"/>
    </row>
    <row r="223" spans="1:14" s="355" customFormat="1" ht="15.2" hidden="1" customHeight="1">
      <c r="A223" s="691" t="s">
        <v>37</v>
      </c>
      <c r="B223" s="692"/>
      <c r="C223" s="693" t="s">
        <v>160</v>
      </c>
      <c r="D223" s="694"/>
      <c r="E223" s="452" t="s">
        <v>465</v>
      </c>
      <c r="F223" s="768" t="s">
        <v>466</v>
      </c>
      <c r="G223" s="453" t="s">
        <v>6</v>
      </c>
      <c r="H223" s="403">
        <f t="shared" ref="H223:H286" si="64">I223+L223</f>
        <v>2268000</v>
      </c>
      <c r="I223" s="404">
        <f t="shared" ref="I223:I286" si="65">J223+K223</f>
        <v>0</v>
      </c>
      <c r="J223" s="404">
        <v>0</v>
      </c>
      <c r="K223" s="404">
        <v>0</v>
      </c>
      <c r="L223" s="404">
        <f t="shared" ref="L223:L286" si="66">M223+N223</f>
        <v>2268000</v>
      </c>
      <c r="M223" s="404">
        <v>0</v>
      </c>
      <c r="N223" s="404">
        <v>2268000</v>
      </c>
    </row>
    <row r="224" spans="1:14" s="355" customFormat="1" ht="15.2" hidden="1" customHeight="1">
      <c r="A224" s="687"/>
      <c r="B224" s="728"/>
      <c r="C224" s="689"/>
      <c r="D224" s="728"/>
      <c r="E224" s="454"/>
      <c r="F224" s="769"/>
      <c r="G224" s="433" t="s">
        <v>7</v>
      </c>
      <c r="H224" s="403">
        <f t="shared" si="64"/>
        <v>0</v>
      </c>
      <c r="I224" s="404">
        <f t="shared" si="65"/>
        <v>0</v>
      </c>
      <c r="J224" s="404">
        <v>0</v>
      </c>
      <c r="K224" s="404">
        <v>0</v>
      </c>
      <c r="L224" s="404">
        <f t="shared" si="66"/>
        <v>0</v>
      </c>
      <c r="M224" s="404">
        <v>0</v>
      </c>
      <c r="N224" s="404">
        <v>0</v>
      </c>
    </row>
    <row r="225" spans="1:14" s="355" customFormat="1" ht="15.2" hidden="1" customHeight="1">
      <c r="A225" s="687"/>
      <c r="B225" s="688"/>
      <c r="C225" s="689"/>
      <c r="D225" s="690"/>
      <c r="E225" s="455"/>
      <c r="F225" s="770"/>
      <c r="G225" s="438" t="s">
        <v>8</v>
      </c>
      <c r="H225" s="403">
        <f t="shared" si="64"/>
        <v>2268000</v>
      </c>
      <c r="I225" s="404">
        <f t="shared" si="65"/>
        <v>0</v>
      </c>
      <c r="J225" s="404">
        <f>J223+J224</f>
        <v>0</v>
      </c>
      <c r="K225" s="404">
        <f>K223+K224</f>
        <v>0</v>
      </c>
      <c r="L225" s="404">
        <f t="shared" si="66"/>
        <v>2268000</v>
      </c>
      <c r="M225" s="404">
        <f>M223+M224</f>
        <v>0</v>
      </c>
      <c r="N225" s="404">
        <f>N223+N224</f>
        <v>2268000</v>
      </c>
    </row>
    <row r="226" spans="1:14" s="355" customFormat="1" ht="14.1" hidden="1" customHeight="1">
      <c r="A226" s="687"/>
      <c r="B226" s="688"/>
      <c r="C226" s="693" t="s">
        <v>162</v>
      </c>
      <c r="D226" s="694"/>
      <c r="E226" s="452" t="s">
        <v>467</v>
      </c>
      <c r="F226" s="676" t="s">
        <v>468</v>
      </c>
      <c r="G226" s="402" t="s">
        <v>6</v>
      </c>
      <c r="H226" s="403">
        <f t="shared" si="64"/>
        <v>1103267</v>
      </c>
      <c r="I226" s="404">
        <f t="shared" si="65"/>
        <v>0</v>
      </c>
      <c r="J226" s="404">
        <v>0</v>
      </c>
      <c r="K226" s="404">
        <v>0</v>
      </c>
      <c r="L226" s="404">
        <f t="shared" si="66"/>
        <v>1103267</v>
      </c>
      <c r="M226" s="404">
        <v>0</v>
      </c>
      <c r="N226" s="404">
        <v>1103267</v>
      </c>
    </row>
    <row r="227" spans="1:14" s="355" customFormat="1" ht="14.1" hidden="1" customHeight="1">
      <c r="A227" s="687"/>
      <c r="B227" s="688"/>
      <c r="C227" s="689"/>
      <c r="D227" s="690"/>
      <c r="E227" s="454"/>
      <c r="F227" s="678"/>
      <c r="G227" s="402" t="s">
        <v>7</v>
      </c>
      <c r="H227" s="403">
        <f t="shared" si="64"/>
        <v>0</v>
      </c>
      <c r="I227" s="404">
        <f t="shared" si="65"/>
        <v>0</v>
      </c>
      <c r="J227" s="404">
        <v>0</v>
      </c>
      <c r="K227" s="404">
        <v>0</v>
      </c>
      <c r="L227" s="404">
        <f t="shared" si="66"/>
        <v>0</v>
      </c>
      <c r="M227" s="404">
        <v>0</v>
      </c>
      <c r="N227" s="404">
        <v>0</v>
      </c>
    </row>
    <row r="228" spans="1:14" s="355" customFormat="1" ht="14.1" hidden="1" customHeight="1">
      <c r="A228" s="687"/>
      <c r="B228" s="688"/>
      <c r="C228" s="689"/>
      <c r="D228" s="690"/>
      <c r="E228" s="455"/>
      <c r="F228" s="680"/>
      <c r="G228" s="402" t="s">
        <v>8</v>
      </c>
      <c r="H228" s="403">
        <f t="shared" si="64"/>
        <v>1103267</v>
      </c>
      <c r="I228" s="404">
        <f t="shared" si="65"/>
        <v>0</v>
      </c>
      <c r="J228" s="404">
        <f>J226+J227</f>
        <v>0</v>
      </c>
      <c r="K228" s="404">
        <f>K226+K227</f>
        <v>0</v>
      </c>
      <c r="L228" s="404">
        <f t="shared" si="66"/>
        <v>1103267</v>
      </c>
      <c r="M228" s="404">
        <f>M226+M227</f>
        <v>0</v>
      </c>
      <c r="N228" s="404">
        <f>N226+N227</f>
        <v>1103267</v>
      </c>
    </row>
    <row r="229" spans="1:14" s="355" customFormat="1" ht="14.1" hidden="1" customHeight="1">
      <c r="A229" s="687"/>
      <c r="B229" s="688"/>
      <c r="C229" s="689"/>
      <c r="D229" s="690"/>
      <c r="E229" s="454" t="s">
        <v>469</v>
      </c>
      <c r="F229" s="678" t="s">
        <v>470</v>
      </c>
      <c r="G229" s="455" t="s">
        <v>6</v>
      </c>
      <c r="H229" s="456">
        <f t="shared" si="64"/>
        <v>222223</v>
      </c>
      <c r="I229" s="457">
        <f t="shared" si="65"/>
        <v>0</v>
      </c>
      <c r="J229" s="457">
        <v>0</v>
      </c>
      <c r="K229" s="457">
        <v>0</v>
      </c>
      <c r="L229" s="457">
        <f t="shared" si="66"/>
        <v>222223</v>
      </c>
      <c r="M229" s="457">
        <v>0</v>
      </c>
      <c r="N229" s="457">
        <v>222223</v>
      </c>
    </row>
    <row r="230" spans="1:14" s="355" customFormat="1" ht="14.1" hidden="1" customHeight="1">
      <c r="A230" s="687"/>
      <c r="B230" s="688"/>
      <c r="C230" s="689"/>
      <c r="D230" s="690"/>
      <c r="E230" s="454"/>
      <c r="F230" s="678"/>
      <c r="G230" s="402" t="s">
        <v>7</v>
      </c>
      <c r="H230" s="403">
        <f t="shared" si="64"/>
        <v>0</v>
      </c>
      <c r="I230" s="404">
        <f t="shared" si="65"/>
        <v>0</v>
      </c>
      <c r="J230" s="404">
        <v>0</v>
      </c>
      <c r="K230" s="404">
        <v>0</v>
      </c>
      <c r="L230" s="404">
        <f t="shared" si="66"/>
        <v>0</v>
      </c>
      <c r="M230" s="404">
        <v>0</v>
      </c>
      <c r="N230" s="404">
        <v>0</v>
      </c>
    </row>
    <row r="231" spans="1:14" s="355" customFormat="1" ht="14.1" hidden="1" customHeight="1">
      <c r="A231" s="687"/>
      <c r="B231" s="688"/>
      <c r="C231" s="689"/>
      <c r="D231" s="690"/>
      <c r="E231" s="454"/>
      <c r="F231" s="678"/>
      <c r="G231" s="452" t="s">
        <v>8</v>
      </c>
      <c r="H231" s="435">
        <f t="shared" si="64"/>
        <v>222223</v>
      </c>
      <c r="I231" s="436">
        <f t="shared" si="65"/>
        <v>0</v>
      </c>
      <c r="J231" s="436">
        <f>J229+J230</f>
        <v>0</v>
      </c>
      <c r="K231" s="436">
        <f>K229+K230</f>
        <v>0</v>
      </c>
      <c r="L231" s="436">
        <f t="shared" si="66"/>
        <v>222223</v>
      </c>
      <c r="M231" s="436">
        <f>M229+M230</f>
        <v>0</v>
      </c>
      <c r="N231" s="436">
        <f>N229+N230</f>
        <v>222223</v>
      </c>
    </row>
    <row r="232" spans="1:14" s="437" customFormat="1" ht="15" hidden="1" customHeight="1">
      <c r="A232" s="672"/>
      <c r="B232" s="682"/>
      <c r="C232" s="674"/>
      <c r="D232" s="675"/>
      <c r="E232" s="458"/>
      <c r="F232" s="676" t="s">
        <v>471</v>
      </c>
      <c r="G232" s="402" t="s">
        <v>6</v>
      </c>
      <c r="H232" s="403">
        <f t="shared" si="64"/>
        <v>7000001</v>
      </c>
      <c r="I232" s="404">
        <f t="shared" si="65"/>
        <v>0</v>
      </c>
      <c r="J232" s="404">
        <v>0</v>
      </c>
      <c r="K232" s="404">
        <v>0</v>
      </c>
      <c r="L232" s="404">
        <f t="shared" si="66"/>
        <v>7000001</v>
      </c>
      <c r="M232" s="404">
        <v>0</v>
      </c>
      <c r="N232" s="404">
        <v>7000001</v>
      </c>
    </row>
    <row r="233" spans="1:14" s="437" customFormat="1" ht="15" hidden="1" customHeight="1">
      <c r="A233" s="672"/>
      <c r="B233" s="682"/>
      <c r="C233" s="674"/>
      <c r="D233" s="675"/>
      <c r="E233" s="458"/>
      <c r="F233" s="678"/>
      <c r="G233" s="402" t="s">
        <v>7</v>
      </c>
      <c r="H233" s="403">
        <f t="shared" si="64"/>
        <v>0</v>
      </c>
      <c r="I233" s="404">
        <f t="shared" si="65"/>
        <v>0</v>
      </c>
      <c r="J233" s="404">
        <v>0</v>
      </c>
      <c r="K233" s="404">
        <v>0</v>
      </c>
      <c r="L233" s="404">
        <f t="shared" si="66"/>
        <v>0</v>
      </c>
      <c r="M233" s="404">
        <v>0</v>
      </c>
      <c r="N233" s="404">
        <v>0</v>
      </c>
    </row>
    <row r="234" spans="1:14" s="437" customFormat="1" ht="15" hidden="1" customHeight="1">
      <c r="A234" s="672"/>
      <c r="B234" s="682"/>
      <c r="C234" s="674"/>
      <c r="D234" s="675"/>
      <c r="E234" s="459"/>
      <c r="F234" s="680"/>
      <c r="G234" s="402" t="s">
        <v>8</v>
      </c>
      <c r="H234" s="403">
        <f t="shared" si="64"/>
        <v>7000001</v>
      </c>
      <c r="I234" s="404">
        <f t="shared" si="65"/>
        <v>0</v>
      </c>
      <c r="J234" s="404">
        <f>J232+J233</f>
        <v>0</v>
      </c>
      <c r="K234" s="404">
        <f>K232+K233</f>
        <v>0</v>
      </c>
      <c r="L234" s="404">
        <f t="shared" si="66"/>
        <v>7000001</v>
      </c>
      <c r="M234" s="404">
        <f>M232+M233</f>
        <v>0</v>
      </c>
      <c r="N234" s="404">
        <f>N232+N233</f>
        <v>7000001</v>
      </c>
    </row>
    <row r="235" spans="1:14" s="355" customFormat="1" ht="14.1" hidden="1" customHeight="1">
      <c r="A235" s="687"/>
      <c r="B235" s="688"/>
      <c r="C235" s="689"/>
      <c r="D235" s="690"/>
      <c r="E235" s="452" t="s">
        <v>472</v>
      </c>
      <c r="F235" s="676" t="s">
        <v>473</v>
      </c>
      <c r="G235" s="402" t="s">
        <v>6</v>
      </c>
      <c r="H235" s="403">
        <f t="shared" si="64"/>
        <v>638308</v>
      </c>
      <c r="I235" s="404">
        <f t="shared" si="65"/>
        <v>364944</v>
      </c>
      <c r="J235" s="404">
        <v>0</v>
      </c>
      <c r="K235" s="404">
        <v>364944</v>
      </c>
      <c r="L235" s="404">
        <f t="shared" si="66"/>
        <v>273364</v>
      </c>
      <c r="M235" s="404">
        <v>0</v>
      </c>
      <c r="N235" s="404">
        <v>273364</v>
      </c>
    </row>
    <row r="236" spans="1:14" s="355" customFormat="1" ht="14.1" hidden="1" customHeight="1">
      <c r="A236" s="687"/>
      <c r="B236" s="688"/>
      <c r="C236" s="689"/>
      <c r="D236" s="690"/>
      <c r="E236" s="454"/>
      <c r="F236" s="678"/>
      <c r="G236" s="402" t="s">
        <v>7</v>
      </c>
      <c r="H236" s="403">
        <f t="shared" si="64"/>
        <v>0</v>
      </c>
      <c r="I236" s="404">
        <f t="shared" si="65"/>
        <v>0</v>
      </c>
      <c r="J236" s="404">
        <v>0</v>
      </c>
      <c r="K236" s="404">
        <v>0</v>
      </c>
      <c r="L236" s="404">
        <f t="shared" si="66"/>
        <v>0</v>
      </c>
      <c r="M236" s="404">
        <v>0</v>
      </c>
      <c r="N236" s="404">
        <v>0</v>
      </c>
    </row>
    <row r="237" spans="1:14" s="355" customFormat="1" ht="14.1" hidden="1" customHeight="1">
      <c r="A237" s="696"/>
      <c r="B237" s="771"/>
      <c r="C237" s="698"/>
      <c r="D237" s="772"/>
      <c r="E237" s="455"/>
      <c r="F237" s="680"/>
      <c r="G237" s="402" t="s">
        <v>8</v>
      </c>
      <c r="H237" s="403">
        <f t="shared" si="64"/>
        <v>638308</v>
      </c>
      <c r="I237" s="404">
        <f t="shared" si="65"/>
        <v>364944</v>
      </c>
      <c r="J237" s="404">
        <f>J235+J236</f>
        <v>0</v>
      </c>
      <c r="K237" s="404">
        <f>K235+K236</f>
        <v>364944</v>
      </c>
      <c r="L237" s="404">
        <f t="shared" si="66"/>
        <v>273364</v>
      </c>
      <c r="M237" s="404">
        <f>M235+M236</f>
        <v>0</v>
      </c>
      <c r="N237" s="404">
        <f>N235+N236</f>
        <v>273364</v>
      </c>
    </row>
    <row r="238" spans="1:14" s="437" customFormat="1" ht="18" hidden="1" customHeight="1">
      <c r="A238" s="738" t="s">
        <v>10</v>
      </c>
      <c r="B238" s="739"/>
      <c r="C238" s="713" t="s">
        <v>173</v>
      </c>
      <c r="D238" s="714"/>
      <c r="E238" s="460" t="s">
        <v>474</v>
      </c>
      <c r="F238" s="676" t="s">
        <v>475</v>
      </c>
      <c r="G238" s="402" t="s">
        <v>6</v>
      </c>
      <c r="H238" s="403">
        <f t="shared" si="64"/>
        <v>586412</v>
      </c>
      <c r="I238" s="404">
        <f t="shared" si="65"/>
        <v>586412</v>
      </c>
      <c r="J238" s="404">
        <v>586412</v>
      </c>
      <c r="K238" s="404">
        <v>0</v>
      </c>
      <c r="L238" s="404">
        <f t="shared" si="66"/>
        <v>0</v>
      </c>
      <c r="M238" s="404">
        <v>0</v>
      </c>
      <c r="N238" s="404">
        <v>0</v>
      </c>
    </row>
    <row r="239" spans="1:14" s="437" customFormat="1" ht="18" hidden="1" customHeight="1">
      <c r="A239" s="672"/>
      <c r="B239" s="682"/>
      <c r="C239" s="674"/>
      <c r="D239" s="675"/>
      <c r="E239" s="458"/>
      <c r="F239" s="678"/>
      <c r="G239" s="402" t="s">
        <v>7</v>
      </c>
      <c r="H239" s="403">
        <f t="shared" si="64"/>
        <v>0</v>
      </c>
      <c r="I239" s="404">
        <f t="shared" si="65"/>
        <v>0</v>
      </c>
      <c r="J239" s="404">
        <v>0</v>
      </c>
      <c r="K239" s="404">
        <v>0</v>
      </c>
      <c r="L239" s="404">
        <f t="shared" si="66"/>
        <v>0</v>
      </c>
      <c r="M239" s="404">
        <v>0</v>
      </c>
      <c r="N239" s="404">
        <v>0</v>
      </c>
    </row>
    <row r="240" spans="1:14" s="437" customFormat="1" ht="18" hidden="1" customHeight="1">
      <c r="A240" s="683"/>
      <c r="B240" s="684"/>
      <c r="C240" s="685"/>
      <c r="D240" s="686"/>
      <c r="E240" s="458"/>
      <c r="F240" s="680"/>
      <c r="G240" s="402" t="s">
        <v>8</v>
      </c>
      <c r="H240" s="403">
        <f t="shared" si="64"/>
        <v>586412</v>
      </c>
      <c r="I240" s="404">
        <f t="shared" si="65"/>
        <v>586412</v>
      </c>
      <c r="J240" s="404">
        <f>J238+J239</f>
        <v>586412</v>
      </c>
      <c r="K240" s="404">
        <f>K238+K239</f>
        <v>0</v>
      </c>
      <c r="L240" s="404">
        <f t="shared" si="66"/>
        <v>0</v>
      </c>
      <c r="M240" s="404">
        <f>M238+M239</f>
        <v>0</v>
      </c>
      <c r="N240" s="404">
        <f>N238+N239</f>
        <v>0</v>
      </c>
    </row>
    <row r="241" spans="1:14" s="355" customFormat="1" ht="15.6" hidden="1" customHeight="1">
      <c r="A241" s="691" t="s">
        <v>33</v>
      </c>
      <c r="B241" s="692"/>
      <c r="C241" s="693" t="s">
        <v>194</v>
      </c>
      <c r="D241" s="694"/>
      <c r="E241" s="452" t="s">
        <v>333</v>
      </c>
      <c r="F241" s="676" t="s">
        <v>476</v>
      </c>
      <c r="G241" s="402" t="s">
        <v>6</v>
      </c>
      <c r="H241" s="403">
        <f t="shared" si="64"/>
        <v>33508363</v>
      </c>
      <c r="I241" s="404">
        <f t="shared" si="65"/>
        <v>33508363</v>
      </c>
      <c r="J241" s="404">
        <v>33508363</v>
      </c>
      <c r="K241" s="404"/>
      <c r="L241" s="404">
        <f t="shared" si="66"/>
        <v>0</v>
      </c>
      <c r="M241" s="404">
        <v>0</v>
      </c>
      <c r="N241" s="404">
        <v>0</v>
      </c>
    </row>
    <row r="242" spans="1:14" s="355" customFormat="1" ht="15.6" hidden="1" customHeight="1">
      <c r="A242" s="687"/>
      <c r="B242" s="688"/>
      <c r="C242" s="689"/>
      <c r="D242" s="690"/>
      <c r="E242" s="454"/>
      <c r="F242" s="678"/>
      <c r="G242" s="402" t="s">
        <v>7</v>
      </c>
      <c r="H242" s="403">
        <f t="shared" si="64"/>
        <v>0</v>
      </c>
      <c r="I242" s="404">
        <f t="shared" si="65"/>
        <v>0</v>
      </c>
      <c r="J242" s="404">
        <v>0</v>
      </c>
      <c r="K242" s="404"/>
      <c r="L242" s="404">
        <f t="shared" si="66"/>
        <v>0</v>
      </c>
      <c r="M242" s="404">
        <v>0</v>
      </c>
      <c r="N242" s="404">
        <v>0</v>
      </c>
    </row>
    <row r="243" spans="1:14" s="355" customFormat="1" ht="15.6" hidden="1" customHeight="1">
      <c r="A243" s="687"/>
      <c r="B243" s="688"/>
      <c r="C243" s="689"/>
      <c r="D243" s="690"/>
      <c r="E243" s="454"/>
      <c r="F243" s="680"/>
      <c r="G243" s="402" t="s">
        <v>8</v>
      </c>
      <c r="H243" s="403">
        <f t="shared" si="64"/>
        <v>33508363</v>
      </c>
      <c r="I243" s="404">
        <f t="shared" si="65"/>
        <v>33508363</v>
      </c>
      <c r="J243" s="404">
        <f>J241+J242</f>
        <v>33508363</v>
      </c>
      <c r="K243" s="404">
        <f>K241+K242</f>
        <v>0</v>
      </c>
      <c r="L243" s="404">
        <f t="shared" si="66"/>
        <v>0</v>
      </c>
      <c r="M243" s="404">
        <f>M241+M242</f>
        <v>0</v>
      </c>
      <c r="N243" s="404">
        <f>N241+N242</f>
        <v>0</v>
      </c>
    </row>
    <row r="244" spans="1:14" s="437" customFormat="1" ht="15.6" hidden="1" customHeight="1">
      <c r="A244" s="672"/>
      <c r="B244" s="682"/>
      <c r="C244" s="674"/>
      <c r="D244" s="675"/>
      <c r="E244" s="458"/>
      <c r="F244" s="676" t="s">
        <v>477</v>
      </c>
      <c r="G244" s="402" t="s">
        <v>6</v>
      </c>
      <c r="H244" s="403">
        <f t="shared" si="64"/>
        <v>6800000</v>
      </c>
      <c r="I244" s="404">
        <f t="shared" si="65"/>
        <v>6800000</v>
      </c>
      <c r="J244" s="404">
        <v>6800000</v>
      </c>
      <c r="K244" s="404">
        <v>0</v>
      </c>
      <c r="L244" s="404">
        <f t="shared" si="66"/>
        <v>0</v>
      </c>
      <c r="M244" s="404">
        <v>0</v>
      </c>
      <c r="N244" s="404">
        <v>0</v>
      </c>
    </row>
    <row r="245" spans="1:14" s="437" customFormat="1" ht="15.6" hidden="1" customHeight="1">
      <c r="A245" s="672"/>
      <c r="B245" s="682"/>
      <c r="C245" s="674"/>
      <c r="D245" s="675"/>
      <c r="E245" s="458"/>
      <c r="F245" s="678"/>
      <c r="G245" s="402" t="s">
        <v>7</v>
      </c>
      <c r="H245" s="403">
        <f t="shared" si="64"/>
        <v>0</v>
      </c>
      <c r="I245" s="404">
        <f t="shared" si="65"/>
        <v>0</v>
      </c>
      <c r="J245" s="404">
        <v>0</v>
      </c>
      <c r="K245" s="404">
        <v>0</v>
      </c>
      <c r="L245" s="404">
        <f t="shared" si="66"/>
        <v>0</v>
      </c>
      <c r="M245" s="404">
        <v>0</v>
      </c>
      <c r="N245" s="404">
        <v>0</v>
      </c>
    </row>
    <row r="246" spans="1:14" s="437" customFormat="1" ht="15.6" hidden="1" customHeight="1">
      <c r="A246" s="672"/>
      <c r="B246" s="682"/>
      <c r="C246" s="674"/>
      <c r="D246" s="675"/>
      <c r="E246" s="458"/>
      <c r="F246" s="680"/>
      <c r="G246" s="402" t="s">
        <v>8</v>
      </c>
      <c r="H246" s="403">
        <f t="shared" si="64"/>
        <v>6800000</v>
      </c>
      <c r="I246" s="404">
        <f t="shared" si="65"/>
        <v>6800000</v>
      </c>
      <c r="J246" s="404">
        <f>J244+J245</f>
        <v>6800000</v>
      </c>
      <c r="K246" s="404">
        <f>K244+K245</f>
        <v>0</v>
      </c>
      <c r="L246" s="404">
        <f t="shared" si="66"/>
        <v>0</v>
      </c>
      <c r="M246" s="404">
        <f>M244+M245</f>
        <v>0</v>
      </c>
      <c r="N246" s="404">
        <f>N244+N245</f>
        <v>0</v>
      </c>
    </row>
    <row r="247" spans="1:14" s="437" customFormat="1" ht="15.6" hidden="1" customHeight="1">
      <c r="A247" s="672"/>
      <c r="B247" s="682"/>
      <c r="C247" s="674"/>
      <c r="D247" s="675"/>
      <c r="E247" s="458"/>
      <c r="F247" s="676" t="s">
        <v>478</v>
      </c>
      <c r="G247" s="402" t="s">
        <v>6</v>
      </c>
      <c r="H247" s="403">
        <f t="shared" si="64"/>
        <v>6322444</v>
      </c>
      <c r="I247" s="404">
        <f t="shared" si="65"/>
        <v>4643932</v>
      </c>
      <c r="J247" s="404">
        <v>4643932</v>
      </c>
      <c r="K247" s="404">
        <v>0</v>
      </c>
      <c r="L247" s="404">
        <f t="shared" si="66"/>
        <v>1678512</v>
      </c>
      <c r="M247" s="404">
        <v>1678512</v>
      </c>
      <c r="N247" s="404">
        <v>0</v>
      </c>
    </row>
    <row r="248" spans="1:14" s="437" customFormat="1" ht="15.6" hidden="1" customHeight="1">
      <c r="A248" s="672"/>
      <c r="B248" s="682"/>
      <c r="C248" s="674"/>
      <c r="D248" s="675"/>
      <c r="E248" s="458"/>
      <c r="F248" s="678"/>
      <c r="G248" s="402" t="s">
        <v>7</v>
      </c>
      <c r="H248" s="403">
        <f t="shared" si="64"/>
        <v>0</v>
      </c>
      <c r="I248" s="404">
        <f t="shared" si="65"/>
        <v>0</v>
      </c>
      <c r="J248" s="404">
        <v>0</v>
      </c>
      <c r="K248" s="404">
        <v>0</v>
      </c>
      <c r="L248" s="404">
        <f t="shared" si="66"/>
        <v>0</v>
      </c>
      <c r="M248" s="404">
        <v>0</v>
      </c>
      <c r="N248" s="404">
        <v>0</v>
      </c>
    </row>
    <row r="249" spans="1:14" s="437" customFormat="1" ht="15.6" hidden="1" customHeight="1">
      <c r="A249" s="672"/>
      <c r="B249" s="682"/>
      <c r="C249" s="674"/>
      <c r="D249" s="675"/>
      <c r="E249" s="459"/>
      <c r="F249" s="680"/>
      <c r="G249" s="402" t="s">
        <v>8</v>
      </c>
      <c r="H249" s="403">
        <f t="shared" si="64"/>
        <v>6322444</v>
      </c>
      <c r="I249" s="404">
        <f t="shared" si="65"/>
        <v>4643932</v>
      </c>
      <c r="J249" s="404">
        <f>J247+J248</f>
        <v>4643932</v>
      </c>
      <c r="K249" s="404">
        <f>K247+K248</f>
        <v>0</v>
      </c>
      <c r="L249" s="404">
        <f t="shared" si="66"/>
        <v>1678512</v>
      </c>
      <c r="M249" s="404">
        <f>M247+M248</f>
        <v>1678512</v>
      </c>
      <c r="N249" s="404">
        <f>N247+N248</f>
        <v>0</v>
      </c>
    </row>
    <row r="250" spans="1:14" s="355" customFormat="1" ht="15.6" hidden="1" customHeight="1">
      <c r="A250" s="687"/>
      <c r="B250" s="688"/>
      <c r="C250" s="689"/>
      <c r="D250" s="690"/>
      <c r="E250" s="452" t="s">
        <v>339</v>
      </c>
      <c r="F250" s="676" t="s">
        <v>479</v>
      </c>
      <c r="G250" s="402" t="s">
        <v>6</v>
      </c>
      <c r="H250" s="403">
        <f t="shared" si="64"/>
        <v>4157812</v>
      </c>
      <c r="I250" s="404">
        <f t="shared" si="65"/>
        <v>4075106</v>
      </c>
      <c r="J250" s="404">
        <v>4075106</v>
      </c>
      <c r="K250" s="404">
        <v>0</v>
      </c>
      <c r="L250" s="404">
        <f t="shared" si="66"/>
        <v>82706</v>
      </c>
      <c r="M250" s="404">
        <v>82706</v>
      </c>
      <c r="N250" s="404">
        <v>0</v>
      </c>
    </row>
    <row r="251" spans="1:14" s="355" customFormat="1" ht="15.6" hidden="1" customHeight="1">
      <c r="A251" s="687"/>
      <c r="B251" s="688"/>
      <c r="C251" s="689"/>
      <c r="D251" s="690"/>
      <c r="E251" s="454"/>
      <c r="F251" s="678"/>
      <c r="G251" s="402" t="s">
        <v>7</v>
      </c>
      <c r="H251" s="403">
        <f t="shared" si="64"/>
        <v>0</v>
      </c>
      <c r="I251" s="404">
        <f t="shared" si="65"/>
        <v>0</v>
      </c>
      <c r="J251" s="404">
        <v>0</v>
      </c>
      <c r="K251" s="404">
        <v>0</v>
      </c>
      <c r="L251" s="404">
        <f t="shared" si="66"/>
        <v>0</v>
      </c>
      <c r="M251" s="404">
        <v>0</v>
      </c>
      <c r="N251" s="404">
        <v>0</v>
      </c>
    </row>
    <row r="252" spans="1:14" s="355" customFormat="1" ht="15.6" hidden="1" customHeight="1">
      <c r="A252" s="696"/>
      <c r="B252" s="771"/>
      <c r="C252" s="698"/>
      <c r="D252" s="772"/>
      <c r="E252" s="454"/>
      <c r="F252" s="680"/>
      <c r="G252" s="402" t="s">
        <v>8</v>
      </c>
      <c r="H252" s="403">
        <f t="shared" si="64"/>
        <v>4157812</v>
      </c>
      <c r="I252" s="404">
        <f t="shared" si="65"/>
        <v>4075106</v>
      </c>
      <c r="J252" s="404">
        <f>J250+J251</f>
        <v>4075106</v>
      </c>
      <c r="K252" s="404">
        <f>K250+K251</f>
        <v>0</v>
      </c>
      <c r="L252" s="404">
        <f t="shared" si="66"/>
        <v>82706</v>
      </c>
      <c r="M252" s="404">
        <f>M250+M251</f>
        <v>82706</v>
      </c>
      <c r="N252" s="404">
        <f>N250+N251</f>
        <v>0</v>
      </c>
    </row>
    <row r="253" spans="1:14" s="437" customFormat="1" ht="15" hidden="1" customHeight="1">
      <c r="A253" s="738" t="s">
        <v>16</v>
      </c>
      <c r="B253" s="739"/>
      <c r="C253" s="713" t="s">
        <v>206</v>
      </c>
      <c r="D253" s="714"/>
      <c r="E253" s="460" t="s">
        <v>480</v>
      </c>
      <c r="F253" s="676" t="s">
        <v>481</v>
      </c>
      <c r="G253" s="402" t="s">
        <v>6</v>
      </c>
      <c r="H253" s="403">
        <f t="shared" si="64"/>
        <v>156000</v>
      </c>
      <c r="I253" s="404">
        <f t="shared" si="65"/>
        <v>156000</v>
      </c>
      <c r="J253" s="404">
        <v>0</v>
      </c>
      <c r="K253" s="404">
        <v>156000</v>
      </c>
      <c r="L253" s="404">
        <f t="shared" si="66"/>
        <v>0</v>
      </c>
      <c r="M253" s="404">
        <v>0</v>
      </c>
      <c r="N253" s="404">
        <v>0</v>
      </c>
    </row>
    <row r="254" spans="1:14" s="437" customFormat="1" ht="15" hidden="1" customHeight="1">
      <c r="A254" s="672"/>
      <c r="B254" s="682"/>
      <c r="C254" s="674"/>
      <c r="D254" s="675"/>
      <c r="E254" s="458"/>
      <c r="F254" s="678"/>
      <c r="G254" s="402" t="s">
        <v>7</v>
      </c>
      <c r="H254" s="403">
        <f t="shared" si="64"/>
        <v>0</v>
      </c>
      <c r="I254" s="404">
        <f t="shared" si="65"/>
        <v>0</v>
      </c>
      <c r="J254" s="404">
        <v>0</v>
      </c>
      <c r="K254" s="404">
        <v>0</v>
      </c>
      <c r="L254" s="404">
        <f t="shared" si="66"/>
        <v>0</v>
      </c>
      <c r="M254" s="404">
        <v>0</v>
      </c>
      <c r="N254" s="404">
        <v>0</v>
      </c>
    </row>
    <row r="255" spans="1:14" s="437" customFormat="1" ht="15" hidden="1" customHeight="1">
      <c r="A255" s="672"/>
      <c r="B255" s="682"/>
      <c r="C255" s="674"/>
      <c r="D255" s="675"/>
      <c r="E255" s="458"/>
      <c r="F255" s="680"/>
      <c r="G255" s="402" t="s">
        <v>8</v>
      </c>
      <c r="H255" s="403">
        <f t="shared" si="64"/>
        <v>156000</v>
      </c>
      <c r="I255" s="404">
        <f t="shared" si="65"/>
        <v>156000</v>
      </c>
      <c r="J255" s="404">
        <f>J253+J254</f>
        <v>0</v>
      </c>
      <c r="K255" s="404">
        <f>K253+K254</f>
        <v>156000</v>
      </c>
      <c r="L255" s="404">
        <f t="shared" si="66"/>
        <v>0</v>
      </c>
      <c r="M255" s="404">
        <f>M253+M254</f>
        <v>0</v>
      </c>
      <c r="N255" s="404">
        <f>N253+N254</f>
        <v>0</v>
      </c>
    </row>
    <row r="256" spans="1:14" s="355" customFormat="1" ht="15" hidden="1" customHeight="1">
      <c r="A256" s="687"/>
      <c r="B256" s="688"/>
      <c r="C256" s="689"/>
      <c r="D256" s="690"/>
      <c r="E256" s="454"/>
      <c r="F256" s="676" t="s">
        <v>482</v>
      </c>
      <c r="G256" s="402" t="s">
        <v>6</v>
      </c>
      <c r="H256" s="403">
        <f t="shared" si="64"/>
        <v>5000</v>
      </c>
      <c r="I256" s="404">
        <f t="shared" si="65"/>
        <v>5000</v>
      </c>
      <c r="J256" s="404">
        <v>0</v>
      </c>
      <c r="K256" s="404">
        <v>5000</v>
      </c>
      <c r="L256" s="404">
        <f t="shared" si="66"/>
        <v>0</v>
      </c>
      <c r="M256" s="404">
        <v>0</v>
      </c>
      <c r="N256" s="404">
        <v>0</v>
      </c>
    </row>
    <row r="257" spans="1:14" s="355" customFormat="1" ht="15" hidden="1" customHeight="1">
      <c r="A257" s="687"/>
      <c r="B257" s="688"/>
      <c r="C257" s="689"/>
      <c r="D257" s="690"/>
      <c r="E257" s="454"/>
      <c r="F257" s="678"/>
      <c r="G257" s="402" t="s">
        <v>7</v>
      </c>
      <c r="H257" s="403">
        <f t="shared" si="64"/>
        <v>0</v>
      </c>
      <c r="I257" s="404">
        <f t="shared" si="65"/>
        <v>0</v>
      </c>
      <c r="J257" s="404">
        <v>0</v>
      </c>
      <c r="K257" s="404">
        <v>0</v>
      </c>
      <c r="L257" s="404">
        <f t="shared" si="66"/>
        <v>0</v>
      </c>
      <c r="M257" s="404">
        <v>0</v>
      </c>
      <c r="N257" s="404">
        <v>0</v>
      </c>
    </row>
    <row r="258" spans="1:14" s="355" customFormat="1" ht="15" hidden="1" customHeight="1">
      <c r="A258" s="687"/>
      <c r="B258" s="695"/>
      <c r="C258" s="689"/>
      <c r="D258" s="695"/>
      <c r="E258" s="454"/>
      <c r="F258" s="680"/>
      <c r="G258" s="402" t="s">
        <v>8</v>
      </c>
      <c r="H258" s="403">
        <f t="shared" si="64"/>
        <v>5000</v>
      </c>
      <c r="I258" s="404">
        <f t="shared" si="65"/>
        <v>5000</v>
      </c>
      <c r="J258" s="404">
        <f>J256+J257</f>
        <v>0</v>
      </c>
      <c r="K258" s="404">
        <f>K256+K257</f>
        <v>5000</v>
      </c>
      <c r="L258" s="404">
        <f t="shared" si="66"/>
        <v>0</v>
      </c>
      <c r="M258" s="404">
        <f>M256+M257</f>
        <v>0</v>
      </c>
      <c r="N258" s="404">
        <f>N256+N257</f>
        <v>0</v>
      </c>
    </row>
    <row r="259" spans="1:14" s="437" customFormat="1" ht="15.6" hidden="1" customHeight="1">
      <c r="A259" s="672"/>
      <c r="B259" s="682"/>
      <c r="C259" s="674"/>
      <c r="D259" s="675"/>
      <c r="E259" s="458"/>
      <c r="F259" s="676" t="s">
        <v>483</v>
      </c>
      <c r="G259" s="402" t="s">
        <v>6</v>
      </c>
      <c r="H259" s="403">
        <f t="shared" si="64"/>
        <v>0</v>
      </c>
      <c r="I259" s="404">
        <f t="shared" si="65"/>
        <v>0</v>
      </c>
      <c r="J259" s="404">
        <v>0</v>
      </c>
      <c r="K259" s="404">
        <v>0</v>
      </c>
      <c r="L259" s="404">
        <f t="shared" si="66"/>
        <v>0</v>
      </c>
      <c r="M259" s="404">
        <v>0</v>
      </c>
      <c r="N259" s="404">
        <v>0</v>
      </c>
    </row>
    <row r="260" spans="1:14" s="437" customFormat="1" ht="15.6" hidden="1" customHeight="1">
      <c r="A260" s="672"/>
      <c r="B260" s="695"/>
      <c r="C260" s="674"/>
      <c r="D260" s="695"/>
      <c r="E260" s="458"/>
      <c r="F260" s="678"/>
      <c r="G260" s="402" t="s">
        <v>7</v>
      </c>
      <c r="H260" s="403">
        <f t="shared" si="64"/>
        <v>0</v>
      </c>
      <c r="I260" s="404">
        <f t="shared" si="65"/>
        <v>0</v>
      </c>
      <c r="J260" s="404">
        <v>0</v>
      </c>
      <c r="K260" s="404">
        <v>0</v>
      </c>
      <c r="L260" s="404">
        <f t="shared" si="66"/>
        <v>0</v>
      </c>
      <c r="M260" s="404">
        <v>0</v>
      </c>
      <c r="N260" s="404">
        <v>0</v>
      </c>
    </row>
    <row r="261" spans="1:14" s="437" customFormat="1" ht="15.6" hidden="1" customHeight="1">
      <c r="A261" s="683"/>
      <c r="B261" s="697"/>
      <c r="C261" s="685"/>
      <c r="D261" s="697"/>
      <c r="E261" s="458"/>
      <c r="F261" s="680"/>
      <c r="G261" s="402" t="s">
        <v>8</v>
      </c>
      <c r="H261" s="403">
        <f t="shared" si="64"/>
        <v>0</v>
      </c>
      <c r="I261" s="404">
        <f t="shared" si="65"/>
        <v>0</v>
      </c>
      <c r="J261" s="404">
        <f>J259+J260</f>
        <v>0</v>
      </c>
      <c r="K261" s="404">
        <f>K259+K260</f>
        <v>0</v>
      </c>
      <c r="L261" s="404">
        <f t="shared" si="66"/>
        <v>0</v>
      </c>
      <c r="M261" s="404">
        <f>M259+M260</f>
        <v>0</v>
      </c>
      <c r="N261" s="404">
        <f>N259+N260</f>
        <v>0</v>
      </c>
    </row>
    <row r="262" spans="1:14" s="437" customFormat="1" ht="15" hidden="1" customHeight="1">
      <c r="A262" s="738" t="s">
        <v>213</v>
      </c>
      <c r="B262" s="739"/>
      <c r="C262" s="713" t="s">
        <v>484</v>
      </c>
      <c r="D262" s="714"/>
      <c r="E262" s="460" t="s">
        <v>361</v>
      </c>
      <c r="F262" s="676" t="s">
        <v>485</v>
      </c>
      <c r="G262" s="402" t="s">
        <v>6</v>
      </c>
      <c r="H262" s="403">
        <f t="shared" si="64"/>
        <v>1037995</v>
      </c>
      <c r="I262" s="404">
        <f t="shared" si="65"/>
        <v>0</v>
      </c>
      <c r="J262" s="404">
        <v>0</v>
      </c>
      <c r="K262" s="404">
        <v>0</v>
      </c>
      <c r="L262" s="404">
        <f t="shared" si="66"/>
        <v>1037995</v>
      </c>
      <c r="M262" s="404">
        <v>1037995</v>
      </c>
      <c r="N262" s="404">
        <v>0</v>
      </c>
    </row>
    <row r="263" spans="1:14" s="437" customFormat="1" ht="15" hidden="1" customHeight="1">
      <c r="A263" s="672"/>
      <c r="B263" s="682"/>
      <c r="C263" s="674"/>
      <c r="D263" s="675"/>
      <c r="E263" s="458"/>
      <c r="F263" s="678"/>
      <c r="G263" s="402" t="s">
        <v>7</v>
      </c>
      <c r="H263" s="403">
        <f t="shared" si="64"/>
        <v>0</v>
      </c>
      <c r="I263" s="404">
        <f t="shared" si="65"/>
        <v>0</v>
      </c>
      <c r="J263" s="404">
        <v>0</v>
      </c>
      <c r="K263" s="404">
        <v>0</v>
      </c>
      <c r="L263" s="404">
        <f t="shared" si="66"/>
        <v>0</v>
      </c>
      <c r="M263" s="404">
        <v>0</v>
      </c>
      <c r="N263" s="404">
        <v>0</v>
      </c>
    </row>
    <row r="264" spans="1:14" s="437" customFormat="1" ht="15" hidden="1" customHeight="1">
      <c r="A264" s="672"/>
      <c r="B264" s="682"/>
      <c r="C264" s="674"/>
      <c r="D264" s="675"/>
      <c r="E264" s="458"/>
      <c r="F264" s="680"/>
      <c r="G264" s="402" t="s">
        <v>8</v>
      </c>
      <c r="H264" s="403">
        <f t="shared" si="64"/>
        <v>1037995</v>
      </c>
      <c r="I264" s="404">
        <f t="shared" si="65"/>
        <v>0</v>
      </c>
      <c r="J264" s="404">
        <f>J262+J263</f>
        <v>0</v>
      </c>
      <c r="K264" s="404">
        <f>K262+K263</f>
        <v>0</v>
      </c>
      <c r="L264" s="404">
        <f t="shared" si="66"/>
        <v>1037995</v>
      </c>
      <c r="M264" s="404">
        <f>M262+M263</f>
        <v>1037995</v>
      </c>
      <c r="N264" s="404">
        <f>N262+N263</f>
        <v>0</v>
      </c>
    </row>
    <row r="265" spans="1:14" s="355" customFormat="1" ht="14.85" hidden="1" customHeight="1">
      <c r="A265" s="691" t="s">
        <v>18</v>
      </c>
      <c r="B265" s="692"/>
      <c r="C265" s="693" t="s">
        <v>486</v>
      </c>
      <c r="D265" s="694"/>
      <c r="E265" s="452" t="s">
        <v>487</v>
      </c>
      <c r="F265" s="676" t="s">
        <v>488</v>
      </c>
      <c r="G265" s="402" t="s">
        <v>6</v>
      </c>
      <c r="H265" s="403">
        <f t="shared" si="64"/>
        <v>192017</v>
      </c>
      <c r="I265" s="404">
        <f t="shared" si="65"/>
        <v>192017</v>
      </c>
      <c r="J265" s="404">
        <v>192017</v>
      </c>
      <c r="K265" s="404">
        <v>0</v>
      </c>
      <c r="L265" s="404">
        <f t="shared" si="66"/>
        <v>0</v>
      </c>
      <c r="M265" s="404">
        <v>0</v>
      </c>
      <c r="N265" s="404">
        <v>0</v>
      </c>
    </row>
    <row r="266" spans="1:14" s="355" customFormat="1" ht="14.85" hidden="1" customHeight="1">
      <c r="A266" s="687"/>
      <c r="B266" s="695"/>
      <c r="C266" s="689"/>
      <c r="D266" s="695"/>
      <c r="E266" s="454"/>
      <c r="F266" s="678"/>
      <c r="G266" s="402" t="s">
        <v>7</v>
      </c>
      <c r="H266" s="403">
        <f t="shared" si="64"/>
        <v>0</v>
      </c>
      <c r="I266" s="404">
        <f t="shared" si="65"/>
        <v>0</v>
      </c>
      <c r="J266" s="404">
        <v>0</v>
      </c>
      <c r="K266" s="404">
        <v>0</v>
      </c>
      <c r="L266" s="404">
        <f t="shared" si="66"/>
        <v>0</v>
      </c>
      <c r="M266" s="404">
        <v>0</v>
      </c>
      <c r="N266" s="404">
        <v>0</v>
      </c>
    </row>
    <row r="267" spans="1:14" s="355" customFormat="1" ht="14.85" hidden="1" customHeight="1">
      <c r="A267" s="687"/>
      <c r="B267" s="695"/>
      <c r="C267" s="698"/>
      <c r="D267" s="697"/>
      <c r="E267" s="454"/>
      <c r="F267" s="680"/>
      <c r="G267" s="402" t="s">
        <v>8</v>
      </c>
      <c r="H267" s="403">
        <f t="shared" si="64"/>
        <v>192017</v>
      </c>
      <c r="I267" s="404">
        <f t="shared" si="65"/>
        <v>192017</v>
      </c>
      <c r="J267" s="404">
        <f>J265+J266</f>
        <v>192017</v>
      </c>
      <c r="K267" s="404">
        <f>K265+K266</f>
        <v>0</v>
      </c>
      <c r="L267" s="404">
        <f t="shared" si="66"/>
        <v>0</v>
      </c>
      <c r="M267" s="404">
        <f>M265+M266</f>
        <v>0</v>
      </c>
      <c r="N267" s="404">
        <f>N265+N266</f>
        <v>0</v>
      </c>
    </row>
    <row r="268" spans="1:14" s="355" customFormat="1" ht="14.85" hidden="1" customHeight="1">
      <c r="A268" s="687"/>
      <c r="B268" s="688"/>
      <c r="C268" s="693" t="s">
        <v>489</v>
      </c>
      <c r="D268" s="694"/>
      <c r="E268" s="452" t="s">
        <v>490</v>
      </c>
      <c r="F268" s="676" t="s">
        <v>491</v>
      </c>
      <c r="G268" s="402" t="s">
        <v>6</v>
      </c>
      <c r="H268" s="403">
        <f t="shared" si="64"/>
        <v>3237</v>
      </c>
      <c r="I268" s="404">
        <f t="shared" si="65"/>
        <v>0</v>
      </c>
      <c r="J268" s="404">
        <v>0</v>
      </c>
      <c r="K268" s="404">
        <v>0</v>
      </c>
      <c r="L268" s="404">
        <f t="shared" si="66"/>
        <v>3237</v>
      </c>
      <c r="M268" s="404">
        <v>2302</v>
      </c>
      <c r="N268" s="404">
        <v>935</v>
      </c>
    </row>
    <row r="269" spans="1:14" s="355" customFormat="1" ht="14.85" hidden="1" customHeight="1">
      <c r="A269" s="687"/>
      <c r="B269" s="695"/>
      <c r="C269" s="689"/>
      <c r="D269" s="695"/>
      <c r="E269" s="454"/>
      <c r="F269" s="678"/>
      <c r="G269" s="402" t="s">
        <v>7</v>
      </c>
      <c r="H269" s="403">
        <f t="shared" si="64"/>
        <v>0</v>
      </c>
      <c r="I269" s="404">
        <f t="shared" si="65"/>
        <v>0</v>
      </c>
      <c r="J269" s="404">
        <v>0</v>
      </c>
      <c r="K269" s="404">
        <v>0</v>
      </c>
      <c r="L269" s="404">
        <f t="shared" si="66"/>
        <v>0</v>
      </c>
      <c r="M269" s="404">
        <v>0</v>
      </c>
      <c r="N269" s="404">
        <v>0</v>
      </c>
    </row>
    <row r="270" spans="1:14" s="355" customFormat="1" ht="14.85" hidden="1" customHeight="1">
      <c r="A270" s="687"/>
      <c r="B270" s="695"/>
      <c r="C270" s="698"/>
      <c r="D270" s="697"/>
      <c r="E270" s="454"/>
      <c r="F270" s="680"/>
      <c r="G270" s="402" t="s">
        <v>8</v>
      </c>
      <c r="H270" s="403">
        <f t="shared" si="64"/>
        <v>3237</v>
      </c>
      <c r="I270" s="404">
        <f t="shared" si="65"/>
        <v>0</v>
      </c>
      <c r="J270" s="404">
        <f>J268+J269</f>
        <v>0</v>
      </c>
      <c r="K270" s="404">
        <f>K268+K269</f>
        <v>0</v>
      </c>
      <c r="L270" s="404">
        <f t="shared" si="66"/>
        <v>3237</v>
      </c>
      <c r="M270" s="404">
        <f>M268+M269</f>
        <v>2302</v>
      </c>
      <c r="N270" s="404">
        <f>N268+N269</f>
        <v>935</v>
      </c>
    </row>
    <row r="271" spans="1:14" s="437" customFormat="1" ht="14.85" hidden="1" customHeight="1">
      <c r="A271" s="672"/>
      <c r="B271" s="682"/>
      <c r="C271" s="713" t="s">
        <v>252</v>
      </c>
      <c r="D271" s="714"/>
      <c r="E271" s="460" t="s">
        <v>492</v>
      </c>
      <c r="F271" s="676" t="s">
        <v>493</v>
      </c>
      <c r="G271" s="402" t="s">
        <v>6</v>
      </c>
      <c r="H271" s="403">
        <f t="shared" si="64"/>
        <v>110776</v>
      </c>
      <c r="I271" s="404">
        <f t="shared" si="65"/>
        <v>110776</v>
      </c>
      <c r="J271" s="404">
        <v>109494</v>
      </c>
      <c r="K271" s="404">
        <v>1282</v>
      </c>
      <c r="L271" s="404">
        <f t="shared" si="66"/>
        <v>0</v>
      </c>
      <c r="M271" s="404">
        <v>0</v>
      </c>
      <c r="N271" s="404">
        <v>0</v>
      </c>
    </row>
    <row r="272" spans="1:14" s="437" customFormat="1" ht="14.85" hidden="1" customHeight="1">
      <c r="A272" s="672"/>
      <c r="B272" s="695"/>
      <c r="C272" s="674"/>
      <c r="D272" s="695"/>
      <c r="E272" s="458"/>
      <c r="F272" s="678"/>
      <c r="G272" s="402" t="s">
        <v>7</v>
      </c>
      <c r="H272" s="403">
        <f t="shared" si="64"/>
        <v>0</v>
      </c>
      <c r="I272" s="404">
        <f t="shared" si="65"/>
        <v>0</v>
      </c>
      <c r="J272" s="404">
        <v>0</v>
      </c>
      <c r="K272" s="404">
        <v>0</v>
      </c>
      <c r="L272" s="404">
        <f t="shared" si="66"/>
        <v>0</v>
      </c>
      <c r="M272" s="404">
        <v>0</v>
      </c>
      <c r="N272" s="404">
        <v>0</v>
      </c>
    </row>
    <row r="273" spans="1:14" s="437" customFormat="1" ht="14.85" hidden="1" customHeight="1">
      <c r="A273" s="672"/>
      <c r="B273" s="695"/>
      <c r="C273" s="674"/>
      <c r="D273" s="695"/>
      <c r="E273" s="458"/>
      <c r="F273" s="680"/>
      <c r="G273" s="402" t="s">
        <v>8</v>
      </c>
      <c r="H273" s="403">
        <f t="shared" si="64"/>
        <v>110776</v>
      </c>
      <c r="I273" s="404">
        <f t="shared" si="65"/>
        <v>110776</v>
      </c>
      <c r="J273" s="404">
        <f>J271+J272</f>
        <v>109494</v>
      </c>
      <c r="K273" s="404">
        <f>K271+K272</f>
        <v>1282</v>
      </c>
      <c r="L273" s="404">
        <f t="shared" si="66"/>
        <v>0</v>
      </c>
      <c r="M273" s="404">
        <f>M271+M272</f>
        <v>0</v>
      </c>
      <c r="N273" s="404">
        <f>N271+N272</f>
        <v>0</v>
      </c>
    </row>
    <row r="274" spans="1:14" s="355" customFormat="1" ht="15" hidden="1" customHeight="1">
      <c r="A274" s="687"/>
      <c r="B274" s="688"/>
      <c r="C274" s="689"/>
      <c r="D274" s="690"/>
      <c r="E274" s="452" t="s">
        <v>494</v>
      </c>
      <c r="F274" s="676" t="s">
        <v>495</v>
      </c>
      <c r="G274" s="402" t="s">
        <v>6</v>
      </c>
      <c r="H274" s="403">
        <f t="shared" si="64"/>
        <v>726232</v>
      </c>
      <c r="I274" s="404">
        <f t="shared" si="65"/>
        <v>636232</v>
      </c>
      <c r="J274" s="404">
        <v>68000</v>
      </c>
      <c r="K274" s="404">
        <v>568232</v>
      </c>
      <c r="L274" s="404">
        <f t="shared" si="66"/>
        <v>90000</v>
      </c>
      <c r="M274" s="404">
        <v>0</v>
      </c>
      <c r="N274" s="404">
        <v>90000</v>
      </c>
    </row>
    <row r="275" spans="1:14" s="355" customFormat="1" ht="15" hidden="1" customHeight="1">
      <c r="A275" s="687"/>
      <c r="B275" s="695"/>
      <c r="C275" s="689"/>
      <c r="D275" s="695"/>
      <c r="E275" s="454"/>
      <c r="F275" s="678"/>
      <c r="G275" s="402" t="s">
        <v>7</v>
      </c>
      <c r="H275" s="403">
        <f t="shared" si="64"/>
        <v>0</v>
      </c>
      <c r="I275" s="404">
        <f t="shared" si="65"/>
        <v>0</v>
      </c>
      <c r="J275" s="404">
        <v>0</v>
      </c>
      <c r="K275" s="404">
        <v>0</v>
      </c>
      <c r="L275" s="404">
        <f t="shared" si="66"/>
        <v>0</v>
      </c>
      <c r="M275" s="404">
        <v>0</v>
      </c>
      <c r="N275" s="404">
        <v>0</v>
      </c>
    </row>
    <row r="276" spans="1:14" s="355" customFormat="1" ht="15" hidden="1" customHeight="1">
      <c r="A276" s="687"/>
      <c r="B276" s="695"/>
      <c r="C276" s="689"/>
      <c r="D276" s="695"/>
      <c r="E276" s="454"/>
      <c r="F276" s="680"/>
      <c r="G276" s="402" t="s">
        <v>8</v>
      </c>
      <c r="H276" s="403">
        <f t="shared" si="64"/>
        <v>726232</v>
      </c>
      <c r="I276" s="404">
        <f t="shared" si="65"/>
        <v>636232</v>
      </c>
      <c r="J276" s="404">
        <f>J274+J275</f>
        <v>68000</v>
      </c>
      <c r="K276" s="404">
        <f>K274+K275</f>
        <v>568232</v>
      </c>
      <c r="L276" s="404">
        <f t="shared" si="66"/>
        <v>90000</v>
      </c>
      <c r="M276" s="404">
        <f>M274+M275</f>
        <v>0</v>
      </c>
      <c r="N276" s="404">
        <f>N274+N275</f>
        <v>90000</v>
      </c>
    </row>
    <row r="277" spans="1:14" s="355" customFormat="1" ht="14.85" hidden="1" customHeight="1">
      <c r="A277" s="687"/>
      <c r="B277" s="688"/>
      <c r="C277" s="689"/>
      <c r="D277" s="690"/>
      <c r="E277" s="452" t="s">
        <v>496</v>
      </c>
      <c r="F277" s="676" t="s">
        <v>497</v>
      </c>
      <c r="G277" s="402" t="s">
        <v>6</v>
      </c>
      <c r="H277" s="403">
        <f t="shared" si="64"/>
        <v>291740</v>
      </c>
      <c r="I277" s="404">
        <f t="shared" si="65"/>
        <v>291740</v>
      </c>
      <c r="J277" s="404">
        <v>38513</v>
      </c>
      <c r="K277" s="404">
        <v>253227</v>
      </c>
      <c r="L277" s="404">
        <f t="shared" si="66"/>
        <v>0</v>
      </c>
      <c r="M277" s="404">
        <v>0</v>
      </c>
      <c r="N277" s="404">
        <v>0</v>
      </c>
    </row>
    <row r="278" spans="1:14" s="355" customFormat="1" ht="14.85" hidden="1" customHeight="1">
      <c r="A278" s="687"/>
      <c r="B278" s="695"/>
      <c r="C278" s="689"/>
      <c r="D278" s="695"/>
      <c r="E278" s="454"/>
      <c r="F278" s="678"/>
      <c r="G278" s="402" t="s">
        <v>7</v>
      </c>
      <c r="H278" s="403">
        <f t="shared" si="64"/>
        <v>0</v>
      </c>
      <c r="I278" s="404">
        <f t="shared" si="65"/>
        <v>0</v>
      </c>
      <c r="J278" s="404">
        <v>0</v>
      </c>
      <c r="K278" s="404">
        <v>0</v>
      </c>
      <c r="L278" s="404">
        <f t="shared" si="66"/>
        <v>0</v>
      </c>
      <c r="M278" s="404">
        <v>0</v>
      </c>
      <c r="N278" s="404">
        <v>0</v>
      </c>
    </row>
    <row r="279" spans="1:14" s="355" customFormat="1" ht="14.85" hidden="1" customHeight="1">
      <c r="A279" s="687"/>
      <c r="B279" s="695"/>
      <c r="C279" s="689"/>
      <c r="D279" s="695"/>
      <c r="E279" s="454"/>
      <c r="F279" s="680"/>
      <c r="G279" s="402" t="s">
        <v>8</v>
      </c>
      <c r="H279" s="403">
        <f t="shared" si="64"/>
        <v>291740</v>
      </c>
      <c r="I279" s="404">
        <f t="shared" si="65"/>
        <v>291740</v>
      </c>
      <c r="J279" s="404">
        <f>J277+J278</f>
        <v>38513</v>
      </c>
      <c r="K279" s="404">
        <f>K277+K278</f>
        <v>253227</v>
      </c>
      <c r="L279" s="404">
        <f t="shared" si="66"/>
        <v>0</v>
      </c>
      <c r="M279" s="404">
        <f>M277+M278</f>
        <v>0</v>
      </c>
      <c r="N279" s="404">
        <f>N277+N278</f>
        <v>0</v>
      </c>
    </row>
    <row r="280" spans="1:14" s="355" customFormat="1" ht="15.6" hidden="1" customHeight="1">
      <c r="A280" s="687"/>
      <c r="B280" s="688"/>
      <c r="C280" s="689"/>
      <c r="D280" s="690"/>
      <c r="E280" s="452" t="s">
        <v>498</v>
      </c>
      <c r="F280" s="676" t="s">
        <v>499</v>
      </c>
      <c r="G280" s="402" t="s">
        <v>6</v>
      </c>
      <c r="H280" s="403">
        <f t="shared" si="64"/>
        <v>270928</v>
      </c>
      <c r="I280" s="404">
        <f t="shared" si="65"/>
        <v>270928</v>
      </c>
      <c r="J280" s="404">
        <v>0</v>
      </c>
      <c r="K280" s="404">
        <v>270928</v>
      </c>
      <c r="L280" s="404">
        <f t="shared" si="66"/>
        <v>0</v>
      </c>
      <c r="M280" s="404">
        <v>0</v>
      </c>
      <c r="N280" s="404">
        <v>0</v>
      </c>
    </row>
    <row r="281" spans="1:14" s="355" customFormat="1" ht="15.6" hidden="1" customHeight="1">
      <c r="A281" s="687"/>
      <c r="B281" s="695"/>
      <c r="C281" s="689"/>
      <c r="D281" s="695"/>
      <c r="E281" s="454"/>
      <c r="F281" s="678"/>
      <c r="G281" s="402" t="s">
        <v>7</v>
      </c>
      <c r="H281" s="403">
        <f t="shared" si="64"/>
        <v>0</v>
      </c>
      <c r="I281" s="404">
        <f t="shared" si="65"/>
        <v>0</v>
      </c>
      <c r="J281" s="404">
        <v>0</v>
      </c>
      <c r="K281" s="404">
        <v>0</v>
      </c>
      <c r="L281" s="404">
        <f t="shared" si="66"/>
        <v>0</v>
      </c>
      <c r="M281" s="404">
        <v>0</v>
      </c>
      <c r="N281" s="404">
        <v>0</v>
      </c>
    </row>
    <row r="282" spans="1:14" s="355" customFormat="1" ht="15.6" hidden="1" customHeight="1">
      <c r="A282" s="687"/>
      <c r="B282" s="695"/>
      <c r="C282" s="689"/>
      <c r="D282" s="695"/>
      <c r="E282" s="454"/>
      <c r="F282" s="680"/>
      <c r="G282" s="402" t="s">
        <v>8</v>
      </c>
      <c r="H282" s="403">
        <f t="shared" si="64"/>
        <v>270928</v>
      </c>
      <c r="I282" s="404">
        <f t="shared" si="65"/>
        <v>270928</v>
      </c>
      <c r="J282" s="404">
        <f>J280+J281</f>
        <v>0</v>
      </c>
      <c r="K282" s="404">
        <f>K280+K281</f>
        <v>270928</v>
      </c>
      <c r="L282" s="404">
        <f t="shared" si="66"/>
        <v>0</v>
      </c>
      <c r="M282" s="404">
        <f>M280+M281</f>
        <v>0</v>
      </c>
      <c r="N282" s="404">
        <f>N280+N281</f>
        <v>0</v>
      </c>
    </row>
    <row r="283" spans="1:14" s="355" customFormat="1" ht="15.6" hidden="1" customHeight="1">
      <c r="A283" s="687"/>
      <c r="B283" s="688"/>
      <c r="C283" s="689"/>
      <c r="D283" s="690"/>
      <c r="E283" s="454"/>
      <c r="F283" s="676" t="s">
        <v>500</v>
      </c>
      <c r="G283" s="402" t="s">
        <v>6</v>
      </c>
      <c r="H283" s="403">
        <f t="shared" si="64"/>
        <v>300000</v>
      </c>
      <c r="I283" s="404">
        <f t="shared" si="65"/>
        <v>300000</v>
      </c>
      <c r="J283" s="404">
        <v>0</v>
      </c>
      <c r="K283" s="404">
        <v>300000</v>
      </c>
      <c r="L283" s="404">
        <f t="shared" si="66"/>
        <v>0</v>
      </c>
      <c r="M283" s="404">
        <v>0</v>
      </c>
      <c r="N283" s="404">
        <v>0</v>
      </c>
    </row>
    <row r="284" spans="1:14" s="355" customFormat="1" ht="15.6" hidden="1" customHeight="1">
      <c r="A284" s="687"/>
      <c r="B284" s="695"/>
      <c r="C284" s="689"/>
      <c r="D284" s="695"/>
      <c r="E284" s="454"/>
      <c r="F284" s="678"/>
      <c r="G284" s="402" t="s">
        <v>7</v>
      </c>
      <c r="H284" s="403">
        <f t="shared" si="64"/>
        <v>0</v>
      </c>
      <c r="I284" s="404">
        <f t="shared" si="65"/>
        <v>0</v>
      </c>
      <c r="J284" s="404">
        <v>0</v>
      </c>
      <c r="K284" s="404">
        <v>0</v>
      </c>
      <c r="L284" s="404">
        <f t="shared" si="66"/>
        <v>0</v>
      </c>
      <c r="M284" s="404">
        <v>0</v>
      </c>
      <c r="N284" s="404">
        <v>0</v>
      </c>
    </row>
    <row r="285" spans="1:14" s="355" customFormat="1" ht="15.6" hidden="1" customHeight="1">
      <c r="A285" s="687"/>
      <c r="B285" s="695"/>
      <c r="C285" s="689"/>
      <c r="D285" s="695"/>
      <c r="E285" s="454"/>
      <c r="F285" s="680"/>
      <c r="G285" s="402" t="s">
        <v>8</v>
      </c>
      <c r="H285" s="403">
        <f t="shared" si="64"/>
        <v>300000</v>
      </c>
      <c r="I285" s="404">
        <f t="shared" si="65"/>
        <v>300000</v>
      </c>
      <c r="J285" s="404">
        <f>J283+J284</f>
        <v>0</v>
      </c>
      <c r="K285" s="404">
        <f>K283+K284</f>
        <v>300000</v>
      </c>
      <c r="L285" s="404">
        <f t="shared" si="66"/>
        <v>0</v>
      </c>
      <c r="M285" s="404">
        <f>M283+M284</f>
        <v>0</v>
      </c>
      <c r="N285" s="404">
        <f>N283+N284</f>
        <v>0</v>
      </c>
    </row>
    <row r="286" spans="1:14" s="355" customFormat="1" ht="14.1" hidden="1" customHeight="1">
      <c r="A286" s="687"/>
      <c r="B286" s="688"/>
      <c r="C286" s="689"/>
      <c r="D286" s="690"/>
      <c r="E286" s="454"/>
      <c r="F286" s="676" t="s">
        <v>501</v>
      </c>
      <c r="G286" s="402" t="s">
        <v>6</v>
      </c>
      <c r="H286" s="403">
        <f t="shared" si="64"/>
        <v>1213169</v>
      </c>
      <c r="I286" s="404">
        <f t="shared" si="65"/>
        <v>996980</v>
      </c>
      <c r="J286" s="404">
        <v>25861</v>
      </c>
      <c r="K286" s="404">
        <v>971119</v>
      </c>
      <c r="L286" s="404">
        <f t="shared" si="66"/>
        <v>216189</v>
      </c>
      <c r="M286" s="404">
        <v>4000</v>
      </c>
      <c r="N286" s="404">
        <v>212189</v>
      </c>
    </row>
    <row r="287" spans="1:14" s="355" customFormat="1" ht="14.1" hidden="1" customHeight="1">
      <c r="A287" s="687"/>
      <c r="B287" s="695"/>
      <c r="C287" s="689"/>
      <c r="D287" s="695"/>
      <c r="E287" s="454"/>
      <c r="F287" s="678"/>
      <c r="G287" s="402" t="s">
        <v>7</v>
      </c>
      <c r="H287" s="403">
        <f t="shared" ref="H287:H353" si="67">I287+L287</f>
        <v>0</v>
      </c>
      <c r="I287" s="404">
        <f t="shared" ref="I287:I353" si="68">J287+K287</f>
        <v>0</v>
      </c>
      <c r="J287" s="404">
        <v>0</v>
      </c>
      <c r="K287" s="404">
        <v>0</v>
      </c>
      <c r="L287" s="404">
        <f t="shared" ref="L287:L353" si="69">M287+N287</f>
        <v>0</v>
      </c>
      <c r="M287" s="404">
        <v>0</v>
      </c>
      <c r="N287" s="404">
        <v>0</v>
      </c>
    </row>
    <row r="288" spans="1:14" s="355" customFormat="1" ht="14.1" hidden="1" customHeight="1">
      <c r="A288" s="687"/>
      <c r="B288" s="695"/>
      <c r="C288" s="689"/>
      <c r="D288" s="695"/>
      <c r="E288" s="454"/>
      <c r="F288" s="680"/>
      <c r="G288" s="402" t="s">
        <v>8</v>
      </c>
      <c r="H288" s="403">
        <f t="shared" si="67"/>
        <v>1213169</v>
      </c>
      <c r="I288" s="404">
        <f t="shared" si="68"/>
        <v>996980</v>
      </c>
      <c r="J288" s="404">
        <f>J286+J287</f>
        <v>25861</v>
      </c>
      <c r="K288" s="404">
        <f>K286+K287</f>
        <v>971119</v>
      </c>
      <c r="L288" s="404">
        <f t="shared" si="69"/>
        <v>216189</v>
      </c>
      <c r="M288" s="404">
        <f>M286+M287</f>
        <v>4000</v>
      </c>
      <c r="N288" s="404">
        <f>N286+N287</f>
        <v>212189</v>
      </c>
    </row>
    <row r="289" spans="1:14" s="355" customFormat="1" ht="14.1" hidden="1" customHeight="1">
      <c r="A289" s="687"/>
      <c r="B289" s="688"/>
      <c r="C289" s="689"/>
      <c r="D289" s="690"/>
      <c r="E289" s="452" t="s">
        <v>502</v>
      </c>
      <c r="F289" s="676" t="s">
        <v>503</v>
      </c>
      <c r="G289" s="402" t="s">
        <v>6</v>
      </c>
      <c r="H289" s="403">
        <f t="shared" si="67"/>
        <v>1691005</v>
      </c>
      <c r="I289" s="404">
        <f t="shared" si="68"/>
        <v>1417206</v>
      </c>
      <c r="J289" s="404">
        <v>24073</v>
      </c>
      <c r="K289" s="404">
        <v>1393133</v>
      </c>
      <c r="L289" s="404">
        <f t="shared" si="69"/>
        <v>273799</v>
      </c>
      <c r="M289" s="404">
        <v>17699</v>
      </c>
      <c r="N289" s="404">
        <v>256100</v>
      </c>
    </row>
    <row r="290" spans="1:14" s="355" customFormat="1" ht="14.1" hidden="1" customHeight="1">
      <c r="A290" s="687"/>
      <c r="B290" s="695"/>
      <c r="C290" s="689"/>
      <c r="D290" s="695"/>
      <c r="E290" s="454"/>
      <c r="F290" s="678"/>
      <c r="G290" s="402" t="s">
        <v>7</v>
      </c>
      <c r="H290" s="403">
        <f t="shared" si="67"/>
        <v>0</v>
      </c>
      <c r="I290" s="404">
        <f t="shared" si="68"/>
        <v>0</v>
      </c>
      <c r="J290" s="404">
        <v>0</v>
      </c>
      <c r="K290" s="404">
        <v>0</v>
      </c>
      <c r="L290" s="404">
        <f t="shared" si="69"/>
        <v>0</v>
      </c>
      <c r="M290" s="404">
        <v>0</v>
      </c>
      <c r="N290" s="404">
        <v>0</v>
      </c>
    </row>
    <row r="291" spans="1:14" s="355" customFormat="1" ht="14.1" hidden="1" customHeight="1">
      <c r="A291" s="696"/>
      <c r="B291" s="697"/>
      <c r="C291" s="698"/>
      <c r="D291" s="697"/>
      <c r="E291" s="455"/>
      <c r="F291" s="680"/>
      <c r="G291" s="402" t="s">
        <v>8</v>
      </c>
      <c r="H291" s="403">
        <f t="shared" si="67"/>
        <v>1691005</v>
      </c>
      <c r="I291" s="404">
        <f t="shared" si="68"/>
        <v>1417206</v>
      </c>
      <c r="J291" s="404">
        <f>J289+J290</f>
        <v>24073</v>
      </c>
      <c r="K291" s="404">
        <f>K289+K290</f>
        <v>1393133</v>
      </c>
      <c r="L291" s="404">
        <f t="shared" si="69"/>
        <v>273799</v>
      </c>
      <c r="M291" s="404">
        <f>M289+M290</f>
        <v>17699</v>
      </c>
      <c r="N291" s="404">
        <f>N289+N290</f>
        <v>256100</v>
      </c>
    </row>
    <row r="292" spans="1:14" s="355" customFormat="1" ht="14.1" hidden="1" customHeight="1">
      <c r="A292" s="691" t="s">
        <v>20</v>
      </c>
      <c r="B292" s="692"/>
      <c r="C292" s="693" t="s">
        <v>504</v>
      </c>
      <c r="D292" s="694"/>
      <c r="E292" s="452" t="s">
        <v>505</v>
      </c>
      <c r="F292" s="676" t="s">
        <v>506</v>
      </c>
      <c r="G292" s="402" t="s">
        <v>6</v>
      </c>
      <c r="H292" s="403">
        <f t="shared" si="67"/>
        <v>20509072</v>
      </c>
      <c r="I292" s="404">
        <f t="shared" si="68"/>
        <v>19229439</v>
      </c>
      <c r="J292" s="404">
        <v>19163173</v>
      </c>
      <c r="K292" s="404">
        <v>66266</v>
      </c>
      <c r="L292" s="404">
        <f t="shared" si="69"/>
        <v>1279633</v>
      </c>
      <c r="M292" s="404">
        <v>1228691</v>
      </c>
      <c r="N292" s="404">
        <v>50942</v>
      </c>
    </row>
    <row r="293" spans="1:14" s="355" customFormat="1" ht="14.1" hidden="1" customHeight="1">
      <c r="A293" s="687"/>
      <c r="B293" s="695"/>
      <c r="C293" s="689"/>
      <c r="D293" s="695"/>
      <c r="E293" s="454"/>
      <c r="F293" s="678"/>
      <c r="G293" s="402" t="s">
        <v>7</v>
      </c>
      <c r="H293" s="403">
        <f t="shared" si="67"/>
        <v>0</v>
      </c>
      <c r="I293" s="404">
        <f t="shared" si="68"/>
        <v>0</v>
      </c>
      <c r="J293" s="404">
        <v>0</v>
      </c>
      <c r="K293" s="404">
        <v>0</v>
      </c>
      <c r="L293" s="404">
        <f t="shared" si="69"/>
        <v>0</v>
      </c>
      <c r="M293" s="404">
        <v>0</v>
      </c>
      <c r="N293" s="404">
        <v>0</v>
      </c>
    </row>
    <row r="294" spans="1:14" s="355" customFormat="1" ht="14.1" hidden="1" customHeight="1">
      <c r="A294" s="687"/>
      <c r="B294" s="695"/>
      <c r="C294" s="698"/>
      <c r="D294" s="697"/>
      <c r="E294" s="455"/>
      <c r="F294" s="680"/>
      <c r="G294" s="402" t="s">
        <v>8</v>
      </c>
      <c r="H294" s="403">
        <f t="shared" si="67"/>
        <v>20509072</v>
      </c>
      <c r="I294" s="404">
        <f t="shared" si="68"/>
        <v>19229439</v>
      </c>
      <c r="J294" s="404">
        <f>J292+J293</f>
        <v>19163173</v>
      </c>
      <c r="K294" s="404">
        <f>K292+K293</f>
        <v>66266</v>
      </c>
      <c r="L294" s="404">
        <f t="shared" si="69"/>
        <v>1279633</v>
      </c>
      <c r="M294" s="404">
        <f>M292+M293</f>
        <v>1228691</v>
      </c>
      <c r="N294" s="404">
        <f>N292+N293</f>
        <v>50942</v>
      </c>
    </row>
    <row r="295" spans="1:14" s="355" customFormat="1" ht="14.85" hidden="1" customHeight="1">
      <c r="A295" s="687"/>
      <c r="B295" s="688"/>
      <c r="C295" s="689" t="s">
        <v>507</v>
      </c>
      <c r="D295" s="690"/>
      <c r="E295" s="454" t="s">
        <v>505</v>
      </c>
      <c r="F295" s="678" t="s">
        <v>506</v>
      </c>
      <c r="G295" s="455" t="s">
        <v>6</v>
      </c>
      <c r="H295" s="456">
        <f t="shared" si="67"/>
        <v>152001</v>
      </c>
      <c r="I295" s="457">
        <f t="shared" si="68"/>
        <v>0</v>
      </c>
      <c r="J295" s="457">
        <v>0</v>
      </c>
      <c r="K295" s="457">
        <v>0</v>
      </c>
      <c r="L295" s="457">
        <f t="shared" si="69"/>
        <v>152001</v>
      </c>
      <c r="M295" s="457">
        <v>150000</v>
      </c>
      <c r="N295" s="457">
        <v>2001</v>
      </c>
    </row>
    <row r="296" spans="1:14" s="355" customFormat="1" ht="14.85" hidden="1" customHeight="1">
      <c r="A296" s="687"/>
      <c r="B296" s="695"/>
      <c r="C296" s="689"/>
      <c r="D296" s="695"/>
      <c r="E296" s="454"/>
      <c r="F296" s="678"/>
      <c r="G296" s="402" t="s">
        <v>7</v>
      </c>
      <c r="H296" s="403">
        <f t="shared" si="67"/>
        <v>0</v>
      </c>
      <c r="I296" s="404">
        <f t="shared" si="68"/>
        <v>0</v>
      </c>
      <c r="J296" s="404">
        <v>0</v>
      </c>
      <c r="K296" s="404">
        <v>0</v>
      </c>
      <c r="L296" s="404">
        <f t="shared" si="69"/>
        <v>0</v>
      </c>
      <c r="M296" s="404">
        <v>0</v>
      </c>
      <c r="N296" s="404">
        <v>0</v>
      </c>
    </row>
    <row r="297" spans="1:14" s="355" customFormat="1" ht="14.85" hidden="1" customHeight="1">
      <c r="A297" s="687"/>
      <c r="B297" s="695"/>
      <c r="C297" s="698"/>
      <c r="D297" s="697"/>
      <c r="E297" s="455"/>
      <c r="F297" s="680"/>
      <c r="G297" s="402" t="s">
        <v>8</v>
      </c>
      <c r="H297" s="403">
        <f t="shared" si="67"/>
        <v>152001</v>
      </c>
      <c r="I297" s="404">
        <f t="shared" si="68"/>
        <v>0</v>
      </c>
      <c r="J297" s="404">
        <f>J295+J296</f>
        <v>0</v>
      </c>
      <c r="K297" s="404">
        <f>K295+K296</f>
        <v>0</v>
      </c>
      <c r="L297" s="404">
        <f t="shared" si="69"/>
        <v>152001</v>
      </c>
      <c r="M297" s="404">
        <f>M295+M296</f>
        <v>150000</v>
      </c>
      <c r="N297" s="404">
        <f>N295+N296</f>
        <v>2001</v>
      </c>
    </row>
    <row r="298" spans="1:14" s="355" customFormat="1" ht="14.1" hidden="1" customHeight="1">
      <c r="A298" s="687"/>
      <c r="B298" s="688"/>
      <c r="C298" s="689" t="s">
        <v>508</v>
      </c>
      <c r="D298" s="690"/>
      <c r="E298" s="454" t="s">
        <v>509</v>
      </c>
      <c r="F298" s="678" t="s">
        <v>510</v>
      </c>
      <c r="G298" s="455" t="s">
        <v>6</v>
      </c>
      <c r="H298" s="456">
        <f t="shared" si="67"/>
        <v>612486</v>
      </c>
      <c r="I298" s="457">
        <f t="shared" si="68"/>
        <v>243805</v>
      </c>
      <c r="J298" s="457">
        <v>0</v>
      </c>
      <c r="K298" s="457">
        <v>243805</v>
      </c>
      <c r="L298" s="457">
        <f t="shared" si="69"/>
        <v>368681</v>
      </c>
      <c r="M298" s="457">
        <v>0</v>
      </c>
      <c r="N298" s="457">
        <v>368681</v>
      </c>
    </row>
    <row r="299" spans="1:14" s="355" customFormat="1" ht="14.1" hidden="1" customHeight="1">
      <c r="A299" s="687"/>
      <c r="B299" s="695"/>
      <c r="C299" s="689"/>
      <c r="D299" s="695"/>
      <c r="E299" s="454"/>
      <c r="F299" s="678"/>
      <c r="G299" s="402" t="s">
        <v>7</v>
      </c>
      <c r="H299" s="403">
        <f t="shared" si="67"/>
        <v>0</v>
      </c>
      <c r="I299" s="404">
        <f t="shared" si="68"/>
        <v>0</v>
      </c>
      <c r="J299" s="404">
        <v>0</v>
      </c>
      <c r="K299" s="404">
        <v>0</v>
      </c>
      <c r="L299" s="404">
        <f t="shared" si="69"/>
        <v>0</v>
      </c>
      <c r="M299" s="404">
        <v>0</v>
      </c>
      <c r="N299" s="404">
        <v>0</v>
      </c>
    </row>
    <row r="300" spans="1:14" s="355" customFormat="1" ht="14.1" hidden="1" customHeight="1">
      <c r="A300" s="687"/>
      <c r="B300" s="695"/>
      <c r="C300" s="698"/>
      <c r="D300" s="697"/>
      <c r="E300" s="455"/>
      <c r="F300" s="680"/>
      <c r="G300" s="402" t="s">
        <v>8</v>
      </c>
      <c r="H300" s="403">
        <f t="shared" si="67"/>
        <v>612486</v>
      </c>
      <c r="I300" s="404">
        <f t="shared" si="68"/>
        <v>243805</v>
      </c>
      <c r="J300" s="404">
        <f>J298+J299</f>
        <v>0</v>
      </c>
      <c r="K300" s="404">
        <f>K298+K299</f>
        <v>243805</v>
      </c>
      <c r="L300" s="404">
        <f t="shared" si="69"/>
        <v>368681</v>
      </c>
      <c r="M300" s="404">
        <f>M298+M299</f>
        <v>0</v>
      </c>
      <c r="N300" s="404">
        <f>N298+N299</f>
        <v>368681</v>
      </c>
    </row>
    <row r="301" spans="1:14" s="437" customFormat="1" ht="15.6" hidden="1" customHeight="1">
      <c r="A301" s="672"/>
      <c r="B301" s="682"/>
      <c r="C301" s="713" t="s">
        <v>511</v>
      </c>
      <c r="D301" s="714"/>
      <c r="E301" s="460" t="s">
        <v>505</v>
      </c>
      <c r="F301" s="676" t="s">
        <v>512</v>
      </c>
      <c r="G301" s="402" t="s">
        <v>6</v>
      </c>
      <c r="H301" s="403">
        <f t="shared" si="67"/>
        <v>59531088</v>
      </c>
      <c r="I301" s="404">
        <f t="shared" si="68"/>
        <v>47283840</v>
      </c>
      <c r="J301" s="404">
        <v>43949067</v>
      </c>
      <c r="K301" s="404">
        <v>3334773</v>
      </c>
      <c r="L301" s="404">
        <f t="shared" si="69"/>
        <v>12247248</v>
      </c>
      <c r="M301" s="404">
        <v>11152550</v>
      </c>
      <c r="N301" s="404">
        <v>1094698</v>
      </c>
    </row>
    <row r="302" spans="1:14" s="437" customFormat="1" ht="15.6" hidden="1" customHeight="1">
      <c r="A302" s="672"/>
      <c r="B302" s="695"/>
      <c r="C302" s="674"/>
      <c r="D302" s="695"/>
      <c r="E302" s="458"/>
      <c r="F302" s="678"/>
      <c r="G302" s="402" t="s">
        <v>7</v>
      </c>
      <c r="H302" s="403">
        <f t="shared" si="67"/>
        <v>0</v>
      </c>
      <c r="I302" s="404">
        <f t="shared" si="68"/>
        <v>0</v>
      </c>
      <c r="J302" s="404">
        <v>0</v>
      </c>
      <c r="K302" s="404">
        <v>0</v>
      </c>
      <c r="L302" s="404">
        <f t="shared" si="69"/>
        <v>0</v>
      </c>
      <c r="M302" s="404">
        <v>0</v>
      </c>
      <c r="N302" s="404">
        <v>0</v>
      </c>
    </row>
    <row r="303" spans="1:14" s="437" customFormat="1" ht="15.6" hidden="1" customHeight="1">
      <c r="A303" s="672"/>
      <c r="B303" s="695"/>
      <c r="C303" s="674"/>
      <c r="D303" s="695"/>
      <c r="E303" s="458"/>
      <c r="F303" s="680"/>
      <c r="G303" s="402" t="s">
        <v>8</v>
      </c>
      <c r="H303" s="403">
        <f t="shared" si="67"/>
        <v>59531088</v>
      </c>
      <c r="I303" s="404">
        <f t="shared" si="68"/>
        <v>47283840</v>
      </c>
      <c r="J303" s="404">
        <f>J301+J302</f>
        <v>43949067</v>
      </c>
      <c r="K303" s="404">
        <f>K301+K302</f>
        <v>3334773</v>
      </c>
      <c r="L303" s="404">
        <f t="shared" si="69"/>
        <v>12247248</v>
      </c>
      <c r="M303" s="404">
        <f>M301+M302</f>
        <v>11152550</v>
      </c>
      <c r="N303" s="404">
        <f>N301+N302</f>
        <v>1094698</v>
      </c>
    </row>
    <row r="304" spans="1:14" s="355" customFormat="1" ht="15.6" hidden="1" customHeight="1">
      <c r="A304" s="687"/>
      <c r="B304" s="688"/>
      <c r="C304" s="689"/>
      <c r="D304" s="690"/>
      <c r="E304" s="454"/>
      <c r="F304" s="768" t="s">
        <v>513</v>
      </c>
      <c r="G304" s="433" t="s">
        <v>6</v>
      </c>
      <c r="H304" s="435">
        <f t="shared" si="67"/>
        <v>33185711</v>
      </c>
      <c r="I304" s="436">
        <f t="shared" si="68"/>
        <v>25040461</v>
      </c>
      <c r="J304" s="436">
        <v>22611900</v>
      </c>
      <c r="K304" s="436">
        <v>2428561</v>
      </c>
      <c r="L304" s="436">
        <f t="shared" si="69"/>
        <v>8145250</v>
      </c>
      <c r="M304" s="436">
        <v>8074293</v>
      </c>
      <c r="N304" s="436">
        <v>70957</v>
      </c>
    </row>
    <row r="305" spans="1:14" s="355" customFormat="1" ht="15.6" hidden="1" customHeight="1">
      <c r="A305" s="687"/>
      <c r="B305" s="728"/>
      <c r="C305" s="689"/>
      <c r="D305" s="728"/>
      <c r="E305" s="454"/>
      <c r="F305" s="769"/>
      <c r="G305" s="433" t="s">
        <v>7</v>
      </c>
      <c r="H305" s="435">
        <f t="shared" si="67"/>
        <v>0</v>
      </c>
      <c r="I305" s="436">
        <f t="shared" si="68"/>
        <v>0</v>
      </c>
      <c r="J305" s="436">
        <v>0</v>
      </c>
      <c r="K305" s="436">
        <v>0</v>
      </c>
      <c r="L305" s="436">
        <f t="shared" si="69"/>
        <v>0</v>
      </c>
      <c r="M305" s="436">
        <v>0</v>
      </c>
      <c r="N305" s="436">
        <v>0</v>
      </c>
    </row>
    <row r="306" spans="1:14" s="355" customFormat="1" ht="15.6" hidden="1" customHeight="1">
      <c r="A306" s="687"/>
      <c r="B306" s="688"/>
      <c r="C306" s="689"/>
      <c r="D306" s="690"/>
      <c r="E306" s="458"/>
      <c r="F306" s="770"/>
      <c r="G306" s="434" t="s">
        <v>8</v>
      </c>
      <c r="H306" s="435">
        <f t="shared" si="67"/>
        <v>33185711</v>
      </c>
      <c r="I306" s="436">
        <f t="shared" si="68"/>
        <v>25040461</v>
      </c>
      <c r="J306" s="436">
        <f>J304+J305</f>
        <v>22611900</v>
      </c>
      <c r="K306" s="436">
        <f>K304+K305</f>
        <v>2428561</v>
      </c>
      <c r="L306" s="436">
        <f t="shared" si="69"/>
        <v>8145250</v>
      </c>
      <c r="M306" s="436">
        <f>M304+M305</f>
        <v>8074293</v>
      </c>
      <c r="N306" s="436">
        <f>N304+N305</f>
        <v>70957</v>
      </c>
    </row>
    <row r="307" spans="1:14" s="355" customFormat="1" ht="14.1" hidden="1" customHeight="1">
      <c r="A307" s="687"/>
      <c r="B307" s="688"/>
      <c r="C307" s="689"/>
      <c r="D307" s="690"/>
      <c r="E307" s="452" t="s">
        <v>514</v>
      </c>
      <c r="F307" s="676" t="s">
        <v>515</v>
      </c>
      <c r="G307" s="402" t="s">
        <v>6</v>
      </c>
      <c r="H307" s="403">
        <f t="shared" si="67"/>
        <v>184748</v>
      </c>
      <c r="I307" s="404">
        <f t="shared" si="68"/>
        <v>123169</v>
      </c>
      <c r="J307" s="404">
        <v>0</v>
      </c>
      <c r="K307" s="404">
        <v>123169</v>
      </c>
      <c r="L307" s="404">
        <f t="shared" si="69"/>
        <v>61579</v>
      </c>
      <c r="M307" s="404">
        <v>0</v>
      </c>
      <c r="N307" s="404">
        <v>61579</v>
      </c>
    </row>
    <row r="308" spans="1:14" s="355" customFormat="1" ht="14.1" hidden="1" customHeight="1">
      <c r="A308" s="687"/>
      <c r="B308" s="695"/>
      <c r="C308" s="689"/>
      <c r="D308" s="695"/>
      <c r="E308" s="454"/>
      <c r="F308" s="678"/>
      <c r="G308" s="402" t="s">
        <v>7</v>
      </c>
      <c r="H308" s="403">
        <f t="shared" si="67"/>
        <v>0</v>
      </c>
      <c r="I308" s="404">
        <f t="shared" si="68"/>
        <v>0</v>
      </c>
      <c r="J308" s="404">
        <v>0</v>
      </c>
      <c r="K308" s="404">
        <v>0</v>
      </c>
      <c r="L308" s="404">
        <f t="shared" si="69"/>
        <v>0</v>
      </c>
      <c r="M308" s="404">
        <v>0</v>
      </c>
      <c r="N308" s="404">
        <v>0</v>
      </c>
    </row>
    <row r="309" spans="1:14" s="355" customFormat="1" ht="14.1" hidden="1" customHeight="1">
      <c r="A309" s="687"/>
      <c r="B309" s="695"/>
      <c r="C309" s="689"/>
      <c r="D309" s="695"/>
      <c r="E309" s="455"/>
      <c r="F309" s="680"/>
      <c r="G309" s="402" t="s">
        <v>8</v>
      </c>
      <c r="H309" s="403">
        <f t="shared" si="67"/>
        <v>184748</v>
      </c>
      <c r="I309" s="404">
        <f t="shared" si="68"/>
        <v>123169</v>
      </c>
      <c r="J309" s="404">
        <f>J307+J308</f>
        <v>0</v>
      </c>
      <c r="K309" s="404">
        <f>K307+K308</f>
        <v>123169</v>
      </c>
      <c r="L309" s="404">
        <f t="shared" si="69"/>
        <v>61579</v>
      </c>
      <c r="M309" s="404">
        <f>M307+M308</f>
        <v>0</v>
      </c>
      <c r="N309" s="404">
        <f>N307+N308</f>
        <v>61579</v>
      </c>
    </row>
    <row r="310" spans="1:14" s="355" customFormat="1" ht="14.1" hidden="1" customHeight="1">
      <c r="A310" s="687"/>
      <c r="B310" s="688"/>
      <c r="C310" s="689"/>
      <c r="D310" s="690"/>
      <c r="E310" s="454" t="s">
        <v>516</v>
      </c>
      <c r="F310" s="678" t="s">
        <v>517</v>
      </c>
      <c r="G310" s="455" t="s">
        <v>6</v>
      </c>
      <c r="H310" s="456">
        <f t="shared" si="67"/>
        <v>432733</v>
      </c>
      <c r="I310" s="457">
        <f t="shared" si="68"/>
        <v>0</v>
      </c>
      <c r="J310" s="457">
        <v>0</v>
      </c>
      <c r="K310" s="457">
        <v>0</v>
      </c>
      <c r="L310" s="457">
        <f t="shared" si="69"/>
        <v>432733</v>
      </c>
      <c r="M310" s="457">
        <v>0</v>
      </c>
      <c r="N310" s="457">
        <v>432733</v>
      </c>
    </row>
    <row r="311" spans="1:14" s="355" customFormat="1" ht="14.1" hidden="1" customHeight="1">
      <c r="A311" s="687"/>
      <c r="B311" s="695"/>
      <c r="C311" s="689"/>
      <c r="D311" s="695"/>
      <c r="E311" s="454"/>
      <c r="F311" s="678"/>
      <c r="G311" s="402" t="s">
        <v>7</v>
      </c>
      <c r="H311" s="403">
        <f t="shared" si="67"/>
        <v>0</v>
      </c>
      <c r="I311" s="404">
        <f t="shared" si="68"/>
        <v>0</v>
      </c>
      <c r="J311" s="404">
        <v>0</v>
      </c>
      <c r="K311" s="404">
        <v>0</v>
      </c>
      <c r="L311" s="404">
        <f t="shared" si="69"/>
        <v>0</v>
      </c>
      <c r="M311" s="404">
        <v>0</v>
      </c>
      <c r="N311" s="404">
        <v>0</v>
      </c>
    </row>
    <row r="312" spans="1:14" s="355" customFormat="1" ht="14.1" hidden="1" customHeight="1">
      <c r="A312" s="687"/>
      <c r="B312" s="695"/>
      <c r="C312" s="689"/>
      <c r="D312" s="695"/>
      <c r="E312" s="454"/>
      <c r="F312" s="680"/>
      <c r="G312" s="402" t="s">
        <v>8</v>
      </c>
      <c r="H312" s="403">
        <f t="shared" si="67"/>
        <v>432733</v>
      </c>
      <c r="I312" s="404">
        <f t="shared" si="68"/>
        <v>0</v>
      </c>
      <c r="J312" s="404">
        <f>J310+J311</f>
        <v>0</v>
      </c>
      <c r="K312" s="404">
        <f>K310+K311</f>
        <v>0</v>
      </c>
      <c r="L312" s="404">
        <f t="shared" si="69"/>
        <v>432733</v>
      </c>
      <c r="M312" s="404">
        <f>M310+M311</f>
        <v>0</v>
      </c>
      <c r="N312" s="404">
        <f>N310+N311</f>
        <v>432733</v>
      </c>
    </row>
    <row r="313" spans="1:14" s="437" customFormat="1" ht="15" hidden="1" customHeight="1">
      <c r="A313" s="672"/>
      <c r="B313" s="682"/>
      <c r="C313" s="674"/>
      <c r="D313" s="675"/>
      <c r="E313" s="458"/>
      <c r="F313" s="676" t="s">
        <v>518</v>
      </c>
      <c r="G313" s="402" t="s">
        <v>6</v>
      </c>
      <c r="H313" s="403">
        <f t="shared" si="67"/>
        <v>4907447</v>
      </c>
      <c r="I313" s="404">
        <f t="shared" si="68"/>
        <v>2296806</v>
      </c>
      <c r="J313" s="404">
        <v>1215000</v>
      </c>
      <c r="K313" s="404">
        <v>1081806</v>
      </c>
      <c r="L313" s="404">
        <f t="shared" si="69"/>
        <v>2610641</v>
      </c>
      <c r="M313" s="404">
        <v>332500</v>
      </c>
      <c r="N313" s="404">
        <v>2278141</v>
      </c>
    </row>
    <row r="314" spans="1:14" s="437" customFormat="1" ht="15" hidden="1" customHeight="1">
      <c r="A314" s="672"/>
      <c r="B314" s="695"/>
      <c r="C314" s="674"/>
      <c r="D314" s="695"/>
      <c r="E314" s="458"/>
      <c r="F314" s="678"/>
      <c r="G314" s="402" t="s">
        <v>7</v>
      </c>
      <c r="H314" s="403">
        <f t="shared" si="67"/>
        <v>0</v>
      </c>
      <c r="I314" s="404">
        <f t="shared" si="68"/>
        <v>0</v>
      </c>
      <c r="J314" s="404">
        <v>0</v>
      </c>
      <c r="K314" s="404">
        <v>0</v>
      </c>
      <c r="L314" s="404">
        <f t="shared" si="69"/>
        <v>0</v>
      </c>
      <c r="M314" s="404">
        <v>0</v>
      </c>
      <c r="N314" s="404">
        <v>0</v>
      </c>
    </row>
    <row r="315" spans="1:14" s="437" customFormat="1" ht="15" hidden="1" customHeight="1">
      <c r="A315" s="683"/>
      <c r="B315" s="697"/>
      <c r="C315" s="685"/>
      <c r="D315" s="697"/>
      <c r="E315" s="459"/>
      <c r="F315" s="680"/>
      <c r="G315" s="402" t="s">
        <v>8</v>
      </c>
      <c r="H315" s="403">
        <f t="shared" si="67"/>
        <v>4907447</v>
      </c>
      <c r="I315" s="404">
        <f t="shared" si="68"/>
        <v>2296806</v>
      </c>
      <c r="J315" s="404">
        <f>J313+J314</f>
        <v>1215000</v>
      </c>
      <c r="K315" s="404">
        <f>K313+K314</f>
        <v>1081806</v>
      </c>
      <c r="L315" s="404">
        <f t="shared" si="69"/>
        <v>2610641</v>
      </c>
      <c r="M315" s="404">
        <f>M313+M314</f>
        <v>332500</v>
      </c>
      <c r="N315" s="404">
        <f>N313+N314</f>
        <v>2278141</v>
      </c>
    </row>
    <row r="316" spans="1:14" s="355" customFormat="1" ht="14.1" hidden="1" customHeight="1">
      <c r="A316" s="691" t="s">
        <v>81</v>
      </c>
      <c r="B316" s="692"/>
      <c r="C316" s="693" t="s">
        <v>519</v>
      </c>
      <c r="D316" s="694"/>
      <c r="E316" s="452" t="s">
        <v>520</v>
      </c>
      <c r="F316" s="676" t="s">
        <v>521</v>
      </c>
      <c r="G316" s="402" t="s">
        <v>6</v>
      </c>
      <c r="H316" s="403">
        <f t="shared" si="67"/>
        <v>1992704</v>
      </c>
      <c r="I316" s="404">
        <f t="shared" si="68"/>
        <v>0</v>
      </c>
      <c r="J316" s="404">
        <v>0</v>
      </c>
      <c r="K316" s="404">
        <v>0</v>
      </c>
      <c r="L316" s="404">
        <f t="shared" si="69"/>
        <v>1992704</v>
      </c>
      <c r="M316" s="404">
        <v>0</v>
      </c>
      <c r="N316" s="404">
        <v>1992704</v>
      </c>
    </row>
    <row r="317" spans="1:14" s="355" customFormat="1" ht="14.1" hidden="1" customHeight="1">
      <c r="A317" s="687"/>
      <c r="B317" s="695"/>
      <c r="C317" s="689"/>
      <c r="D317" s="695"/>
      <c r="E317" s="454"/>
      <c r="F317" s="678"/>
      <c r="G317" s="402" t="s">
        <v>7</v>
      </c>
      <c r="H317" s="403">
        <f t="shared" si="67"/>
        <v>0</v>
      </c>
      <c r="I317" s="404">
        <f t="shared" si="68"/>
        <v>0</v>
      </c>
      <c r="J317" s="404">
        <v>0</v>
      </c>
      <c r="K317" s="404">
        <v>0</v>
      </c>
      <c r="L317" s="404">
        <f t="shared" si="69"/>
        <v>0</v>
      </c>
      <c r="M317" s="404">
        <v>0</v>
      </c>
      <c r="N317" s="404">
        <v>0</v>
      </c>
    </row>
    <row r="318" spans="1:14" s="355" customFormat="1" ht="14.1" hidden="1" customHeight="1">
      <c r="A318" s="687"/>
      <c r="B318" s="695"/>
      <c r="C318" s="698"/>
      <c r="D318" s="697"/>
      <c r="E318" s="454"/>
      <c r="F318" s="680"/>
      <c r="G318" s="402" t="s">
        <v>8</v>
      </c>
      <c r="H318" s="403">
        <f t="shared" si="67"/>
        <v>1992704</v>
      </c>
      <c r="I318" s="404">
        <f t="shared" si="68"/>
        <v>0</v>
      </c>
      <c r="J318" s="404">
        <f>J316+J317</f>
        <v>0</v>
      </c>
      <c r="K318" s="404">
        <f>K316+K317</f>
        <v>0</v>
      </c>
      <c r="L318" s="404">
        <f t="shared" si="69"/>
        <v>1992704</v>
      </c>
      <c r="M318" s="404">
        <f>M316+M317</f>
        <v>0</v>
      </c>
      <c r="N318" s="404">
        <f>N316+N317</f>
        <v>1992704</v>
      </c>
    </row>
    <row r="319" spans="1:14" s="355" customFormat="1" ht="15" hidden="1" customHeight="1">
      <c r="A319" s="687"/>
      <c r="B319" s="688"/>
      <c r="C319" s="693" t="s">
        <v>522</v>
      </c>
      <c r="D319" s="694"/>
      <c r="E319" s="452" t="s">
        <v>376</v>
      </c>
      <c r="F319" s="676" t="s">
        <v>523</v>
      </c>
      <c r="G319" s="402" t="s">
        <v>6</v>
      </c>
      <c r="H319" s="403">
        <f t="shared" si="67"/>
        <v>69299</v>
      </c>
      <c r="I319" s="404">
        <f t="shared" si="68"/>
        <v>69299</v>
      </c>
      <c r="J319" s="404">
        <v>0</v>
      </c>
      <c r="K319" s="404">
        <v>69299</v>
      </c>
      <c r="L319" s="404">
        <f t="shared" si="69"/>
        <v>0</v>
      </c>
      <c r="M319" s="404">
        <v>0</v>
      </c>
      <c r="N319" s="404">
        <v>0</v>
      </c>
    </row>
    <row r="320" spans="1:14" s="355" customFormat="1" ht="15" hidden="1" customHeight="1">
      <c r="A320" s="687"/>
      <c r="B320" s="695"/>
      <c r="C320" s="689"/>
      <c r="D320" s="695"/>
      <c r="E320" s="454"/>
      <c r="F320" s="678"/>
      <c r="G320" s="402" t="s">
        <v>7</v>
      </c>
      <c r="H320" s="403">
        <f t="shared" si="67"/>
        <v>0</v>
      </c>
      <c r="I320" s="404">
        <f t="shared" si="68"/>
        <v>0</v>
      </c>
      <c r="J320" s="404">
        <v>0</v>
      </c>
      <c r="K320" s="404">
        <v>0</v>
      </c>
      <c r="L320" s="404">
        <f t="shared" si="69"/>
        <v>0</v>
      </c>
      <c r="M320" s="404">
        <v>0</v>
      </c>
      <c r="N320" s="404">
        <v>0</v>
      </c>
    </row>
    <row r="321" spans="1:14" s="355" customFormat="1" ht="15" hidden="1" customHeight="1">
      <c r="A321" s="687"/>
      <c r="B321" s="695"/>
      <c r="C321" s="698"/>
      <c r="D321" s="697"/>
      <c r="E321" s="454"/>
      <c r="F321" s="680"/>
      <c r="G321" s="402" t="s">
        <v>8</v>
      </c>
      <c r="H321" s="403">
        <f t="shared" si="67"/>
        <v>69299</v>
      </c>
      <c r="I321" s="404">
        <f t="shared" si="68"/>
        <v>69299</v>
      </c>
      <c r="J321" s="404">
        <f>J319+J320</f>
        <v>0</v>
      </c>
      <c r="K321" s="404">
        <f>K319+K320</f>
        <v>69299</v>
      </c>
      <c r="L321" s="404">
        <f t="shared" si="69"/>
        <v>0</v>
      </c>
      <c r="M321" s="404">
        <f>M319+M320</f>
        <v>0</v>
      </c>
      <c r="N321" s="404">
        <f>N319+N320</f>
        <v>0</v>
      </c>
    </row>
    <row r="322" spans="1:14" s="355" customFormat="1" ht="14.1" hidden="1" customHeight="1">
      <c r="A322" s="687"/>
      <c r="B322" s="688"/>
      <c r="C322" s="693" t="s">
        <v>524</v>
      </c>
      <c r="D322" s="694"/>
      <c r="E322" s="452" t="s">
        <v>525</v>
      </c>
      <c r="F322" s="676" t="s">
        <v>526</v>
      </c>
      <c r="G322" s="402" t="s">
        <v>6</v>
      </c>
      <c r="H322" s="403">
        <f t="shared" si="67"/>
        <v>2061265</v>
      </c>
      <c r="I322" s="404">
        <f t="shared" si="68"/>
        <v>599811</v>
      </c>
      <c r="J322" s="404">
        <v>587353</v>
      </c>
      <c r="K322" s="404">
        <v>12458</v>
      </c>
      <c r="L322" s="404">
        <f t="shared" si="69"/>
        <v>1461454</v>
      </c>
      <c r="M322" s="404">
        <v>1396047</v>
      </c>
      <c r="N322" s="404">
        <v>65407</v>
      </c>
    </row>
    <row r="323" spans="1:14" s="355" customFormat="1" ht="14.1" hidden="1" customHeight="1">
      <c r="A323" s="687"/>
      <c r="B323" s="695"/>
      <c r="C323" s="689"/>
      <c r="D323" s="695"/>
      <c r="E323" s="454"/>
      <c r="F323" s="678"/>
      <c r="G323" s="402" t="s">
        <v>7</v>
      </c>
      <c r="H323" s="403">
        <f t="shared" si="67"/>
        <v>0</v>
      </c>
      <c r="I323" s="404">
        <f t="shared" si="68"/>
        <v>0</v>
      </c>
      <c r="J323" s="404">
        <v>0</v>
      </c>
      <c r="K323" s="404">
        <v>0</v>
      </c>
      <c r="L323" s="404">
        <f t="shared" si="69"/>
        <v>0</v>
      </c>
      <c r="M323" s="404">
        <v>0</v>
      </c>
      <c r="N323" s="404">
        <v>0</v>
      </c>
    </row>
    <row r="324" spans="1:14" s="355" customFormat="1" ht="14.1" hidden="1" customHeight="1">
      <c r="A324" s="687"/>
      <c r="B324" s="695"/>
      <c r="C324" s="689"/>
      <c r="D324" s="695"/>
      <c r="E324" s="455"/>
      <c r="F324" s="680"/>
      <c r="G324" s="402" t="s">
        <v>8</v>
      </c>
      <c r="H324" s="403">
        <f t="shared" si="67"/>
        <v>2061265</v>
      </c>
      <c r="I324" s="404">
        <f t="shared" si="68"/>
        <v>599811</v>
      </c>
      <c r="J324" s="404">
        <f>J322+J323</f>
        <v>587353</v>
      </c>
      <c r="K324" s="404">
        <f>K322+K323</f>
        <v>12458</v>
      </c>
      <c r="L324" s="404">
        <f t="shared" si="69"/>
        <v>1461454</v>
      </c>
      <c r="M324" s="404">
        <f>M322+M323</f>
        <v>1396047</v>
      </c>
      <c r="N324" s="404">
        <f>N322+N323</f>
        <v>65407</v>
      </c>
    </row>
    <row r="325" spans="1:14" s="355" customFormat="1" ht="15.6" hidden="1" customHeight="1">
      <c r="A325" s="687"/>
      <c r="B325" s="688"/>
      <c r="C325" s="689"/>
      <c r="D325" s="690"/>
      <c r="E325" s="452" t="s">
        <v>527</v>
      </c>
      <c r="F325" s="676" t="s">
        <v>528</v>
      </c>
      <c r="G325" s="402" t="s">
        <v>6</v>
      </c>
      <c r="H325" s="403">
        <f t="shared" si="67"/>
        <v>3182688</v>
      </c>
      <c r="I325" s="404">
        <f t="shared" si="68"/>
        <v>3182688</v>
      </c>
      <c r="J325" s="404">
        <v>0</v>
      </c>
      <c r="K325" s="404">
        <v>3182688</v>
      </c>
      <c r="L325" s="404">
        <f t="shared" si="69"/>
        <v>0</v>
      </c>
      <c r="M325" s="404">
        <v>0</v>
      </c>
      <c r="N325" s="404">
        <v>0</v>
      </c>
    </row>
    <row r="326" spans="1:14" s="355" customFormat="1" ht="15.6" hidden="1" customHeight="1">
      <c r="A326" s="687"/>
      <c r="B326" s="695"/>
      <c r="C326" s="689"/>
      <c r="D326" s="695"/>
      <c r="E326" s="454"/>
      <c r="F326" s="678"/>
      <c r="G326" s="402" t="s">
        <v>7</v>
      </c>
      <c r="H326" s="403">
        <f t="shared" si="67"/>
        <v>0</v>
      </c>
      <c r="I326" s="404">
        <f t="shared" si="68"/>
        <v>0</v>
      </c>
      <c r="J326" s="404">
        <v>0</v>
      </c>
      <c r="K326" s="404">
        <v>0</v>
      </c>
      <c r="L326" s="404">
        <f t="shared" si="69"/>
        <v>0</v>
      </c>
      <c r="M326" s="404">
        <v>0</v>
      </c>
      <c r="N326" s="404">
        <v>0</v>
      </c>
    </row>
    <row r="327" spans="1:14" s="355" customFormat="1" ht="15.6" hidden="1" customHeight="1">
      <c r="A327" s="687"/>
      <c r="B327" s="695"/>
      <c r="C327" s="689"/>
      <c r="D327" s="695"/>
      <c r="E327" s="454"/>
      <c r="F327" s="680"/>
      <c r="G327" s="402" t="s">
        <v>8</v>
      </c>
      <c r="H327" s="403">
        <f t="shared" si="67"/>
        <v>3182688</v>
      </c>
      <c r="I327" s="404">
        <f t="shared" si="68"/>
        <v>3182688</v>
      </c>
      <c r="J327" s="404">
        <f>J325+J326</f>
        <v>0</v>
      </c>
      <c r="K327" s="404">
        <f>K325+K326</f>
        <v>3182688</v>
      </c>
      <c r="L327" s="404">
        <f t="shared" si="69"/>
        <v>0</v>
      </c>
      <c r="M327" s="404">
        <f>M325+M326</f>
        <v>0</v>
      </c>
      <c r="N327" s="404">
        <f>N325+N326</f>
        <v>0</v>
      </c>
    </row>
    <row r="328" spans="1:14" s="355" customFormat="1" ht="15" hidden="1" customHeight="1">
      <c r="A328" s="687"/>
      <c r="B328" s="688"/>
      <c r="C328" s="689"/>
      <c r="D328" s="690"/>
      <c r="E328" s="454"/>
      <c r="F328" s="676" t="s">
        <v>529</v>
      </c>
      <c r="G328" s="402" t="s">
        <v>6</v>
      </c>
      <c r="H328" s="403">
        <f t="shared" si="67"/>
        <v>38563</v>
      </c>
      <c r="I328" s="404">
        <f t="shared" si="68"/>
        <v>0</v>
      </c>
      <c r="J328" s="404">
        <v>0</v>
      </c>
      <c r="K328" s="404">
        <v>0</v>
      </c>
      <c r="L328" s="404">
        <f t="shared" si="69"/>
        <v>38563</v>
      </c>
      <c r="M328" s="404">
        <v>0</v>
      </c>
      <c r="N328" s="404">
        <v>38563</v>
      </c>
    </row>
    <row r="329" spans="1:14" s="355" customFormat="1" ht="15" hidden="1" customHeight="1">
      <c r="A329" s="687"/>
      <c r="B329" s="695"/>
      <c r="C329" s="689"/>
      <c r="D329" s="695"/>
      <c r="E329" s="454"/>
      <c r="F329" s="678"/>
      <c r="G329" s="402" t="s">
        <v>7</v>
      </c>
      <c r="H329" s="403">
        <f t="shared" si="67"/>
        <v>0</v>
      </c>
      <c r="I329" s="404">
        <f t="shared" si="68"/>
        <v>0</v>
      </c>
      <c r="J329" s="404">
        <v>0</v>
      </c>
      <c r="K329" s="404">
        <v>0</v>
      </c>
      <c r="L329" s="404">
        <f t="shared" si="69"/>
        <v>0</v>
      </c>
      <c r="M329" s="404">
        <v>0</v>
      </c>
      <c r="N329" s="404">
        <v>0</v>
      </c>
    </row>
    <row r="330" spans="1:14" s="355" customFormat="1" ht="15" hidden="1" customHeight="1">
      <c r="A330" s="687"/>
      <c r="B330" s="695"/>
      <c r="C330" s="689"/>
      <c r="D330" s="695"/>
      <c r="E330" s="454"/>
      <c r="F330" s="680"/>
      <c r="G330" s="402" t="s">
        <v>8</v>
      </c>
      <c r="H330" s="403">
        <f t="shared" si="67"/>
        <v>38563</v>
      </c>
      <c r="I330" s="404">
        <f t="shared" si="68"/>
        <v>0</v>
      </c>
      <c r="J330" s="404">
        <f>J328+J329</f>
        <v>0</v>
      </c>
      <c r="K330" s="404">
        <f>K328+K329</f>
        <v>0</v>
      </c>
      <c r="L330" s="404">
        <f t="shared" si="69"/>
        <v>38563</v>
      </c>
      <c r="M330" s="404">
        <f>M328+M329</f>
        <v>0</v>
      </c>
      <c r="N330" s="404">
        <f>N328+N329</f>
        <v>38563</v>
      </c>
    </row>
    <row r="331" spans="1:14" s="355" customFormat="1" ht="15" hidden="1" customHeight="1">
      <c r="A331" s="687"/>
      <c r="B331" s="688"/>
      <c r="C331" s="689"/>
      <c r="D331" s="690"/>
      <c r="E331" s="452" t="s">
        <v>530</v>
      </c>
      <c r="F331" s="676" t="s">
        <v>531</v>
      </c>
      <c r="G331" s="402" t="s">
        <v>6</v>
      </c>
      <c r="H331" s="403">
        <f t="shared" si="67"/>
        <v>170000</v>
      </c>
      <c r="I331" s="404">
        <f t="shared" si="68"/>
        <v>55000</v>
      </c>
      <c r="J331" s="404">
        <v>0</v>
      </c>
      <c r="K331" s="404">
        <v>55000</v>
      </c>
      <c r="L331" s="404">
        <f t="shared" si="69"/>
        <v>115000</v>
      </c>
      <c r="M331" s="404">
        <v>0</v>
      </c>
      <c r="N331" s="404">
        <v>115000</v>
      </c>
    </row>
    <row r="332" spans="1:14" s="355" customFormat="1" ht="15" hidden="1" customHeight="1">
      <c r="A332" s="687"/>
      <c r="B332" s="695"/>
      <c r="C332" s="689"/>
      <c r="D332" s="695"/>
      <c r="E332" s="454"/>
      <c r="F332" s="678"/>
      <c r="G332" s="402" t="s">
        <v>7</v>
      </c>
      <c r="H332" s="403">
        <f t="shared" si="67"/>
        <v>0</v>
      </c>
      <c r="I332" s="404">
        <f t="shared" si="68"/>
        <v>0</v>
      </c>
      <c r="J332" s="404">
        <v>0</v>
      </c>
      <c r="K332" s="404">
        <v>0</v>
      </c>
      <c r="L332" s="404">
        <f t="shared" si="69"/>
        <v>0</v>
      </c>
      <c r="M332" s="404">
        <v>0</v>
      </c>
      <c r="N332" s="404">
        <v>0</v>
      </c>
    </row>
    <row r="333" spans="1:14" s="355" customFormat="1" ht="15" hidden="1" customHeight="1">
      <c r="A333" s="687"/>
      <c r="B333" s="695"/>
      <c r="C333" s="689"/>
      <c r="D333" s="695"/>
      <c r="E333" s="454"/>
      <c r="F333" s="680"/>
      <c r="G333" s="402" t="s">
        <v>8</v>
      </c>
      <c r="H333" s="403">
        <f t="shared" si="67"/>
        <v>170000</v>
      </c>
      <c r="I333" s="404">
        <f t="shared" si="68"/>
        <v>55000</v>
      </c>
      <c r="J333" s="404">
        <f>J331+J332</f>
        <v>0</v>
      </c>
      <c r="K333" s="404">
        <f>K331+K332</f>
        <v>55000</v>
      </c>
      <c r="L333" s="404">
        <f t="shared" si="69"/>
        <v>115000</v>
      </c>
      <c r="M333" s="404">
        <f>M331+M332</f>
        <v>0</v>
      </c>
      <c r="N333" s="404">
        <f>N331+N332</f>
        <v>115000</v>
      </c>
    </row>
    <row r="334" spans="1:14" s="355" customFormat="1" ht="15.6" hidden="1" customHeight="1">
      <c r="A334" s="687"/>
      <c r="B334" s="688"/>
      <c r="C334" s="689"/>
      <c r="D334" s="690"/>
      <c r="E334" s="452" t="s">
        <v>532</v>
      </c>
      <c r="F334" s="676" t="s">
        <v>533</v>
      </c>
      <c r="G334" s="402" t="s">
        <v>6</v>
      </c>
      <c r="H334" s="403">
        <f t="shared" si="67"/>
        <v>690301</v>
      </c>
      <c r="I334" s="404">
        <f t="shared" si="68"/>
        <v>0</v>
      </c>
      <c r="J334" s="404">
        <v>0</v>
      </c>
      <c r="K334" s="404">
        <v>0</v>
      </c>
      <c r="L334" s="404">
        <f t="shared" si="69"/>
        <v>690301</v>
      </c>
      <c r="M334" s="404">
        <v>0</v>
      </c>
      <c r="N334" s="404">
        <v>690301</v>
      </c>
    </row>
    <row r="335" spans="1:14" s="355" customFormat="1" ht="15.6" hidden="1" customHeight="1">
      <c r="A335" s="687"/>
      <c r="B335" s="695"/>
      <c r="C335" s="689"/>
      <c r="D335" s="695"/>
      <c r="E335" s="454"/>
      <c r="F335" s="678"/>
      <c r="G335" s="402" t="s">
        <v>7</v>
      </c>
      <c r="H335" s="403">
        <f t="shared" si="67"/>
        <v>0</v>
      </c>
      <c r="I335" s="404">
        <f t="shared" si="68"/>
        <v>0</v>
      </c>
      <c r="J335" s="404">
        <v>0</v>
      </c>
      <c r="K335" s="404">
        <v>0</v>
      </c>
      <c r="L335" s="404">
        <f t="shared" si="69"/>
        <v>0</v>
      </c>
      <c r="M335" s="404">
        <v>0</v>
      </c>
      <c r="N335" s="404">
        <v>0</v>
      </c>
    </row>
    <row r="336" spans="1:14" s="355" customFormat="1" ht="15.6" hidden="1" customHeight="1">
      <c r="A336" s="687"/>
      <c r="B336" s="695"/>
      <c r="C336" s="689"/>
      <c r="D336" s="695"/>
      <c r="E336" s="454"/>
      <c r="F336" s="680"/>
      <c r="G336" s="402" t="s">
        <v>8</v>
      </c>
      <c r="H336" s="403">
        <f t="shared" si="67"/>
        <v>690301</v>
      </c>
      <c r="I336" s="404">
        <f t="shared" si="68"/>
        <v>0</v>
      </c>
      <c r="J336" s="404">
        <f>J334+J335</f>
        <v>0</v>
      </c>
      <c r="K336" s="404">
        <f>K334+K335</f>
        <v>0</v>
      </c>
      <c r="L336" s="404">
        <f t="shared" si="69"/>
        <v>690301</v>
      </c>
      <c r="M336" s="404">
        <f>M334+M335</f>
        <v>0</v>
      </c>
      <c r="N336" s="404">
        <f>N334+N335</f>
        <v>690301</v>
      </c>
    </row>
    <row r="337" spans="1:14" s="355" customFormat="1" ht="15.6" hidden="1" customHeight="1">
      <c r="A337" s="687"/>
      <c r="B337" s="688"/>
      <c r="C337" s="689"/>
      <c r="D337" s="690"/>
      <c r="E337" s="454"/>
      <c r="F337" s="678" t="s">
        <v>534</v>
      </c>
      <c r="G337" s="455" t="s">
        <v>6</v>
      </c>
      <c r="H337" s="456">
        <f t="shared" si="67"/>
        <v>1046709</v>
      </c>
      <c r="I337" s="457">
        <f t="shared" si="68"/>
        <v>1046709</v>
      </c>
      <c r="J337" s="457">
        <v>0</v>
      </c>
      <c r="K337" s="457">
        <v>1046709</v>
      </c>
      <c r="L337" s="457">
        <f t="shared" si="69"/>
        <v>0</v>
      </c>
      <c r="M337" s="457">
        <v>0</v>
      </c>
      <c r="N337" s="457">
        <v>0</v>
      </c>
    </row>
    <row r="338" spans="1:14" s="355" customFormat="1" ht="15.6" hidden="1" customHeight="1">
      <c r="A338" s="687"/>
      <c r="B338" s="695"/>
      <c r="C338" s="689"/>
      <c r="D338" s="695"/>
      <c r="E338" s="454"/>
      <c r="F338" s="678"/>
      <c r="G338" s="402" t="s">
        <v>7</v>
      </c>
      <c r="H338" s="403">
        <f t="shared" si="67"/>
        <v>0</v>
      </c>
      <c r="I338" s="404">
        <f t="shared" si="68"/>
        <v>0</v>
      </c>
      <c r="J338" s="404">
        <v>0</v>
      </c>
      <c r="K338" s="404">
        <v>0</v>
      </c>
      <c r="L338" s="404">
        <f t="shared" si="69"/>
        <v>0</v>
      </c>
      <c r="M338" s="404">
        <v>0</v>
      </c>
      <c r="N338" s="404">
        <v>0</v>
      </c>
    </row>
    <row r="339" spans="1:14" s="355" customFormat="1" ht="15.6" hidden="1" customHeight="1">
      <c r="A339" s="687"/>
      <c r="B339" s="695"/>
      <c r="C339" s="689"/>
      <c r="D339" s="695"/>
      <c r="E339" s="454"/>
      <c r="F339" s="680"/>
      <c r="G339" s="402" t="s">
        <v>8</v>
      </c>
      <c r="H339" s="403">
        <f t="shared" si="67"/>
        <v>1046709</v>
      </c>
      <c r="I339" s="404">
        <f t="shared" si="68"/>
        <v>1046709</v>
      </c>
      <c r="J339" s="404">
        <f>J337+J338</f>
        <v>0</v>
      </c>
      <c r="K339" s="404">
        <f>K337+K338</f>
        <v>1046709</v>
      </c>
      <c r="L339" s="404">
        <f t="shared" si="69"/>
        <v>0</v>
      </c>
      <c r="M339" s="404">
        <f>M337+M338</f>
        <v>0</v>
      </c>
      <c r="N339" s="404">
        <f>N337+N338</f>
        <v>0</v>
      </c>
    </row>
    <row r="340" spans="1:14" s="437" customFormat="1" ht="15" hidden="1" customHeight="1">
      <c r="A340" s="672"/>
      <c r="B340" s="682"/>
      <c r="C340" s="674"/>
      <c r="D340" s="675"/>
      <c r="E340" s="458"/>
      <c r="F340" s="676" t="s">
        <v>535</v>
      </c>
      <c r="G340" s="402" t="s">
        <v>6</v>
      </c>
      <c r="H340" s="403">
        <f t="shared" si="67"/>
        <v>0</v>
      </c>
      <c r="I340" s="404">
        <f t="shared" si="68"/>
        <v>0</v>
      </c>
      <c r="J340" s="404">
        <v>0</v>
      </c>
      <c r="K340" s="404">
        <v>0</v>
      </c>
      <c r="L340" s="404">
        <f t="shared" si="69"/>
        <v>0</v>
      </c>
      <c r="M340" s="404">
        <v>0</v>
      </c>
      <c r="N340" s="404">
        <v>0</v>
      </c>
    </row>
    <row r="341" spans="1:14" s="437" customFormat="1" ht="15" hidden="1" customHeight="1">
      <c r="A341" s="672"/>
      <c r="B341" s="695"/>
      <c r="C341" s="674"/>
      <c r="D341" s="695"/>
      <c r="E341" s="458"/>
      <c r="F341" s="678"/>
      <c r="G341" s="402" t="s">
        <v>7</v>
      </c>
      <c r="H341" s="403">
        <f t="shared" si="67"/>
        <v>0</v>
      </c>
      <c r="I341" s="404">
        <f t="shared" si="68"/>
        <v>0</v>
      </c>
      <c r="J341" s="404">
        <v>0</v>
      </c>
      <c r="K341" s="404">
        <v>0</v>
      </c>
      <c r="L341" s="404">
        <f t="shared" si="69"/>
        <v>0</v>
      </c>
      <c r="M341" s="404">
        <v>0</v>
      </c>
      <c r="N341" s="404">
        <v>0</v>
      </c>
    </row>
    <row r="342" spans="1:14" s="437" customFormat="1" ht="15" hidden="1" customHeight="1">
      <c r="A342" s="672"/>
      <c r="B342" s="695"/>
      <c r="C342" s="674"/>
      <c r="D342" s="695"/>
      <c r="E342" s="458"/>
      <c r="F342" s="680"/>
      <c r="G342" s="402" t="s">
        <v>8</v>
      </c>
      <c r="H342" s="403">
        <f t="shared" si="67"/>
        <v>0</v>
      </c>
      <c r="I342" s="404">
        <f t="shared" si="68"/>
        <v>0</v>
      </c>
      <c r="J342" s="404">
        <f>J340+J341</f>
        <v>0</v>
      </c>
      <c r="K342" s="404">
        <f>K340+K341</f>
        <v>0</v>
      </c>
      <c r="L342" s="404">
        <f t="shared" si="69"/>
        <v>0</v>
      </c>
      <c r="M342" s="404">
        <f>M340+M341</f>
        <v>0</v>
      </c>
      <c r="N342" s="404">
        <f>N340+N341</f>
        <v>0</v>
      </c>
    </row>
    <row r="343" spans="1:14" s="355" customFormat="1" ht="15" hidden="1" customHeight="1">
      <c r="A343" s="687"/>
      <c r="B343" s="688"/>
      <c r="C343" s="689"/>
      <c r="D343" s="690"/>
      <c r="E343" s="452" t="s">
        <v>536</v>
      </c>
      <c r="F343" s="676" t="s">
        <v>537</v>
      </c>
      <c r="G343" s="402" t="s">
        <v>6</v>
      </c>
      <c r="H343" s="403">
        <f t="shared" si="67"/>
        <v>3897609</v>
      </c>
      <c r="I343" s="404">
        <f t="shared" si="68"/>
        <v>1388437</v>
      </c>
      <c r="J343" s="404">
        <v>44000</v>
      </c>
      <c r="K343" s="404">
        <v>1344437</v>
      </c>
      <c r="L343" s="404">
        <f t="shared" si="69"/>
        <v>2509172</v>
      </c>
      <c r="M343" s="404">
        <v>169959</v>
      </c>
      <c r="N343" s="404">
        <v>2339213</v>
      </c>
    </row>
    <row r="344" spans="1:14" s="355" customFormat="1" ht="15" hidden="1" customHeight="1">
      <c r="A344" s="687"/>
      <c r="B344" s="695"/>
      <c r="C344" s="689"/>
      <c r="D344" s="695"/>
      <c r="E344" s="454"/>
      <c r="F344" s="678"/>
      <c r="G344" s="402" t="s">
        <v>7</v>
      </c>
      <c r="H344" s="403">
        <f t="shared" si="67"/>
        <v>0</v>
      </c>
      <c r="I344" s="404">
        <f t="shared" si="68"/>
        <v>0</v>
      </c>
      <c r="J344" s="404">
        <v>0</v>
      </c>
      <c r="K344" s="404">
        <v>0</v>
      </c>
      <c r="L344" s="404">
        <f t="shared" si="69"/>
        <v>0</v>
      </c>
      <c r="M344" s="404">
        <v>0</v>
      </c>
      <c r="N344" s="404">
        <v>0</v>
      </c>
    </row>
    <row r="345" spans="1:14" s="355" customFormat="1" ht="15" hidden="1" customHeight="1">
      <c r="A345" s="687"/>
      <c r="B345" s="695"/>
      <c r="C345" s="689"/>
      <c r="D345" s="695"/>
      <c r="E345" s="454"/>
      <c r="F345" s="678"/>
      <c r="G345" s="452" t="s">
        <v>8</v>
      </c>
      <c r="H345" s="435">
        <f t="shared" si="67"/>
        <v>3897609</v>
      </c>
      <c r="I345" s="436">
        <f t="shared" si="68"/>
        <v>1388437</v>
      </c>
      <c r="J345" s="436">
        <f>J343+J344</f>
        <v>44000</v>
      </c>
      <c r="K345" s="436">
        <f>K343+K344</f>
        <v>1344437</v>
      </c>
      <c r="L345" s="436">
        <f t="shared" si="69"/>
        <v>2509172</v>
      </c>
      <c r="M345" s="436">
        <f>M343+M344</f>
        <v>169959</v>
      </c>
      <c r="N345" s="436">
        <f>N343+N344</f>
        <v>2339213</v>
      </c>
    </row>
    <row r="346" spans="1:14" s="355" customFormat="1" ht="15" hidden="1" customHeight="1">
      <c r="A346" s="687"/>
      <c r="B346" s="688"/>
      <c r="C346" s="689"/>
      <c r="D346" s="690"/>
      <c r="E346" s="454"/>
      <c r="F346" s="676" t="s">
        <v>538</v>
      </c>
      <c r="G346" s="402" t="s">
        <v>6</v>
      </c>
      <c r="H346" s="403">
        <f t="shared" si="67"/>
        <v>3373284</v>
      </c>
      <c r="I346" s="404">
        <f t="shared" si="68"/>
        <v>873284</v>
      </c>
      <c r="J346" s="404">
        <v>0</v>
      </c>
      <c r="K346" s="404">
        <v>873284</v>
      </c>
      <c r="L346" s="404">
        <f t="shared" si="69"/>
        <v>2500000</v>
      </c>
      <c r="M346" s="404">
        <v>0</v>
      </c>
      <c r="N346" s="404">
        <v>2500000</v>
      </c>
    </row>
    <row r="347" spans="1:14" s="355" customFormat="1" ht="15" hidden="1" customHeight="1">
      <c r="A347" s="687"/>
      <c r="B347" s="695"/>
      <c r="C347" s="689"/>
      <c r="D347" s="695"/>
      <c r="E347" s="454"/>
      <c r="F347" s="678"/>
      <c r="G347" s="402" t="s">
        <v>7</v>
      </c>
      <c r="H347" s="403">
        <f t="shared" si="67"/>
        <v>0</v>
      </c>
      <c r="I347" s="404">
        <f t="shared" si="68"/>
        <v>0</v>
      </c>
      <c r="J347" s="404">
        <v>0</v>
      </c>
      <c r="K347" s="404">
        <v>0</v>
      </c>
      <c r="L347" s="404">
        <f t="shared" si="69"/>
        <v>0</v>
      </c>
      <c r="M347" s="404">
        <v>0</v>
      </c>
      <c r="N347" s="404">
        <v>0</v>
      </c>
    </row>
    <row r="348" spans="1:14" s="355" customFormat="1" ht="15" hidden="1" customHeight="1">
      <c r="A348" s="696"/>
      <c r="B348" s="697"/>
      <c r="C348" s="698"/>
      <c r="D348" s="697"/>
      <c r="E348" s="455"/>
      <c r="F348" s="680"/>
      <c r="G348" s="402" t="s">
        <v>8</v>
      </c>
      <c r="H348" s="403">
        <f t="shared" si="67"/>
        <v>3373284</v>
      </c>
      <c r="I348" s="404">
        <f t="shared" si="68"/>
        <v>873284</v>
      </c>
      <c r="J348" s="404">
        <f>J346+J347</f>
        <v>0</v>
      </c>
      <c r="K348" s="404">
        <f>K346+K347</f>
        <v>873284</v>
      </c>
      <c r="L348" s="404">
        <f t="shared" si="69"/>
        <v>2500000</v>
      </c>
      <c r="M348" s="404">
        <f>M346+M347</f>
        <v>0</v>
      </c>
      <c r="N348" s="404">
        <f>N346+N347</f>
        <v>2500000</v>
      </c>
    </row>
    <row r="349" spans="1:14" s="437" customFormat="1" ht="15" hidden="1" customHeight="1">
      <c r="A349" s="738" t="s">
        <v>44</v>
      </c>
      <c r="B349" s="739"/>
      <c r="C349" s="713" t="s">
        <v>539</v>
      </c>
      <c r="D349" s="714"/>
      <c r="E349" s="460" t="s">
        <v>540</v>
      </c>
      <c r="F349" s="676" t="s">
        <v>541</v>
      </c>
      <c r="G349" s="402" t="s">
        <v>6</v>
      </c>
      <c r="H349" s="403">
        <f t="shared" si="67"/>
        <v>116000</v>
      </c>
      <c r="I349" s="404">
        <f t="shared" si="68"/>
        <v>0</v>
      </c>
      <c r="J349" s="404">
        <v>0</v>
      </c>
      <c r="K349" s="404">
        <v>0</v>
      </c>
      <c r="L349" s="404">
        <f t="shared" si="69"/>
        <v>116000</v>
      </c>
      <c r="M349" s="404">
        <v>0</v>
      </c>
      <c r="N349" s="404">
        <v>116000</v>
      </c>
    </row>
    <row r="350" spans="1:14" s="437" customFormat="1" ht="15" hidden="1" customHeight="1">
      <c r="A350" s="672"/>
      <c r="B350" s="695"/>
      <c r="C350" s="674"/>
      <c r="D350" s="695"/>
      <c r="E350" s="458"/>
      <c r="F350" s="678"/>
      <c r="G350" s="402" t="s">
        <v>7</v>
      </c>
      <c r="H350" s="403">
        <f t="shared" si="67"/>
        <v>0</v>
      </c>
      <c r="I350" s="404">
        <f t="shared" si="68"/>
        <v>0</v>
      </c>
      <c r="J350" s="404">
        <v>0</v>
      </c>
      <c r="K350" s="404">
        <v>0</v>
      </c>
      <c r="L350" s="404">
        <f t="shared" si="69"/>
        <v>0</v>
      </c>
      <c r="M350" s="404">
        <v>0</v>
      </c>
      <c r="N350" s="404">
        <v>0</v>
      </c>
    </row>
    <row r="351" spans="1:14" s="437" customFormat="1" ht="15" hidden="1" customHeight="1">
      <c r="A351" s="672"/>
      <c r="B351" s="695"/>
      <c r="C351" s="674"/>
      <c r="D351" s="695"/>
      <c r="E351" s="459"/>
      <c r="F351" s="680"/>
      <c r="G351" s="402" t="s">
        <v>8</v>
      </c>
      <c r="H351" s="403">
        <f t="shared" si="67"/>
        <v>116000</v>
      </c>
      <c r="I351" s="404">
        <f t="shared" si="68"/>
        <v>0</v>
      </c>
      <c r="J351" s="404">
        <f>J349+J350</f>
        <v>0</v>
      </c>
      <c r="K351" s="404">
        <f>K349+K350</f>
        <v>0</v>
      </c>
      <c r="L351" s="404">
        <f t="shared" si="69"/>
        <v>116000</v>
      </c>
      <c r="M351" s="404">
        <f>M349+M350</f>
        <v>0</v>
      </c>
      <c r="N351" s="404">
        <f>N349+N350</f>
        <v>116000</v>
      </c>
    </row>
    <row r="352" spans="1:14" s="437" customFormat="1" ht="15" hidden="1" customHeight="1">
      <c r="A352" s="672"/>
      <c r="B352" s="682"/>
      <c r="C352" s="674"/>
      <c r="D352" s="675"/>
      <c r="E352" s="460" t="s">
        <v>542</v>
      </c>
      <c r="F352" s="676" t="s">
        <v>543</v>
      </c>
      <c r="G352" s="402" t="s">
        <v>6</v>
      </c>
      <c r="H352" s="403">
        <f t="shared" si="67"/>
        <v>559000</v>
      </c>
      <c r="I352" s="404">
        <f t="shared" si="68"/>
        <v>0</v>
      </c>
      <c r="J352" s="404">
        <v>0</v>
      </c>
      <c r="K352" s="404">
        <v>0</v>
      </c>
      <c r="L352" s="404">
        <f t="shared" si="69"/>
        <v>559000</v>
      </c>
      <c r="M352" s="404">
        <v>0</v>
      </c>
      <c r="N352" s="404">
        <v>559000</v>
      </c>
    </row>
    <row r="353" spans="1:14" s="437" customFormat="1" ht="15" hidden="1" customHeight="1">
      <c r="A353" s="672"/>
      <c r="B353" s="695"/>
      <c r="C353" s="674"/>
      <c r="D353" s="695"/>
      <c r="E353" s="458"/>
      <c r="F353" s="678"/>
      <c r="G353" s="402" t="s">
        <v>7</v>
      </c>
      <c r="H353" s="403">
        <f t="shared" si="67"/>
        <v>0</v>
      </c>
      <c r="I353" s="404">
        <f t="shared" si="68"/>
        <v>0</v>
      </c>
      <c r="J353" s="404">
        <v>0</v>
      </c>
      <c r="K353" s="404">
        <v>0</v>
      </c>
      <c r="L353" s="404">
        <f t="shared" si="69"/>
        <v>0</v>
      </c>
      <c r="M353" s="404">
        <v>0</v>
      </c>
      <c r="N353" s="404">
        <v>0</v>
      </c>
    </row>
    <row r="354" spans="1:14" s="437" customFormat="1" ht="15" hidden="1" customHeight="1">
      <c r="A354" s="672"/>
      <c r="B354" s="695"/>
      <c r="C354" s="674"/>
      <c r="D354" s="695"/>
      <c r="E354" s="458"/>
      <c r="F354" s="680"/>
      <c r="G354" s="402" t="s">
        <v>8</v>
      </c>
      <c r="H354" s="403">
        <f t="shared" ref="H354:H402" si="70">I354+L354</f>
        <v>559000</v>
      </c>
      <c r="I354" s="404">
        <f t="shared" ref="I354:I402" si="71">J354+K354</f>
        <v>0</v>
      </c>
      <c r="J354" s="404">
        <f>J352+J353</f>
        <v>0</v>
      </c>
      <c r="K354" s="404">
        <f>K352+K353</f>
        <v>0</v>
      </c>
      <c r="L354" s="404">
        <f t="shared" ref="L354:L402" si="72">M354+N354</f>
        <v>559000</v>
      </c>
      <c r="M354" s="404">
        <f>M352+M353</f>
        <v>0</v>
      </c>
      <c r="N354" s="404">
        <f>N352+N353</f>
        <v>559000</v>
      </c>
    </row>
    <row r="355" spans="1:14" s="355" customFormat="1" ht="15" hidden="1" customHeight="1">
      <c r="A355" s="687"/>
      <c r="B355" s="688"/>
      <c r="C355" s="689"/>
      <c r="D355" s="690"/>
      <c r="E355" s="452" t="s">
        <v>544</v>
      </c>
      <c r="F355" s="676" t="s">
        <v>545</v>
      </c>
      <c r="G355" s="402" t="s">
        <v>6</v>
      </c>
      <c r="H355" s="403">
        <f t="shared" si="70"/>
        <v>625000</v>
      </c>
      <c r="I355" s="404">
        <f t="shared" si="71"/>
        <v>4980</v>
      </c>
      <c r="J355" s="404">
        <v>0</v>
      </c>
      <c r="K355" s="404">
        <v>4980</v>
      </c>
      <c r="L355" s="404">
        <f t="shared" si="72"/>
        <v>620020</v>
      </c>
      <c r="M355" s="404">
        <v>0</v>
      </c>
      <c r="N355" s="404">
        <v>620020</v>
      </c>
    </row>
    <row r="356" spans="1:14" s="355" customFormat="1" ht="15" hidden="1" customHeight="1">
      <c r="A356" s="687"/>
      <c r="B356" s="695"/>
      <c r="C356" s="689"/>
      <c r="D356" s="695"/>
      <c r="E356" s="454"/>
      <c r="F356" s="678"/>
      <c r="G356" s="402" t="s">
        <v>7</v>
      </c>
      <c r="H356" s="403">
        <f t="shared" si="70"/>
        <v>0</v>
      </c>
      <c r="I356" s="404">
        <f t="shared" si="71"/>
        <v>0</v>
      </c>
      <c r="J356" s="404">
        <v>0</v>
      </c>
      <c r="K356" s="404">
        <v>0</v>
      </c>
      <c r="L356" s="404">
        <f t="shared" si="72"/>
        <v>0</v>
      </c>
      <c r="M356" s="404">
        <v>0</v>
      </c>
      <c r="N356" s="404">
        <v>0</v>
      </c>
    </row>
    <row r="357" spans="1:14" s="355" customFormat="1" ht="15" hidden="1" customHeight="1">
      <c r="A357" s="687"/>
      <c r="B357" s="695"/>
      <c r="C357" s="689"/>
      <c r="D357" s="695"/>
      <c r="E357" s="454"/>
      <c r="F357" s="680"/>
      <c r="G357" s="402" t="s">
        <v>8</v>
      </c>
      <c r="H357" s="403">
        <f t="shared" si="70"/>
        <v>625000</v>
      </c>
      <c r="I357" s="404">
        <f t="shared" si="71"/>
        <v>4980</v>
      </c>
      <c r="J357" s="404">
        <f>J355+J356</f>
        <v>0</v>
      </c>
      <c r="K357" s="404">
        <f>K355+K356</f>
        <v>4980</v>
      </c>
      <c r="L357" s="404">
        <f t="shared" si="72"/>
        <v>620020</v>
      </c>
      <c r="M357" s="404">
        <f>M355+M356</f>
        <v>0</v>
      </c>
      <c r="N357" s="404">
        <f>N355+N356</f>
        <v>620020</v>
      </c>
    </row>
    <row r="358" spans="1:14" s="437" customFormat="1" ht="15.6" hidden="1" customHeight="1">
      <c r="A358" s="672"/>
      <c r="B358" s="682"/>
      <c r="C358" s="674"/>
      <c r="D358" s="675"/>
      <c r="E358" s="460" t="s">
        <v>536</v>
      </c>
      <c r="F358" s="676" t="s">
        <v>546</v>
      </c>
      <c r="G358" s="402" t="s">
        <v>6</v>
      </c>
      <c r="H358" s="403">
        <f t="shared" si="70"/>
        <v>7429941</v>
      </c>
      <c r="I358" s="404">
        <f t="shared" si="71"/>
        <v>4285662</v>
      </c>
      <c r="J358" s="404">
        <v>0</v>
      </c>
      <c r="K358" s="404">
        <v>4285662</v>
      </c>
      <c r="L358" s="404">
        <f t="shared" si="72"/>
        <v>3144279</v>
      </c>
      <c r="M358" s="404">
        <v>0</v>
      </c>
      <c r="N358" s="404">
        <v>3144279</v>
      </c>
    </row>
    <row r="359" spans="1:14" s="437" customFormat="1" ht="15.6" hidden="1" customHeight="1">
      <c r="A359" s="672"/>
      <c r="B359" s="695"/>
      <c r="C359" s="674"/>
      <c r="D359" s="695"/>
      <c r="E359" s="458"/>
      <c r="F359" s="678"/>
      <c r="G359" s="402" t="s">
        <v>7</v>
      </c>
      <c r="H359" s="403">
        <f t="shared" si="70"/>
        <v>0</v>
      </c>
      <c r="I359" s="404">
        <f t="shared" si="71"/>
        <v>0</v>
      </c>
      <c r="J359" s="404">
        <v>0</v>
      </c>
      <c r="K359" s="404">
        <v>0</v>
      </c>
      <c r="L359" s="404">
        <f t="shared" si="72"/>
        <v>0</v>
      </c>
      <c r="M359" s="404">
        <v>0</v>
      </c>
      <c r="N359" s="404">
        <v>0</v>
      </c>
    </row>
    <row r="360" spans="1:14" s="437" customFormat="1" ht="15.6" hidden="1" customHeight="1">
      <c r="A360" s="672"/>
      <c r="B360" s="695"/>
      <c r="C360" s="674"/>
      <c r="D360" s="695"/>
      <c r="E360" s="458"/>
      <c r="F360" s="680"/>
      <c r="G360" s="402" t="s">
        <v>8</v>
      </c>
      <c r="H360" s="403">
        <f t="shared" si="70"/>
        <v>7429941</v>
      </c>
      <c r="I360" s="404">
        <f t="shared" si="71"/>
        <v>4285662</v>
      </c>
      <c r="J360" s="404">
        <f>J358+J359</f>
        <v>0</v>
      </c>
      <c r="K360" s="404">
        <f>K358+K359</f>
        <v>4285662</v>
      </c>
      <c r="L360" s="404">
        <f t="shared" si="72"/>
        <v>3144279</v>
      </c>
      <c r="M360" s="404">
        <f>M358+M359</f>
        <v>0</v>
      </c>
      <c r="N360" s="404">
        <f>N358+N359</f>
        <v>3144279</v>
      </c>
    </row>
    <row r="361" spans="1:14" s="437" customFormat="1" ht="15.6" hidden="1" customHeight="1">
      <c r="A361" s="672"/>
      <c r="B361" s="682"/>
      <c r="C361" s="674"/>
      <c r="D361" s="675"/>
      <c r="E361" s="458"/>
      <c r="F361" s="676" t="s">
        <v>547</v>
      </c>
      <c r="G361" s="402" t="s">
        <v>6</v>
      </c>
      <c r="H361" s="403">
        <f t="shared" si="70"/>
        <v>2318000</v>
      </c>
      <c r="I361" s="404">
        <f t="shared" si="71"/>
        <v>0</v>
      </c>
      <c r="J361" s="404">
        <v>0</v>
      </c>
      <c r="K361" s="404">
        <v>0</v>
      </c>
      <c r="L361" s="404">
        <f t="shared" si="72"/>
        <v>2318000</v>
      </c>
      <c r="M361" s="404">
        <v>0</v>
      </c>
      <c r="N361" s="404">
        <v>2318000</v>
      </c>
    </row>
    <row r="362" spans="1:14" s="437" customFormat="1" ht="15.6" hidden="1" customHeight="1">
      <c r="A362" s="672"/>
      <c r="B362" s="695"/>
      <c r="C362" s="674"/>
      <c r="D362" s="695"/>
      <c r="E362" s="458"/>
      <c r="F362" s="678"/>
      <c r="G362" s="402" t="s">
        <v>7</v>
      </c>
      <c r="H362" s="403">
        <f t="shared" si="70"/>
        <v>0</v>
      </c>
      <c r="I362" s="404">
        <f t="shared" si="71"/>
        <v>0</v>
      </c>
      <c r="J362" s="404">
        <v>0</v>
      </c>
      <c r="K362" s="404">
        <v>0</v>
      </c>
      <c r="L362" s="404">
        <f t="shared" si="72"/>
        <v>0</v>
      </c>
      <c r="M362" s="404">
        <v>0</v>
      </c>
      <c r="N362" s="404">
        <v>0</v>
      </c>
    </row>
    <row r="363" spans="1:14" s="437" customFormat="1" ht="15.6" hidden="1" customHeight="1">
      <c r="A363" s="683"/>
      <c r="B363" s="697"/>
      <c r="C363" s="685"/>
      <c r="D363" s="697"/>
      <c r="E363" s="458"/>
      <c r="F363" s="680"/>
      <c r="G363" s="402" t="s">
        <v>8</v>
      </c>
      <c r="H363" s="403">
        <f t="shared" si="70"/>
        <v>2318000</v>
      </c>
      <c r="I363" s="404">
        <f t="shared" si="71"/>
        <v>0</v>
      </c>
      <c r="J363" s="404">
        <f>J361+J362</f>
        <v>0</v>
      </c>
      <c r="K363" s="404">
        <f>K361+K362</f>
        <v>0</v>
      </c>
      <c r="L363" s="404">
        <f t="shared" si="72"/>
        <v>2318000</v>
      </c>
      <c r="M363" s="404">
        <f>M361+M362</f>
        <v>0</v>
      </c>
      <c r="N363" s="404">
        <f>N361+N362</f>
        <v>2318000</v>
      </c>
    </row>
    <row r="364" spans="1:14" s="355" customFormat="1" ht="15" hidden="1" customHeight="1">
      <c r="A364" s="691" t="s">
        <v>45</v>
      </c>
      <c r="B364" s="692"/>
      <c r="C364" s="693" t="s">
        <v>548</v>
      </c>
      <c r="D364" s="694"/>
      <c r="E364" s="452" t="s">
        <v>536</v>
      </c>
      <c r="F364" s="676" t="s">
        <v>549</v>
      </c>
      <c r="G364" s="402" t="s">
        <v>6</v>
      </c>
      <c r="H364" s="403">
        <f t="shared" si="70"/>
        <v>5314217</v>
      </c>
      <c r="I364" s="404">
        <f t="shared" si="71"/>
        <v>5131017</v>
      </c>
      <c r="J364" s="404">
        <v>0</v>
      </c>
      <c r="K364" s="404">
        <v>5131017</v>
      </c>
      <c r="L364" s="404">
        <f t="shared" si="72"/>
        <v>183200</v>
      </c>
      <c r="M364" s="404">
        <v>0</v>
      </c>
      <c r="N364" s="404">
        <v>183200</v>
      </c>
    </row>
    <row r="365" spans="1:14" s="355" customFormat="1" ht="15" hidden="1" customHeight="1">
      <c r="A365" s="687"/>
      <c r="B365" s="695"/>
      <c r="C365" s="689"/>
      <c r="D365" s="695"/>
      <c r="E365" s="454"/>
      <c r="F365" s="678"/>
      <c r="G365" s="402" t="s">
        <v>7</v>
      </c>
      <c r="H365" s="403">
        <f t="shared" si="70"/>
        <v>0</v>
      </c>
      <c r="I365" s="404">
        <f t="shared" si="71"/>
        <v>0</v>
      </c>
      <c r="J365" s="404">
        <v>0</v>
      </c>
      <c r="K365" s="404">
        <v>0</v>
      </c>
      <c r="L365" s="404">
        <f t="shared" si="72"/>
        <v>0</v>
      </c>
      <c r="M365" s="404">
        <v>0</v>
      </c>
      <c r="N365" s="404">
        <v>0</v>
      </c>
    </row>
    <row r="366" spans="1:14" s="355" customFormat="1" ht="15" hidden="1" customHeight="1">
      <c r="A366" s="696"/>
      <c r="B366" s="697"/>
      <c r="C366" s="698"/>
      <c r="D366" s="697"/>
      <c r="E366" s="455"/>
      <c r="F366" s="680"/>
      <c r="G366" s="402" t="s">
        <v>8</v>
      </c>
      <c r="H366" s="403">
        <f t="shared" si="70"/>
        <v>5314217</v>
      </c>
      <c r="I366" s="404">
        <f t="shared" si="71"/>
        <v>5131017</v>
      </c>
      <c r="J366" s="404">
        <f>J364+J365</f>
        <v>0</v>
      </c>
      <c r="K366" s="404">
        <f>K364+K365</f>
        <v>5131017</v>
      </c>
      <c r="L366" s="404">
        <f t="shared" si="72"/>
        <v>183200</v>
      </c>
      <c r="M366" s="404">
        <f>M364+M365</f>
        <v>0</v>
      </c>
      <c r="N366" s="404">
        <f>N364+N365</f>
        <v>183200</v>
      </c>
    </row>
    <row r="367" spans="1:14" s="355" customFormat="1" ht="15.75" hidden="1" customHeight="1">
      <c r="A367" s="691" t="s">
        <v>43</v>
      </c>
      <c r="B367" s="692"/>
      <c r="C367" s="693" t="s">
        <v>550</v>
      </c>
      <c r="D367" s="694"/>
      <c r="E367" s="452" t="s">
        <v>551</v>
      </c>
      <c r="F367" s="676" t="s">
        <v>552</v>
      </c>
      <c r="G367" s="402" t="s">
        <v>6</v>
      </c>
      <c r="H367" s="403">
        <f t="shared" si="70"/>
        <v>70300</v>
      </c>
      <c r="I367" s="404">
        <f t="shared" si="71"/>
        <v>70300</v>
      </c>
      <c r="J367" s="404">
        <v>70251</v>
      </c>
      <c r="K367" s="404">
        <v>49</v>
      </c>
      <c r="L367" s="404">
        <f t="shared" si="72"/>
        <v>0</v>
      </c>
      <c r="M367" s="404">
        <v>0</v>
      </c>
      <c r="N367" s="404">
        <v>0</v>
      </c>
    </row>
    <row r="368" spans="1:14" s="355" customFormat="1" ht="15.75" hidden="1" customHeight="1">
      <c r="A368" s="687"/>
      <c r="B368" s="695"/>
      <c r="C368" s="766"/>
      <c r="D368" s="767"/>
      <c r="E368" s="454"/>
      <c r="F368" s="678"/>
      <c r="G368" s="402" t="s">
        <v>7</v>
      </c>
      <c r="H368" s="403">
        <f t="shared" si="70"/>
        <v>0</v>
      </c>
      <c r="I368" s="404">
        <f t="shared" si="71"/>
        <v>0</v>
      </c>
      <c r="J368" s="404">
        <v>0</v>
      </c>
      <c r="K368" s="404">
        <v>0</v>
      </c>
      <c r="L368" s="404">
        <f t="shared" si="72"/>
        <v>0</v>
      </c>
      <c r="M368" s="404">
        <v>0</v>
      </c>
      <c r="N368" s="404">
        <v>0</v>
      </c>
    </row>
    <row r="369" spans="1:14" s="355" customFormat="1" ht="15.75" hidden="1" customHeight="1">
      <c r="A369" s="687"/>
      <c r="B369" s="695"/>
      <c r="C369" s="698"/>
      <c r="D369" s="697"/>
      <c r="E369" s="455"/>
      <c r="F369" s="680"/>
      <c r="G369" s="402" t="s">
        <v>8</v>
      </c>
      <c r="H369" s="403">
        <f t="shared" si="70"/>
        <v>70300</v>
      </c>
      <c r="I369" s="404">
        <f t="shared" si="71"/>
        <v>70300</v>
      </c>
      <c r="J369" s="404">
        <f>J367+J368</f>
        <v>70251</v>
      </c>
      <c r="K369" s="404">
        <f>K367+K368</f>
        <v>49</v>
      </c>
      <c r="L369" s="404">
        <f t="shared" si="72"/>
        <v>0</v>
      </c>
      <c r="M369" s="404">
        <f>M367+M368</f>
        <v>0</v>
      </c>
      <c r="N369" s="404">
        <f>N367+N368</f>
        <v>0</v>
      </c>
    </row>
    <row r="370" spans="1:14" s="437" customFormat="1" ht="15.75" hidden="1" customHeight="1">
      <c r="A370" s="672"/>
      <c r="B370" s="682"/>
      <c r="C370" s="713" t="s">
        <v>553</v>
      </c>
      <c r="D370" s="714"/>
      <c r="E370" s="460" t="s">
        <v>554</v>
      </c>
      <c r="F370" s="676" t="s">
        <v>555</v>
      </c>
      <c r="G370" s="402" t="s">
        <v>6</v>
      </c>
      <c r="H370" s="403">
        <f t="shared" si="70"/>
        <v>385444</v>
      </c>
      <c r="I370" s="404">
        <f t="shared" si="71"/>
        <v>385444</v>
      </c>
      <c r="J370" s="404">
        <v>382681</v>
      </c>
      <c r="K370" s="404">
        <v>2763</v>
      </c>
      <c r="L370" s="404">
        <f t="shared" si="72"/>
        <v>0</v>
      </c>
      <c r="M370" s="404">
        <v>0</v>
      </c>
      <c r="N370" s="404">
        <v>0</v>
      </c>
    </row>
    <row r="371" spans="1:14" s="437" customFormat="1" ht="15.75" hidden="1" customHeight="1">
      <c r="A371" s="672"/>
      <c r="B371" s="695"/>
      <c r="C371" s="674"/>
      <c r="D371" s="695"/>
      <c r="E371" s="458"/>
      <c r="F371" s="678"/>
      <c r="G371" s="402" t="s">
        <v>7</v>
      </c>
      <c r="H371" s="403">
        <f t="shared" si="70"/>
        <v>0</v>
      </c>
      <c r="I371" s="404">
        <f t="shared" si="71"/>
        <v>0</v>
      </c>
      <c r="J371" s="404">
        <v>0</v>
      </c>
      <c r="K371" s="404">
        <v>0</v>
      </c>
      <c r="L371" s="404">
        <f t="shared" si="72"/>
        <v>0</v>
      </c>
      <c r="M371" s="404">
        <v>0</v>
      </c>
      <c r="N371" s="404">
        <v>0</v>
      </c>
    </row>
    <row r="372" spans="1:14" s="437" customFormat="1" ht="15.75" hidden="1" customHeight="1">
      <c r="A372" s="672"/>
      <c r="B372" s="695"/>
      <c r="C372" s="685"/>
      <c r="D372" s="697"/>
      <c r="E372" s="459"/>
      <c r="F372" s="680"/>
      <c r="G372" s="402" t="s">
        <v>8</v>
      </c>
      <c r="H372" s="403">
        <f t="shared" si="70"/>
        <v>385444</v>
      </c>
      <c r="I372" s="404">
        <f t="shared" si="71"/>
        <v>385444</v>
      </c>
      <c r="J372" s="404">
        <f>J370+J371</f>
        <v>382681</v>
      </c>
      <c r="K372" s="404">
        <f>K370+K371</f>
        <v>2763</v>
      </c>
      <c r="L372" s="404">
        <f t="shared" si="72"/>
        <v>0</v>
      </c>
      <c r="M372" s="404">
        <f>M370+M371</f>
        <v>0</v>
      </c>
      <c r="N372" s="404">
        <f>N370+N371</f>
        <v>0</v>
      </c>
    </row>
    <row r="373" spans="1:14" s="437" customFormat="1" ht="15" hidden="1" customHeight="1">
      <c r="A373" s="672"/>
      <c r="B373" s="682"/>
      <c r="C373" s="713" t="s">
        <v>556</v>
      </c>
      <c r="D373" s="714"/>
      <c r="E373" s="460" t="s">
        <v>363</v>
      </c>
      <c r="F373" s="676" t="s">
        <v>557</v>
      </c>
      <c r="G373" s="402" t="s">
        <v>6</v>
      </c>
      <c r="H373" s="403">
        <f t="shared" si="70"/>
        <v>700000</v>
      </c>
      <c r="I373" s="404">
        <f t="shared" si="71"/>
        <v>700000</v>
      </c>
      <c r="J373" s="404">
        <v>700000</v>
      </c>
      <c r="K373" s="404">
        <v>0</v>
      </c>
      <c r="L373" s="404">
        <f t="shared" si="72"/>
        <v>0</v>
      </c>
      <c r="M373" s="404">
        <v>0</v>
      </c>
      <c r="N373" s="404">
        <v>0</v>
      </c>
    </row>
    <row r="374" spans="1:14" s="437" customFormat="1" ht="15" hidden="1" customHeight="1">
      <c r="A374" s="672"/>
      <c r="B374" s="695"/>
      <c r="C374" s="674"/>
      <c r="D374" s="695"/>
      <c r="E374" s="458"/>
      <c r="F374" s="678"/>
      <c r="G374" s="402" t="s">
        <v>7</v>
      </c>
      <c r="H374" s="403">
        <f t="shared" si="70"/>
        <v>0</v>
      </c>
      <c r="I374" s="404">
        <f t="shared" si="71"/>
        <v>0</v>
      </c>
      <c r="J374" s="404">
        <v>0</v>
      </c>
      <c r="K374" s="404">
        <v>0</v>
      </c>
      <c r="L374" s="404">
        <f t="shared" si="72"/>
        <v>0</v>
      </c>
      <c r="M374" s="404">
        <v>0</v>
      </c>
      <c r="N374" s="404">
        <v>0</v>
      </c>
    </row>
    <row r="375" spans="1:14" s="437" customFormat="1" ht="15" hidden="1" customHeight="1">
      <c r="A375" s="672"/>
      <c r="B375" s="695"/>
      <c r="C375" s="674"/>
      <c r="D375" s="695"/>
      <c r="E375" s="459"/>
      <c r="F375" s="680"/>
      <c r="G375" s="402" t="s">
        <v>8</v>
      </c>
      <c r="H375" s="403">
        <f t="shared" si="70"/>
        <v>700000</v>
      </c>
      <c r="I375" s="404">
        <f t="shared" si="71"/>
        <v>700000</v>
      </c>
      <c r="J375" s="404">
        <f>J373+J374</f>
        <v>700000</v>
      </c>
      <c r="K375" s="404">
        <f>K373+K374</f>
        <v>0</v>
      </c>
      <c r="L375" s="404">
        <f t="shared" si="72"/>
        <v>0</v>
      </c>
      <c r="M375" s="404">
        <f>M373+M374</f>
        <v>0</v>
      </c>
      <c r="N375" s="404">
        <f>N373+N374</f>
        <v>0</v>
      </c>
    </row>
    <row r="376" spans="1:14" s="355" customFormat="1" ht="15.75" hidden="1" customHeight="1">
      <c r="A376" s="687"/>
      <c r="B376" s="688"/>
      <c r="C376" s="693" t="s">
        <v>558</v>
      </c>
      <c r="D376" s="694"/>
      <c r="E376" s="452" t="s">
        <v>559</v>
      </c>
      <c r="F376" s="676" t="s">
        <v>560</v>
      </c>
      <c r="G376" s="402" t="s">
        <v>6</v>
      </c>
      <c r="H376" s="403">
        <f t="shared" si="70"/>
        <v>264804</v>
      </c>
      <c r="I376" s="404">
        <f t="shared" si="71"/>
        <v>264804</v>
      </c>
      <c r="J376" s="404">
        <v>261934</v>
      </c>
      <c r="K376" s="404">
        <v>2870</v>
      </c>
      <c r="L376" s="404">
        <f t="shared" si="72"/>
        <v>0</v>
      </c>
      <c r="M376" s="404">
        <v>0</v>
      </c>
      <c r="N376" s="404">
        <v>0</v>
      </c>
    </row>
    <row r="377" spans="1:14" s="355" customFormat="1" ht="15.75" hidden="1" customHeight="1">
      <c r="A377" s="687"/>
      <c r="B377" s="695"/>
      <c r="C377" s="689"/>
      <c r="D377" s="695"/>
      <c r="E377" s="454"/>
      <c r="F377" s="678"/>
      <c r="G377" s="402" t="s">
        <v>7</v>
      </c>
      <c r="H377" s="403">
        <f t="shared" si="70"/>
        <v>0</v>
      </c>
      <c r="I377" s="404">
        <f t="shared" si="71"/>
        <v>0</v>
      </c>
      <c r="J377" s="404">
        <v>0</v>
      </c>
      <c r="K377" s="404">
        <v>0</v>
      </c>
      <c r="L377" s="404">
        <f t="shared" si="72"/>
        <v>0</v>
      </c>
      <c r="M377" s="404">
        <v>0</v>
      </c>
      <c r="N377" s="404">
        <v>0</v>
      </c>
    </row>
    <row r="378" spans="1:14" s="355" customFormat="1" ht="15.75" hidden="1" customHeight="1">
      <c r="A378" s="687"/>
      <c r="B378" s="695"/>
      <c r="C378" s="689"/>
      <c r="D378" s="695"/>
      <c r="E378" s="455"/>
      <c r="F378" s="680"/>
      <c r="G378" s="402" t="s">
        <v>8</v>
      </c>
      <c r="H378" s="403">
        <f t="shared" si="70"/>
        <v>264804</v>
      </c>
      <c r="I378" s="404">
        <f t="shared" si="71"/>
        <v>264804</v>
      </c>
      <c r="J378" s="404">
        <f>J376+J377</f>
        <v>261934</v>
      </c>
      <c r="K378" s="404">
        <f>K376+K377</f>
        <v>2870</v>
      </c>
      <c r="L378" s="404">
        <f t="shared" si="72"/>
        <v>0</v>
      </c>
      <c r="M378" s="404">
        <f>M376+M377</f>
        <v>0</v>
      </c>
      <c r="N378" s="404">
        <f>N376+N377</f>
        <v>0</v>
      </c>
    </row>
    <row r="379" spans="1:14" s="355" customFormat="1" ht="15.75" hidden="1" customHeight="1">
      <c r="A379" s="687"/>
      <c r="B379" s="688"/>
      <c r="C379" s="689"/>
      <c r="D379" s="690"/>
      <c r="E379" s="452" t="s">
        <v>561</v>
      </c>
      <c r="F379" s="676" t="s">
        <v>562</v>
      </c>
      <c r="G379" s="402" t="s">
        <v>6</v>
      </c>
      <c r="H379" s="403">
        <f t="shared" si="70"/>
        <v>3361373</v>
      </c>
      <c r="I379" s="404">
        <f t="shared" si="71"/>
        <v>3358298</v>
      </c>
      <c r="J379" s="404">
        <v>3340631</v>
      </c>
      <c r="K379" s="404">
        <v>17667</v>
      </c>
      <c r="L379" s="404">
        <f t="shared" si="72"/>
        <v>3075</v>
      </c>
      <c r="M379" s="404">
        <v>3075</v>
      </c>
      <c r="N379" s="404">
        <v>0</v>
      </c>
    </row>
    <row r="380" spans="1:14" s="355" customFormat="1" ht="15.75" hidden="1" customHeight="1">
      <c r="A380" s="687"/>
      <c r="B380" s="695"/>
      <c r="C380" s="689"/>
      <c r="D380" s="695"/>
      <c r="E380" s="454"/>
      <c r="F380" s="678"/>
      <c r="G380" s="402" t="s">
        <v>7</v>
      </c>
      <c r="H380" s="403">
        <f t="shared" si="70"/>
        <v>0</v>
      </c>
      <c r="I380" s="404">
        <f t="shared" si="71"/>
        <v>0</v>
      </c>
      <c r="J380" s="404">
        <v>0</v>
      </c>
      <c r="K380" s="404">
        <v>0</v>
      </c>
      <c r="L380" s="404">
        <f t="shared" si="72"/>
        <v>0</v>
      </c>
      <c r="M380" s="404">
        <v>0</v>
      </c>
      <c r="N380" s="404">
        <v>0</v>
      </c>
    </row>
    <row r="381" spans="1:14" s="355" customFormat="1" ht="15.75" hidden="1" customHeight="1">
      <c r="A381" s="687"/>
      <c r="B381" s="695"/>
      <c r="C381" s="689"/>
      <c r="D381" s="695"/>
      <c r="E381" s="455"/>
      <c r="F381" s="680"/>
      <c r="G381" s="402" t="s">
        <v>8</v>
      </c>
      <c r="H381" s="403">
        <f t="shared" si="70"/>
        <v>3361373</v>
      </c>
      <c r="I381" s="404">
        <f t="shared" si="71"/>
        <v>3358298</v>
      </c>
      <c r="J381" s="404">
        <f>J379+J380</f>
        <v>3340631</v>
      </c>
      <c r="K381" s="404">
        <f>K379+K380</f>
        <v>17667</v>
      </c>
      <c r="L381" s="404">
        <f t="shared" si="72"/>
        <v>3075</v>
      </c>
      <c r="M381" s="404">
        <f>M379+M380</f>
        <v>3075</v>
      </c>
      <c r="N381" s="404">
        <f>N379+N380</f>
        <v>0</v>
      </c>
    </row>
    <row r="382" spans="1:14" s="437" customFormat="1" ht="15.75" hidden="1" customHeight="1">
      <c r="A382" s="672"/>
      <c r="B382" s="682"/>
      <c r="C382" s="674"/>
      <c r="D382" s="675"/>
      <c r="E382" s="460" t="s">
        <v>563</v>
      </c>
      <c r="F382" s="676" t="s">
        <v>564</v>
      </c>
      <c r="G382" s="402" t="s">
        <v>6</v>
      </c>
      <c r="H382" s="403">
        <f t="shared" si="70"/>
        <v>4025025</v>
      </c>
      <c r="I382" s="404">
        <f t="shared" si="71"/>
        <v>3981371</v>
      </c>
      <c r="J382" s="404">
        <v>3949295</v>
      </c>
      <c r="K382" s="404">
        <v>32076</v>
      </c>
      <c r="L382" s="404">
        <f t="shared" si="72"/>
        <v>43654</v>
      </c>
      <c r="M382" s="404">
        <v>42642</v>
      </c>
      <c r="N382" s="404">
        <v>1012</v>
      </c>
    </row>
    <row r="383" spans="1:14" s="437" customFormat="1" ht="15.75" hidden="1" customHeight="1">
      <c r="A383" s="672"/>
      <c r="B383" s="695"/>
      <c r="C383" s="674"/>
      <c r="D383" s="695"/>
      <c r="E383" s="458"/>
      <c r="F383" s="678"/>
      <c r="G383" s="402" t="s">
        <v>7</v>
      </c>
      <c r="H383" s="403">
        <f t="shared" si="70"/>
        <v>0</v>
      </c>
      <c r="I383" s="404">
        <f t="shared" si="71"/>
        <v>0</v>
      </c>
      <c r="J383" s="404">
        <v>0</v>
      </c>
      <c r="K383" s="404">
        <v>0</v>
      </c>
      <c r="L383" s="404">
        <f t="shared" si="72"/>
        <v>0</v>
      </c>
      <c r="M383" s="404">
        <v>0</v>
      </c>
      <c r="N383" s="404">
        <v>0</v>
      </c>
    </row>
    <row r="384" spans="1:14" s="437" customFormat="1" ht="15.75" hidden="1" customHeight="1">
      <c r="A384" s="672"/>
      <c r="B384" s="695"/>
      <c r="C384" s="674"/>
      <c r="D384" s="695"/>
      <c r="E384" s="458"/>
      <c r="F384" s="678"/>
      <c r="G384" s="452" t="s">
        <v>8</v>
      </c>
      <c r="H384" s="435">
        <f t="shared" si="70"/>
        <v>4025025</v>
      </c>
      <c r="I384" s="436">
        <f t="shared" si="71"/>
        <v>3981371</v>
      </c>
      <c r="J384" s="436">
        <f>J382+J383</f>
        <v>3949295</v>
      </c>
      <c r="K384" s="436">
        <f>K382+K383</f>
        <v>32076</v>
      </c>
      <c r="L384" s="436">
        <f t="shared" si="72"/>
        <v>43654</v>
      </c>
      <c r="M384" s="436">
        <f>M382+M383</f>
        <v>42642</v>
      </c>
      <c r="N384" s="436">
        <f>N382+N383</f>
        <v>1012</v>
      </c>
    </row>
    <row r="385" spans="1:14" s="355" customFormat="1" ht="15.75" hidden="1" customHeight="1">
      <c r="A385" s="687"/>
      <c r="B385" s="688"/>
      <c r="C385" s="689"/>
      <c r="D385" s="690"/>
      <c r="E385" s="452" t="s">
        <v>565</v>
      </c>
      <c r="F385" s="676" t="s">
        <v>566</v>
      </c>
      <c r="G385" s="402" t="s">
        <v>6</v>
      </c>
      <c r="H385" s="403">
        <f t="shared" si="70"/>
        <v>3242231</v>
      </c>
      <c r="I385" s="404">
        <f t="shared" si="71"/>
        <v>3242231</v>
      </c>
      <c r="J385" s="404">
        <v>3235204</v>
      </c>
      <c r="K385" s="404">
        <v>7027</v>
      </c>
      <c r="L385" s="404">
        <f t="shared" si="72"/>
        <v>0</v>
      </c>
      <c r="M385" s="404">
        <v>0</v>
      </c>
      <c r="N385" s="404">
        <v>0</v>
      </c>
    </row>
    <row r="386" spans="1:14" s="355" customFormat="1" ht="15.75" hidden="1" customHeight="1">
      <c r="A386" s="687"/>
      <c r="B386" s="695"/>
      <c r="C386" s="689"/>
      <c r="D386" s="695"/>
      <c r="E386" s="454"/>
      <c r="F386" s="678"/>
      <c r="G386" s="402" t="s">
        <v>7</v>
      </c>
      <c r="H386" s="403">
        <f t="shared" si="70"/>
        <v>0</v>
      </c>
      <c r="I386" s="404">
        <f t="shared" si="71"/>
        <v>0</v>
      </c>
      <c r="J386" s="404">
        <v>0</v>
      </c>
      <c r="K386" s="404">
        <v>0</v>
      </c>
      <c r="L386" s="404">
        <f t="shared" si="72"/>
        <v>0</v>
      </c>
      <c r="M386" s="404">
        <v>0</v>
      </c>
      <c r="N386" s="404">
        <v>0</v>
      </c>
    </row>
    <row r="387" spans="1:14" s="355" customFormat="1" ht="15.75" hidden="1" customHeight="1">
      <c r="A387" s="696"/>
      <c r="B387" s="697"/>
      <c r="C387" s="698"/>
      <c r="D387" s="697"/>
      <c r="E387" s="455"/>
      <c r="F387" s="680"/>
      <c r="G387" s="402" t="s">
        <v>8</v>
      </c>
      <c r="H387" s="403">
        <f t="shared" si="70"/>
        <v>3242231</v>
      </c>
      <c r="I387" s="404">
        <f t="shared" si="71"/>
        <v>3242231</v>
      </c>
      <c r="J387" s="404">
        <f>J385+J386</f>
        <v>3235204</v>
      </c>
      <c r="K387" s="404">
        <f>K385+K386</f>
        <v>7027</v>
      </c>
      <c r="L387" s="404">
        <f t="shared" si="72"/>
        <v>0</v>
      </c>
      <c r="M387" s="404">
        <f>M385+M386</f>
        <v>0</v>
      </c>
      <c r="N387" s="404">
        <f>N385+N386</f>
        <v>0</v>
      </c>
    </row>
    <row r="388" spans="1:14" s="437" customFormat="1" ht="15" hidden="1" customHeight="1">
      <c r="A388" s="738" t="s">
        <v>85</v>
      </c>
      <c r="B388" s="739"/>
      <c r="C388" s="713" t="s">
        <v>567</v>
      </c>
      <c r="D388" s="714"/>
      <c r="E388" s="460" t="s">
        <v>568</v>
      </c>
      <c r="F388" s="676" t="s">
        <v>569</v>
      </c>
      <c r="G388" s="402" t="s">
        <v>6</v>
      </c>
      <c r="H388" s="403">
        <f t="shared" si="70"/>
        <v>470648</v>
      </c>
      <c r="I388" s="404">
        <f t="shared" si="71"/>
        <v>0</v>
      </c>
      <c r="J388" s="404">
        <v>0</v>
      </c>
      <c r="K388" s="404">
        <v>0</v>
      </c>
      <c r="L388" s="404">
        <f t="shared" si="72"/>
        <v>470648</v>
      </c>
      <c r="M388" s="404">
        <v>0</v>
      </c>
      <c r="N388" s="404">
        <v>470648</v>
      </c>
    </row>
    <row r="389" spans="1:14" s="437" customFormat="1" ht="15" hidden="1" customHeight="1">
      <c r="A389" s="672"/>
      <c r="B389" s="695"/>
      <c r="C389" s="674"/>
      <c r="D389" s="695"/>
      <c r="E389" s="458"/>
      <c r="F389" s="678"/>
      <c r="G389" s="402" t="s">
        <v>7</v>
      </c>
      <c r="H389" s="403">
        <f t="shared" si="70"/>
        <v>0</v>
      </c>
      <c r="I389" s="404">
        <f t="shared" si="71"/>
        <v>0</v>
      </c>
      <c r="J389" s="404">
        <v>0</v>
      </c>
      <c r="K389" s="404">
        <v>0</v>
      </c>
      <c r="L389" s="404">
        <f t="shared" si="72"/>
        <v>0</v>
      </c>
      <c r="M389" s="404">
        <v>0</v>
      </c>
      <c r="N389" s="404">
        <v>0</v>
      </c>
    </row>
    <row r="390" spans="1:14" s="437" customFormat="1" ht="15" hidden="1" customHeight="1">
      <c r="A390" s="672"/>
      <c r="B390" s="695"/>
      <c r="C390" s="674"/>
      <c r="D390" s="695"/>
      <c r="E390" s="458"/>
      <c r="F390" s="680"/>
      <c r="G390" s="402" t="s">
        <v>8</v>
      </c>
      <c r="H390" s="403">
        <f t="shared" si="70"/>
        <v>470648</v>
      </c>
      <c r="I390" s="404">
        <f t="shared" si="71"/>
        <v>0</v>
      </c>
      <c r="J390" s="404">
        <f>J388+J389</f>
        <v>0</v>
      </c>
      <c r="K390" s="404">
        <f>K388+K389</f>
        <v>0</v>
      </c>
      <c r="L390" s="404">
        <f t="shared" si="72"/>
        <v>470648</v>
      </c>
      <c r="M390" s="404">
        <f>M388+M389</f>
        <v>0</v>
      </c>
      <c r="N390" s="404">
        <f>N388+N389</f>
        <v>470648</v>
      </c>
    </row>
    <row r="391" spans="1:14" s="437" customFormat="1" ht="15" hidden="1" customHeight="1">
      <c r="A391" s="672"/>
      <c r="B391" s="682"/>
      <c r="C391" s="674"/>
      <c r="D391" s="675"/>
      <c r="E391" s="458"/>
      <c r="F391" s="676" t="s">
        <v>570</v>
      </c>
      <c r="G391" s="402" t="s">
        <v>6</v>
      </c>
      <c r="H391" s="403">
        <f t="shared" si="70"/>
        <v>9457541</v>
      </c>
      <c r="I391" s="404">
        <f t="shared" si="71"/>
        <v>0</v>
      </c>
      <c r="J391" s="404">
        <v>0</v>
      </c>
      <c r="K391" s="404">
        <v>0</v>
      </c>
      <c r="L391" s="404">
        <f t="shared" si="72"/>
        <v>9457541</v>
      </c>
      <c r="M391" s="404">
        <v>0</v>
      </c>
      <c r="N391" s="404">
        <v>9457541</v>
      </c>
    </row>
    <row r="392" spans="1:14" s="437" customFormat="1" ht="15" hidden="1" customHeight="1">
      <c r="A392" s="672"/>
      <c r="B392" s="695"/>
      <c r="C392" s="674"/>
      <c r="D392" s="695"/>
      <c r="E392" s="458"/>
      <c r="F392" s="678"/>
      <c r="G392" s="402" t="s">
        <v>7</v>
      </c>
      <c r="H392" s="403">
        <f t="shared" si="70"/>
        <v>0</v>
      </c>
      <c r="I392" s="404">
        <f t="shared" si="71"/>
        <v>0</v>
      </c>
      <c r="J392" s="404">
        <v>0</v>
      </c>
      <c r="K392" s="404">
        <v>0</v>
      </c>
      <c r="L392" s="404">
        <f t="shared" si="72"/>
        <v>0</v>
      </c>
      <c r="M392" s="404">
        <v>0</v>
      </c>
      <c r="N392" s="404">
        <v>0</v>
      </c>
    </row>
    <row r="393" spans="1:14" s="437" customFormat="1" ht="15" hidden="1" customHeight="1">
      <c r="A393" s="672"/>
      <c r="B393" s="695"/>
      <c r="C393" s="685"/>
      <c r="D393" s="697"/>
      <c r="E393" s="458"/>
      <c r="F393" s="680"/>
      <c r="G393" s="402" t="s">
        <v>8</v>
      </c>
      <c r="H393" s="403">
        <f t="shared" si="70"/>
        <v>9457541</v>
      </c>
      <c r="I393" s="404">
        <f t="shared" si="71"/>
        <v>0</v>
      </c>
      <c r="J393" s="404">
        <f>J391+J392</f>
        <v>0</v>
      </c>
      <c r="K393" s="404">
        <f>K391+K392</f>
        <v>0</v>
      </c>
      <c r="L393" s="404">
        <f t="shared" si="72"/>
        <v>9457541</v>
      </c>
      <c r="M393" s="404">
        <f>M391+M392</f>
        <v>0</v>
      </c>
      <c r="N393" s="404">
        <f>N391+N392</f>
        <v>9457541</v>
      </c>
    </row>
    <row r="394" spans="1:14" s="355" customFormat="1" ht="15" hidden="1" customHeight="1">
      <c r="A394" s="687"/>
      <c r="B394" s="688"/>
      <c r="C394" s="693" t="s">
        <v>571</v>
      </c>
      <c r="D394" s="694"/>
      <c r="E394" s="452" t="s">
        <v>568</v>
      </c>
      <c r="F394" s="676" t="s">
        <v>572</v>
      </c>
      <c r="G394" s="402" t="s">
        <v>6</v>
      </c>
      <c r="H394" s="403">
        <f t="shared" si="70"/>
        <v>263140</v>
      </c>
      <c r="I394" s="404">
        <f t="shared" si="71"/>
        <v>263140</v>
      </c>
      <c r="J394" s="404">
        <v>0</v>
      </c>
      <c r="K394" s="404">
        <v>263140</v>
      </c>
      <c r="L394" s="404">
        <f t="shared" si="72"/>
        <v>0</v>
      </c>
      <c r="M394" s="404">
        <v>0</v>
      </c>
      <c r="N394" s="404">
        <v>0</v>
      </c>
    </row>
    <row r="395" spans="1:14" s="355" customFormat="1" ht="15" hidden="1" customHeight="1">
      <c r="A395" s="687"/>
      <c r="B395" s="695"/>
      <c r="C395" s="689"/>
      <c r="D395" s="695"/>
      <c r="E395" s="454"/>
      <c r="F395" s="678"/>
      <c r="G395" s="402" t="s">
        <v>7</v>
      </c>
      <c r="H395" s="403">
        <f t="shared" si="70"/>
        <v>0</v>
      </c>
      <c r="I395" s="404">
        <f t="shared" si="71"/>
        <v>0</v>
      </c>
      <c r="J395" s="404">
        <v>0</v>
      </c>
      <c r="K395" s="404">
        <v>0</v>
      </c>
      <c r="L395" s="404">
        <f t="shared" si="72"/>
        <v>0</v>
      </c>
      <c r="M395" s="404">
        <v>0</v>
      </c>
      <c r="N395" s="404">
        <v>0</v>
      </c>
    </row>
    <row r="396" spans="1:14" s="355" customFormat="1" ht="15" hidden="1" customHeight="1">
      <c r="A396" s="687"/>
      <c r="B396" s="695"/>
      <c r="C396" s="689"/>
      <c r="D396" s="695"/>
      <c r="E396" s="454"/>
      <c r="F396" s="680"/>
      <c r="G396" s="402" t="s">
        <v>8</v>
      </c>
      <c r="H396" s="403">
        <f t="shared" si="70"/>
        <v>263140</v>
      </c>
      <c r="I396" s="404">
        <f t="shared" si="71"/>
        <v>263140</v>
      </c>
      <c r="J396" s="404">
        <f>J394+J395</f>
        <v>0</v>
      </c>
      <c r="K396" s="404">
        <f>K394+K395</f>
        <v>263140</v>
      </c>
      <c r="L396" s="404">
        <f t="shared" si="72"/>
        <v>0</v>
      </c>
      <c r="M396" s="404">
        <f>M394+M395</f>
        <v>0</v>
      </c>
      <c r="N396" s="404">
        <f>N394+N395</f>
        <v>0</v>
      </c>
    </row>
    <row r="397" spans="1:14" s="355" customFormat="1" ht="15.6" hidden="1" customHeight="1">
      <c r="A397" s="687"/>
      <c r="B397" s="688"/>
      <c r="C397" s="689"/>
      <c r="D397" s="690"/>
      <c r="E397" s="461"/>
      <c r="F397" s="676" t="s">
        <v>573</v>
      </c>
      <c r="G397" s="402" t="s">
        <v>6</v>
      </c>
      <c r="H397" s="403">
        <f t="shared" si="70"/>
        <v>984457</v>
      </c>
      <c r="I397" s="404">
        <f t="shared" si="71"/>
        <v>399739</v>
      </c>
      <c r="J397" s="404">
        <v>0</v>
      </c>
      <c r="K397" s="404">
        <v>399739</v>
      </c>
      <c r="L397" s="404">
        <f t="shared" si="72"/>
        <v>584718</v>
      </c>
      <c r="M397" s="404">
        <v>0</v>
      </c>
      <c r="N397" s="404">
        <v>584718</v>
      </c>
    </row>
    <row r="398" spans="1:14" s="355" customFormat="1" ht="15.6" hidden="1" customHeight="1">
      <c r="A398" s="687"/>
      <c r="B398" s="695"/>
      <c r="C398" s="689"/>
      <c r="D398" s="695"/>
      <c r="E398" s="461"/>
      <c r="F398" s="678"/>
      <c r="G398" s="402" t="s">
        <v>7</v>
      </c>
      <c r="H398" s="403">
        <f t="shared" si="70"/>
        <v>0</v>
      </c>
      <c r="I398" s="404">
        <f t="shared" si="71"/>
        <v>0</v>
      </c>
      <c r="J398" s="404">
        <v>0</v>
      </c>
      <c r="K398" s="404">
        <v>0</v>
      </c>
      <c r="L398" s="404">
        <f t="shared" si="72"/>
        <v>0</v>
      </c>
      <c r="M398" s="404">
        <v>0</v>
      </c>
      <c r="N398" s="404">
        <v>0</v>
      </c>
    </row>
    <row r="399" spans="1:14" s="355" customFormat="1" ht="15.6" hidden="1" customHeight="1">
      <c r="A399" s="687"/>
      <c r="B399" s="695"/>
      <c r="C399" s="689"/>
      <c r="D399" s="695"/>
      <c r="E399" s="462"/>
      <c r="F399" s="680"/>
      <c r="G399" s="402" t="s">
        <v>8</v>
      </c>
      <c r="H399" s="403">
        <f t="shared" si="70"/>
        <v>984457</v>
      </c>
      <c r="I399" s="404">
        <f t="shared" si="71"/>
        <v>399739</v>
      </c>
      <c r="J399" s="404">
        <f>J397+J398</f>
        <v>0</v>
      </c>
      <c r="K399" s="404">
        <f>K397+K398</f>
        <v>399739</v>
      </c>
      <c r="L399" s="404">
        <f t="shared" si="72"/>
        <v>584718</v>
      </c>
      <c r="M399" s="404">
        <f>M397+M398</f>
        <v>0</v>
      </c>
      <c r="N399" s="404">
        <f>N397+N398</f>
        <v>584718</v>
      </c>
    </row>
    <row r="400" spans="1:14" s="355" customFormat="1" ht="15.6" hidden="1" customHeight="1">
      <c r="A400" s="687"/>
      <c r="B400" s="688"/>
      <c r="C400" s="689"/>
      <c r="D400" s="690"/>
      <c r="E400" s="454"/>
      <c r="F400" s="676" t="s">
        <v>574</v>
      </c>
      <c r="G400" s="402" t="s">
        <v>6</v>
      </c>
      <c r="H400" s="403">
        <f t="shared" si="70"/>
        <v>1288053</v>
      </c>
      <c r="I400" s="404">
        <f t="shared" si="71"/>
        <v>487351</v>
      </c>
      <c r="J400" s="404">
        <v>0</v>
      </c>
      <c r="K400" s="404">
        <v>487351</v>
      </c>
      <c r="L400" s="404">
        <f t="shared" si="72"/>
        <v>800702</v>
      </c>
      <c r="M400" s="404">
        <v>0</v>
      </c>
      <c r="N400" s="404">
        <v>800702</v>
      </c>
    </row>
    <row r="401" spans="1:14" s="355" customFormat="1" ht="15.6" hidden="1" customHeight="1">
      <c r="A401" s="687"/>
      <c r="B401" s="695"/>
      <c r="C401" s="689"/>
      <c r="D401" s="695"/>
      <c r="E401" s="461"/>
      <c r="F401" s="678"/>
      <c r="G401" s="402" t="s">
        <v>7</v>
      </c>
      <c r="H401" s="403">
        <f t="shared" si="70"/>
        <v>0</v>
      </c>
      <c r="I401" s="404">
        <f t="shared" si="71"/>
        <v>0</v>
      </c>
      <c r="J401" s="404">
        <v>0</v>
      </c>
      <c r="K401" s="404">
        <v>0</v>
      </c>
      <c r="L401" s="404">
        <f t="shared" si="72"/>
        <v>0</v>
      </c>
      <c r="M401" s="404">
        <v>0</v>
      </c>
      <c r="N401" s="404">
        <v>0</v>
      </c>
    </row>
    <row r="402" spans="1:14" s="355" customFormat="1" ht="15.6" hidden="1" customHeight="1">
      <c r="A402" s="696"/>
      <c r="B402" s="697"/>
      <c r="C402" s="698"/>
      <c r="D402" s="697"/>
      <c r="E402" s="463"/>
      <c r="F402" s="680"/>
      <c r="G402" s="402" t="s">
        <v>8</v>
      </c>
      <c r="H402" s="403">
        <f t="shared" si="70"/>
        <v>1288053</v>
      </c>
      <c r="I402" s="404">
        <f t="shared" si="71"/>
        <v>487351</v>
      </c>
      <c r="J402" s="404">
        <f>J400+J401</f>
        <v>0</v>
      </c>
      <c r="K402" s="404">
        <f>K400+K401</f>
        <v>487351</v>
      </c>
      <c r="L402" s="404">
        <f t="shared" si="72"/>
        <v>800702</v>
      </c>
      <c r="M402" s="404">
        <f>M400+M401</f>
        <v>0</v>
      </c>
      <c r="N402" s="404">
        <f>N400+N401</f>
        <v>800702</v>
      </c>
    </row>
    <row r="403" spans="1:14" s="425" customFormat="1" ht="5.25" hidden="1" customHeight="1">
      <c r="A403" s="464"/>
      <c r="B403" s="451"/>
      <c r="C403" s="451"/>
      <c r="D403" s="451"/>
      <c r="E403" s="451"/>
      <c r="F403" s="451"/>
      <c r="G403" s="421"/>
      <c r="H403" s="422"/>
      <c r="I403" s="423"/>
      <c r="J403" s="423"/>
      <c r="K403" s="423"/>
      <c r="L403" s="423"/>
      <c r="M403" s="423"/>
      <c r="N403" s="424"/>
    </row>
    <row r="404" spans="1:14" s="448" customFormat="1" ht="15" hidden="1" customHeight="1">
      <c r="A404" s="754" t="s">
        <v>575</v>
      </c>
      <c r="B404" s="755"/>
      <c r="C404" s="755"/>
      <c r="D404" s="755"/>
      <c r="E404" s="755"/>
      <c r="F404" s="755"/>
      <c r="G404" s="445" t="s">
        <v>6</v>
      </c>
      <c r="H404" s="446">
        <f>I404+L404</f>
        <v>12021988</v>
      </c>
      <c r="I404" s="447">
        <f>J404+K404</f>
        <v>9331092</v>
      </c>
      <c r="J404" s="447">
        <f t="shared" ref="J404:K406" si="73">J408+J411</f>
        <v>0</v>
      </c>
      <c r="K404" s="447">
        <f t="shared" si="73"/>
        <v>9331092</v>
      </c>
      <c r="L404" s="447">
        <f>M404+N404</f>
        <v>2690896</v>
      </c>
      <c r="M404" s="447">
        <f t="shared" ref="M404:N406" si="74">M408+M411</f>
        <v>0</v>
      </c>
      <c r="N404" s="447">
        <f t="shared" si="74"/>
        <v>2690896</v>
      </c>
    </row>
    <row r="405" spans="1:14" s="448" customFormat="1" ht="15" hidden="1" customHeight="1">
      <c r="A405" s="756"/>
      <c r="B405" s="757"/>
      <c r="C405" s="757"/>
      <c r="D405" s="757"/>
      <c r="E405" s="757"/>
      <c r="F405" s="757"/>
      <c r="G405" s="445" t="s">
        <v>7</v>
      </c>
      <c r="H405" s="446">
        <f>I405+L405</f>
        <v>0</v>
      </c>
      <c r="I405" s="447">
        <f>J405+K405</f>
        <v>0</v>
      </c>
      <c r="J405" s="447">
        <f t="shared" si="73"/>
        <v>0</v>
      </c>
      <c r="K405" s="447">
        <f t="shared" si="73"/>
        <v>0</v>
      </c>
      <c r="L405" s="447">
        <f>M405+N405</f>
        <v>0</v>
      </c>
      <c r="M405" s="447">
        <f t="shared" si="74"/>
        <v>0</v>
      </c>
      <c r="N405" s="447">
        <f t="shared" si="74"/>
        <v>0</v>
      </c>
    </row>
    <row r="406" spans="1:14" s="448" customFormat="1" ht="15" hidden="1" customHeight="1">
      <c r="A406" s="758"/>
      <c r="B406" s="759"/>
      <c r="C406" s="759"/>
      <c r="D406" s="759"/>
      <c r="E406" s="759"/>
      <c r="F406" s="759"/>
      <c r="G406" s="445" t="s">
        <v>8</v>
      </c>
      <c r="H406" s="446">
        <f>I406+L406</f>
        <v>12021988</v>
      </c>
      <c r="I406" s="447">
        <f>J406+K406</f>
        <v>9331092</v>
      </c>
      <c r="J406" s="447">
        <f t="shared" si="73"/>
        <v>0</v>
      </c>
      <c r="K406" s="447">
        <f t="shared" si="73"/>
        <v>9331092</v>
      </c>
      <c r="L406" s="447">
        <f>M406+N406</f>
        <v>2690896</v>
      </c>
      <c r="M406" s="447">
        <f t="shared" si="74"/>
        <v>0</v>
      </c>
      <c r="N406" s="447">
        <f t="shared" si="74"/>
        <v>2690896</v>
      </c>
    </row>
    <row r="407" spans="1:14" s="425" customFormat="1" ht="5.25" hidden="1" customHeight="1">
      <c r="A407" s="449"/>
      <c r="B407" s="451"/>
      <c r="C407" s="451"/>
      <c r="D407" s="451"/>
      <c r="E407" s="451"/>
      <c r="F407" s="451"/>
      <c r="G407" s="421"/>
      <c r="H407" s="422"/>
      <c r="I407" s="423"/>
      <c r="J407" s="423"/>
      <c r="K407" s="423"/>
      <c r="L407" s="423"/>
      <c r="M407" s="423"/>
      <c r="N407" s="424"/>
    </row>
    <row r="408" spans="1:14" s="355" customFormat="1" ht="15" hidden="1" customHeight="1">
      <c r="A408" s="691" t="s">
        <v>81</v>
      </c>
      <c r="B408" s="692"/>
      <c r="C408" s="693" t="s">
        <v>524</v>
      </c>
      <c r="D408" s="694"/>
      <c r="E408" s="452" t="s">
        <v>576</v>
      </c>
      <c r="F408" s="676" t="s">
        <v>577</v>
      </c>
      <c r="G408" s="402" t="s">
        <v>6</v>
      </c>
      <c r="H408" s="403">
        <f t="shared" ref="H408:H413" si="75">I408+L408</f>
        <v>8362988</v>
      </c>
      <c r="I408" s="404">
        <f t="shared" ref="I408:I413" si="76">J408+K408</f>
        <v>8362988</v>
      </c>
      <c r="J408" s="404">
        <v>0</v>
      </c>
      <c r="K408" s="404">
        <v>8362988</v>
      </c>
      <c r="L408" s="404">
        <f t="shared" ref="L408:L413" si="77">M408+N408</f>
        <v>0</v>
      </c>
      <c r="M408" s="404">
        <v>0</v>
      </c>
      <c r="N408" s="404">
        <v>0</v>
      </c>
    </row>
    <row r="409" spans="1:14" s="355" customFormat="1" ht="15" hidden="1" customHeight="1">
      <c r="A409" s="687"/>
      <c r="B409" s="695"/>
      <c r="C409" s="689"/>
      <c r="D409" s="695"/>
      <c r="E409" s="454"/>
      <c r="F409" s="678"/>
      <c r="G409" s="402" t="s">
        <v>7</v>
      </c>
      <c r="H409" s="403">
        <f t="shared" si="75"/>
        <v>0</v>
      </c>
      <c r="I409" s="404">
        <f t="shared" si="76"/>
        <v>0</v>
      </c>
      <c r="J409" s="404">
        <v>0</v>
      </c>
      <c r="K409" s="404">
        <v>0</v>
      </c>
      <c r="L409" s="404">
        <f t="shared" si="77"/>
        <v>0</v>
      </c>
      <c r="M409" s="404">
        <v>0</v>
      </c>
      <c r="N409" s="404">
        <v>0</v>
      </c>
    </row>
    <row r="410" spans="1:14" s="355" customFormat="1" ht="15" hidden="1" customHeight="1">
      <c r="A410" s="696"/>
      <c r="B410" s="697"/>
      <c r="C410" s="698"/>
      <c r="D410" s="697"/>
      <c r="E410" s="455"/>
      <c r="F410" s="680"/>
      <c r="G410" s="402" t="s">
        <v>8</v>
      </c>
      <c r="H410" s="403">
        <f t="shared" si="75"/>
        <v>8362988</v>
      </c>
      <c r="I410" s="404">
        <f t="shared" si="76"/>
        <v>8362988</v>
      </c>
      <c r="J410" s="404">
        <f>J408+J409</f>
        <v>0</v>
      </c>
      <c r="K410" s="404">
        <f>K408+K409</f>
        <v>8362988</v>
      </c>
      <c r="L410" s="404">
        <f t="shared" si="77"/>
        <v>0</v>
      </c>
      <c r="M410" s="404">
        <f>M408+M409</f>
        <v>0</v>
      </c>
      <c r="N410" s="404">
        <f>N408+N409</f>
        <v>0</v>
      </c>
    </row>
    <row r="411" spans="1:14" s="355" customFormat="1" ht="15" hidden="1" customHeight="1">
      <c r="A411" s="691" t="s">
        <v>44</v>
      </c>
      <c r="B411" s="692"/>
      <c r="C411" s="693" t="s">
        <v>578</v>
      </c>
      <c r="D411" s="694"/>
      <c r="E411" s="452" t="s">
        <v>330</v>
      </c>
      <c r="F411" s="676" t="s">
        <v>579</v>
      </c>
      <c r="G411" s="402" t="s">
        <v>6</v>
      </c>
      <c r="H411" s="403">
        <f t="shared" si="75"/>
        <v>3659000</v>
      </c>
      <c r="I411" s="404">
        <f t="shared" si="76"/>
        <v>968104</v>
      </c>
      <c r="J411" s="404">
        <v>0</v>
      </c>
      <c r="K411" s="404">
        <v>968104</v>
      </c>
      <c r="L411" s="404">
        <f t="shared" si="77"/>
        <v>2690896</v>
      </c>
      <c r="M411" s="404">
        <v>0</v>
      </c>
      <c r="N411" s="404">
        <v>2690896</v>
      </c>
    </row>
    <row r="412" spans="1:14" s="355" customFormat="1" ht="15" hidden="1" customHeight="1">
      <c r="A412" s="687"/>
      <c r="B412" s="688"/>
      <c r="C412" s="689"/>
      <c r="D412" s="690"/>
      <c r="E412" s="454"/>
      <c r="F412" s="678"/>
      <c r="G412" s="402" t="s">
        <v>7</v>
      </c>
      <c r="H412" s="403">
        <f t="shared" si="75"/>
        <v>0</v>
      </c>
      <c r="I412" s="404">
        <f t="shared" si="76"/>
        <v>0</v>
      </c>
      <c r="J412" s="404">
        <v>0</v>
      </c>
      <c r="K412" s="404">
        <v>0</v>
      </c>
      <c r="L412" s="404">
        <f t="shared" si="77"/>
        <v>0</v>
      </c>
      <c r="M412" s="404">
        <v>0</v>
      </c>
      <c r="N412" s="404">
        <v>0</v>
      </c>
    </row>
    <row r="413" spans="1:14" s="355" customFormat="1" ht="15" hidden="1" customHeight="1">
      <c r="A413" s="687"/>
      <c r="B413" s="688"/>
      <c r="C413" s="689"/>
      <c r="D413" s="690"/>
      <c r="E413" s="455"/>
      <c r="F413" s="680"/>
      <c r="G413" s="402" t="s">
        <v>8</v>
      </c>
      <c r="H413" s="403">
        <f t="shared" si="75"/>
        <v>3659000</v>
      </c>
      <c r="I413" s="404">
        <f t="shared" si="76"/>
        <v>968104</v>
      </c>
      <c r="J413" s="404">
        <f>J411+J412</f>
        <v>0</v>
      </c>
      <c r="K413" s="404">
        <f>K411+K412</f>
        <v>968104</v>
      </c>
      <c r="L413" s="404">
        <f t="shared" si="77"/>
        <v>2690896</v>
      </c>
      <c r="M413" s="404">
        <f>M411+M412</f>
        <v>0</v>
      </c>
      <c r="N413" s="404">
        <f>N411+N412</f>
        <v>2690896</v>
      </c>
    </row>
    <row r="414" spans="1:14" s="425" customFormat="1" ht="5.25" hidden="1" customHeight="1">
      <c r="A414" s="464"/>
      <c r="B414" s="451"/>
      <c r="C414" s="451"/>
      <c r="D414" s="451"/>
      <c r="E414" s="451"/>
      <c r="F414" s="451"/>
      <c r="G414" s="421"/>
      <c r="H414" s="422"/>
      <c r="I414" s="423"/>
      <c r="J414" s="423"/>
      <c r="K414" s="423"/>
      <c r="L414" s="423"/>
      <c r="M414" s="423"/>
      <c r="N414" s="424"/>
    </row>
    <row r="415" spans="1:14" s="448" customFormat="1" ht="15" hidden="1" customHeight="1">
      <c r="A415" s="754" t="s">
        <v>580</v>
      </c>
      <c r="B415" s="755"/>
      <c r="C415" s="755"/>
      <c r="D415" s="755"/>
      <c r="E415" s="755"/>
      <c r="F415" s="755"/>
      <c r="G415" s="445" t="s">
        <v>6</v>
      </c>
      <c r="H415" s="446">
        <f>I415+L415</f>
        <v>580000</v>
      </c>
      <c r="I415" s="447">
        <f>J415+K415</f>
        <v>24344</v>
      </c>
      <c r="J415" s="447">
        <f t="shared" ref="J415:K417" si="78">J419</f>
        <v>0</v>
      </c>
      <c r="K415" s="447">
        <f t="shared" si="78"/>
        <v>24344</v>
      </c>
      <c r="L415" s="447">
        <f>M415+N415</f>
        <v>555656</v>
      </c>
      <c r="M415" s="447">
        <f t="shared" ref="M415:N417" si="79">M419</f>
        <v>0</v>
      </c>
      <c r="N415" s="447">
        <f t="shared" si="79"/>
        <v>555656</v>
      </c>
    </row>
    <row r="416" spans="1:14" s="448" customFormat="1" ht="15" hidden="1" customHeight="1">
      <c r="A416" s="756"/>
      <c r="B416" s="757"/>
      <c r="C416" s="757"/>
      <c r="D416" s="757"/>
      <c r="E416" s="757"/>
      <c r="F416" s="757"/>
      <c r="G416" s="445" t="s">
        <v>7</v>
      </c>
      <c r="H416" s="446">
        <f>I416+L416</f>
        <v>0</v>
      </c>
      <c r="I416" s="447">
        <f>J416+K416</f>
        <v>0</v>
      </c>
      <c r="J416" s="447">
        <f t="shared" si="78"/>
        <v>0</v>
      </c>
      <c r="K416" s="447">
        <f t="shared" si="78"/>
        <v>0</v>
      </c>
      <c r="L416" s="447">
        <f>M416+N416</f>
        <v>0</v>
      </c>
      <c r="M416" s="447">
        <f t="shared" si="79"/>
        <v>0</v>
      </c>
      <c r="N416" s="447">
        <f t="shared" si="79"/>
        <v>0</v>
      </c>
    </row>
    <row r="417" spans="1:14" s="448" customFormat="1" ht="15" hidden="1" customHeight="1">
      <c r="A417" s="758"/>
      <c r="B417" s="759"/>
      <c r="C417" s="759"/>
      <c r="D417" s="759"/>
      <c r="E417" s="759"/>
      <c r="F417" s="759"/>
      <c r="G417" s="445" t="s">
        <v>8</v>
      </c>
      <c r="H417" s="446">
        <f>I417+L417</f>
        <v>580000</v>
      </c>
      <c r="I417" s="447">
        <f>J417+K417</f>
        <v>24344</v>
      </c>
      <c r="J417" s="447">
        <f t="shared" si="78"/>
        <v>0</v>
      </c>
      <c r="K417" s="447">
        <f t="shared" si="78"/>
        <v>24344</v>
      </c>
      <c r="L417" s="447">
        <f>M417+N417</f>
        <v>555656</v>
      </c>
      <c r="M417" s="447">
        <f t="shared" si="79"/>
        <v>0</v>
      </c>
      <c r="N417" s="447">
        <f t="shared" si="79"/>
        <v>555656</v>
      </c>
    </row>
    <row r="418" spans="1:14" s="425" customFormat="1" ht="5.25" hidden="1" customHeight="1">
      <c r="A418" s="464"/>
      <c r="B418" s="451"/>
      <c r="C418" s="451"/>
      <c r="D418" s="451"/>
      <c r="E418" s="451"/>
      <c r="F418" s="451"/>
      <c r="G418" s="421"/>
      <c r="H418" s="422"/>
      <c r="I418" s="423"/>
      <c r="J418" s="423"/>
      <c r="K418" s="423"/>
      <c r="L418" s="423"/>
      <c r="M418" s="423"/>
      <c r="N418" s="424"/>
    </row>
    <row r="419" spans="1:14" s="437" customFormat="1" ht="15" hidden="1" customHeight="1">
      <c r="A419" s="738" t="s">
        <v>9</v>
      </c>
      <c r="B419" s="760"/>
      <c r="C419" s="713" t="s">
        <v>151</v>
      </c>
      <c r="D419" s="714"/>
      <c r="E419" s="676" t="s">
        <v>581</v>
      </c>
      <c r="F419" s="761"/>
      <c r="G419" s="465" t="s">
        <v>6</v>
      </c>
      <c r="H419" s="403">
        <f>I419+L419</f>
        <v>580000</v>
      </c>
      <c r="I419" s="404">
        <f>J419+K419</f>
        <v>24344</v>
      </c>
      <c r="J419" s="404">
        <v>0</v>
      </c>
      <c r="K419" s="404">
        <v>24344</v>
      </c>
      <c r="L419" s="404">
        <f>M419+N419</f>
        <v>555656</v>
      </c>
      <c r="M419" s="404">
        <v>0</v>
      </c>
      <c r="N419" s="404">
        <v>555656</v>
      </c>
    </row>
    <row r="420" spans="1:14" s="437" customFormat="1" ht="15" hidden="1" customHeight="1">
      <c r="A420" s="672"/>
      <c r="B420" s="730"/>
      <c r="C420" s="674"/>
      <c r="D420" s="730"/>
      <c r="E420" s="762"/>
      <c r="F420" s="763"/>
      <c r="G420" s="465" t="s">
        <v>7</v>
      </c>
      <c r="H420" s="403">
        <f>I420+L420</f>
        <v>0</v>
      </c>
      <c r="I420" s="404">
        <f>J420+K420</f>
        <v>0</v>
      </c>
      <c r="J420" s="404">
        <v>0</v>
      </c>
      <c r="K420" s="404">
        <v>0</v>
      </c>
      <c r="L420" s="404">
        <f>M420+N420</f>
        <v>0</v>
      </c>
      <c r="M420" s="404">
        <v>0</v>
      </c>
      <c r="N420" s="404">
        <v>0</v>
      </c>
    </row>
    <row r="421" spans="1:14" s="437" customFormat="1" ht="15" hidden="1" customHeight="1">
      <c r="A421" s="683"/>
      <c r="B421" s="731"/>
      <c r="C421" s="685"/>
      <c r="D421" s="731"/>
      <c r="E421" s="764"/>
      <c r="F421" s="765"/>
      <c r="G421" s="465" t="s">
        <v>8</v>
      </c>
      <c r="H421" s="403">
        <f>I421+L421</f>
        <v>580000</v>
      </c>
      <c r="I421" s="404">
        <f>J421+K421</f>
        <v>24344</v>
      </c>
      <c r="J421" s="404">
        <f>J419+J420</f>
        <v>0</v>
      </c>
      <c r="K421" s="404">
        <f>K419+K420</f>
        <v>24344</v>
      </c>
      <c r="L421" s="404">
        <f>M421+N421</f>
        <v>555656</v>
      </c>
      <c r="M421" s="404">
        <f>M419+M420</f>
        <v>0</v>
      </c>
      <c r="N421" s="404">
        <f>N419+N420</f>
        <v>555656</v>
      </c>
    </row>
    <row r="422" spans="1:14" s="425" customFormat="1" ht="5.25" hidden="1" customHeight="1">
      <c r="A422" s="464"/>
      <c r="B422" s="451"/>
      <c r="C422" s="451"/>
      <c r="D422" s="451"/>
      <c r="E422" s="451"/>
      <c r="F422" s="451"/>
      <c r="G422" s="421"/>
      <c r="H422" s="422"/>
      <c r="I422" s="423"/>
      <c r="J422" s="423"/>
      <c r="K422" s="423"/>
      <c r="L422" s="423"/>
      <c r="M422" s="423"/>
      <c r="N422" s="424"/>
    </row>
    <row r="423" spans="1:14" s="448" customFormat="1" ht="14.1" customHeight="1">
      <c r="A423" s="748" t="s">
        <v>582</v>
      </c>
      <c r="B423" s="749"/>
      <c r="C423" s="749"/>
      <c r="D423" s="749"/>
      <c r="E423" s="749"/>
      <c r="F423" s="749"/>
      <c r="G423" s="415" t="s">
        <v>6</v>
      </c>
      <c r="H423" s="417">
        <f>I423+L423</f>
        <v>107087160</v>
      </c>
      <c r="I423" s="417">
        <f>J423+K423</f>
        <v>49511282</v>
      </c>
      <c r="J423" s="417">
        <f>J427+J430+J433+J436+J439+J442+J445+J448+J451+J454+J457+J460+J463+J466+J469+J472+J475+J478+J481+J484+J487+J490+J493+J496+J499+J502+J505+J508+J511+J514+J517+J520+J523+J526+J529+J532+J535+J538+J541+J544+J547+J550+J553+J556+J559+J562+J565+J568+J571+J574+J577+J580+J583+J586+J589+J592+J595+J598+J601+J604+J607+J610+J613+J616+J619+J622+J625+J628+J631+J634+J637+J640+J643+J646+J649+J652+J655+J658+J661+J664+J667+J670+J673+J676+J679+J682+J685+J688+J691+J694+J697+J700+J703+J706+J709+J712+J715+J718+J721+J724+J727+J730+J733+J736+J739+J742+J745+J748+J751+J754+J757+J760+J763+J766+J769+J772+J775+J778+J781+J784+J787+J790</f>
        <v>36934387</v>
      </c>
      <c r="K423" s="417">
        <f>K427+K430+K433+K436+K439+K442+K445+K448+K451+K454+K457+K460+K463+K466+K469+K472+K475+K478+K481+K484+K487+K490+K493+K496+K499+K502+K505+K508+K511+K514+K517+K520+K523+K526+K529+K532+K535+K538+K541+K544+K547+K550+K553+K556+K559+K562+K565+K568+K571+K574+K577+K580+K583+K586+K589+K592+K595+K598+K601+K604+K607+K610+K613+K616+K619+K622+K625+K628+K631+K634+K637+K640+K643+K646+K649+K652+K655+K658+K661+K664+K667+K670+K673+K676+K679+K682+K685+K688+K691+K694+K697+K700+K703+K706+K709+K712+K715+K718+K721+K724+K727+K730+K733+K736+K739+K742+K745+K748+K751+K754+K757+K760+K763+K766+K769+K772+K775+K778+K781+K784+K787+K790</f>
        <v>12576895</v>
      </c>
      <c r="L423" s="417">
        <f>M423+N423</f>
        <v>57575878</v>
      </c>
      <c r="M423" s="417">
        <f>M427+M430+M433+M436+M439+M442+M445+M448+M451+M454+M457+M460+M463+M466+M469+M472+M475+M478+M481+M484+M487+M490+M493+M496+M499+M502+M505+M508+M511+M514+M517+M520+M523+M526+M529+M532+M535+M538+M541+M544+M547+M550+M553+M556+M559+M562+M565+M568+M571+M574+M577+M580+M583+M586+M589+M592+M595+M598+M601+M604+M607+M610+M613+M616+M619+M622+M625+M628+M631+M634+M637+M640+M643+M646+M649+M652+M655+M658+M661+M664+M667+M670+M673+M676+M679+M682+M685+M688+M691+M694+M697+M700+M703+M706+M709+M712+M715+M718+M721+M724+M727+M730+M733+M736+M739+M742+M745+M748+M751+M754+M757+M760+M763+M766+M769+M772+M775+M778+M781+M784+M787+M790</f>
        <v>160000</v>
      </c>
      <c r="N423" s="417">
        <f>N427+N430+N433+N436+N439+N442+N445+N448+N451+N454+N457+N460+N463+N466+N469+N472+N475+N478+N481+N484+N487+N490+N493+N496+N499+N502+N505+N508+N511+N514+N517+N520+N523+N526+N529+N532+N535+N538+N541+N544+N547+N550+N553+N556+N559+N562+N565+N568+N571+N574+N577+N580+N583+N586+N589+N592+N595+N598+N601+N604+N607+N610+N613+N616+N619+N622+N625+N628+N631+N634+N637+N640+N643+N646+N649+N652+N655+N658+N661+N664+N667+N670+N673+N676+N679+N682+N685+N688+N691+N694+N697+N700+N703+N706+N709+N712+N715+N718+N721+N724+N727+N730+N733+N736+N739+N742+N745+N748+N751+N754+N757+N760+N763+N766+N769+N772+N775+N778+N781+N784+N787+N790</f>
        <v>57415878</v>
      </c>
    </row>
    <row r="424" spans="1:14" s="448" customFormat="1" ht="14.1" customHeight="1">
      <c r="A424" s="750"/>
      <c r="B424" s="751"/>
      <c r="C424" s="751"/>
      <c r="D424" s="751"/>
      <c r="E424" s="751"/>
      <c r="F424" s="751"/>
      <c r="G424" s="415" t="s">
        <v>7</v>
      </c>
      <c r="H424" s="417">
        <f>I424+L424</f>
        <v>99143</v>
      </c>
      <c r="I424" s="417">
        <f>J424+K424</f>
        <v>0</v>
      </c>
      <c r="J424" s="417">
        <f t="shared" ref="J424:K425" si="80">J428+J431+J434+J437+J440+J443+J446+J449+J452+J455+J458+J461+J464+J467+J470+J473+J476+J479+J482+J485+J488+J491+J494+J497+J500+J503+J506+J509+J512+J515+J518+J521+J524+J527+J530+J533+J536+J539+J542+J545+J548+J551+J554+J557+J560+J563+J566+J569+J572+J575+J578+J581+J584+J587+J590+J593+J596+J599+J602+J605+J608+J611+J614+J617+J620+J623+J626+J629+J632+J635+J638+J641+J644+J647+J650+J653+J656+J659+J662+J665+J668+J671+J674+J677+J680+J683+J686+J689+J692+J695+J698+J701+J704+J707+J710+J713+J716+J719+J722+J725+J728+J731+J734+J737+J740+J743+J746+J749+J752+J755+J758+J761+J764+J767+J770+J773+J776+J779+J782+J785+J788+J791</f>
        <v>0</v>
      </c>
      <c r="K424" s="417">
        <f t="shared" si="80"/>
        <v>0</v>
      </c>
      <c r="L424" s="417">
        <f>M424+N424</f>
        <v>99143</v>
      </c>
      <c r="M424" s="417">
        <f t="shared" ref="M424:N425" si="81">M428+M431+M434+M437+M440+M443+M446+M449+M452+M455+M458+M461+M464+M467+M470+M473+M476+M479+M482+M485+M488+M491+M494+M497+M500+M503+M506+M509+M512+M515+M518+M521+M524+M527+M530+M533+M536+M539+M542+M545+M548+M551+M554+M557+M560+M563+M566+M569+M572+M575+M578+M581+M584+M587+M590+M593+M596+M599+M602+M605+M608+M611+M614+M617+M620+M623+M626+M629+M632+M635+M638+M641+M644+M647+M650+M653+M656+M659+M662+M665+M668+M671+M674+M677+M680+M683+M686+M689+M692+M695+M698+M701+M704+M707+M710+M713+M716+M719+M722+M725+M728+M731+M734+M737+M740+M743+M746+M749+M752+M755+M758+M761+M764+M767+M770+M773+M776+M779+M782+M785+M788+M791</f>
        <v>0</v>
      </c>
      <c r="N424" s="417">
        <f t="shared" si="81"/>
        <v>99143</v>
      </c>
    </row>
    <row r="425" spans="1:14" s="448" customFormat="1" ht="14.1" customHeight="1">
      <c r="A425" s="752"/>
      <c r="B425" s="753"/>
      <c r="C425" s="753"/>
      <c r="D425" s="753"/>
      <c r="E425" s="753"/>
      <c r="F425" s="753"/>
      <c r="G425" s="415" t="s">
        <v>8</v>
      </c>
      <c r="H425" s="417">
        <f>I425+L425</f>
        <v>107186303</v>
      </c>
      <c r="I425" s="417">
        <f>J425+K425</f>
        <v>49511282</v>
      </c>
      <c r="J425" s="417">
        <f t="shared" si="80"/>
        <v>36934387</v>
      </c>
      <c r="K425" s="417">
        <f t="shared" si="80"/>
        <v>12576895</v>
      </c>
      <c r="L425" s="417">
        <f>M425+N425</f>
        <v>57675021</v>
      </c>
      <c r="M425" s="417">
        <f t="shared" si="81"/>
        <v>160000</v>
      </c>
      <c r="N425" s="417">
        <f t="shared" si="81"/>
        <v>57515021</v>
      </c>
    </row>
    <row r="426" spans="1:14" s="425" customFormat="1" ht="5.0999999999999996" customHeight="1">
      <c r="A426" s="464"/>
      <c r="B426" s="451"/>
      <c r="C426" s="451"/>
      <c r="D426" s="451"/>
      <c r="E426" s="451"/>
      <c r="F426" s="451"/>
      <c r="G426" s="421"/>
      <c r="H426" s="422"/>
      <c r="I426" s="423"/>
      <c r="J426" s="423"/>
      <c r="K426" s="423"/>
      <c r="L426" s="423"/>
      <c r="M426" s="423"/>
      <c r="N426" s="424"/>
    </row>
    <row r="427" spans="1:14" s="355" customFormat="1" ht="15" hidden="1" customHeight="1">
      <c r="A427" s="691" t="s">
        <v>9</v>
      </c>
      <c r="B427" s="692"/>
      <c r="C427" s="693" t="s">
        <v>149</v>
      </c>
      <c r="D427" s="694"/>
      <c r="E427" s="676" t="s">
        <v>583</v>
      </c>
      <c r="F427" s="677"/>
      <c r="G427" s="402" t="s">
        <v>6</v>
      </c>
      <c r="H427" s="403">
        <f t="shared" ref="H427:H502" si="82">I427+L427</f>
        <v>1300000</v>
      </c>
      <c r="I427" s="404">
        <f t="shared" ref="I427:I502" si="83">J427+K427</f>
        <v>1300000</v>
      </c>
      <c r="J427" s="404">
        <v>0</v>
      </c>
      <c r="K427" s="404">
        <v>1300000</v>
      </c>
      <c r="L427" s="404">
        <f t="shared" ref="L427:L502" si="84">M427+N427</f>
        <v>0</v>
      </c>
      <c r="M427" s="404">
        <v>0</v>
      </c>
      <c r="N427" s="404">
        <v>0</v>
      </c>
    </row>
    <row r="428" spans="1:14" s="355" customFormat="1" ht="15" hidden="1" customHeight="1">
      <c r="A428" s="687"/>
      <c r="B428" s="695"/>
      <c r="C428" s="689"/>
      <c r="D428" s="695"/>
      <c r="E428" s="678"/>
      <c r="F428" s="679"/>
      <c r="G428" s="402" t="s">
        <v>7</v>
      </c>
      <c r="H428" s="403">
        <f t="shared" si="82"/>
        <v>0</v>
      </c>
      <c r="I428" s="404">
        <f t="shared" si="83"/>
        <v>0</v>
      </c>
      <c r="J428" s="404">
        <v>0</v>
      </c>
      <c r="K428" s="404">
        <v>0</v>
      </c>
      <c r="L428" s="404">
        <f t="shared" si="84"/>
        <v>0</v>
      </c>
      <c r="M428" s="404">
        <v>0</v>
      </c>
      <c r="N428" s="404">
        <v>0</v>
      </c>
    </row>
    <row r="429" spans="1:14" s="355" customFormat="1" ht="15" hidden="1" customHeight="1">
      <c r="A429" s="687"/>
      <c r="B429" s="695"/>
      <c r="C429" s="698"/>
      <c r="D429" s="697"/>
      <c r="E429" s="680"/>
      <c r="F429" s="681"/>
      <c r="G429" s="402" t="s">
        <v>8</v>
      </c>
      <c r="H429" s="403">
        <f t="shared" si="82"/>
        <v>1300000</v>
      </c>
      <c r="I429" s="404">
        <f t="shared" si="83"/>
        <v>1300000</v>
      </c>
      <c r="J429" s="404">
        <v>0</v>
      </c>
      <c r="K429" s="404">
        <v>1300000</v>
      </c>
      <c r="L429" s="404">
        <f t="shared" si="84"/>
        <v>0</v>
      </c>
      <c r="M429" s="404">
        <v>0</v>
      </c>
      <c r="N429" s="404">
        <v>0</v>
      </c>
    </row>
    <row r="430" spans="1:14" s="355" customFormat="1" ht="14.1" hidden="1" customHeight="1">
      <c r="A430" s="687"/>
      <c r="B430" s="688"/>
      <c r="C430" s="693" t="s">
        <v>153</v>
      </c>
      <c r="D430" s="694"/>
      <c r="E430" s="676" t="s">
        <v>584</v>
      </c>
      <c r="F430" s="677"/>
      <c r="G430" s="402" t="s">
        <v>6</v>
      </c>
      <c r="H430" s="403">
        <f t="shared" si="82"/>
        <v>7483839</v>
      </c>
      <c r="I430" s="404">
        <f t="shared" si="83"/>
        <v>7423839</v>
      </c>
      <c r="J430" s="404">
        <v>7423839</v>
      </c>
      <c r="K430" s="404">
        <v>0</v>
      </c>
      <c r="L430" s="404">
        <f t="shared" si="84"/>
        <v>60000</v>
      </c>
      <c r="M430" s="404">
        <v>60000</v>
      </c>
      <c r="N430" s="404">
        <v>0</v>
      </c>
    </row>
    <row r="431" spans="1:14" s="355" customFormat="1" ht="14.1" hidden="1" customHeight="1">
      <c r="A431" s="687"/>
      <c r="B431" s="695"/>
      <c r="C431" s="689"/>
      <c r="D431" s="695"/>
      <c r="E431" s="678"/>
      <c r="F431" s="679"/>
      <c r="G431" s="402" t="s">
        <v>7</v>
      </c>
      <c r="H431" s="403">
        <f t="shared" si="82"/>
        <v>0</v>
      </c>
      <c r="I431" s="404">
        <f t="shared" si="83"/>
        <v>0</v>
      </c>
      <c r="J431" s="404">
        <v>0</v>
      </c>
      <c r="K431" s="404">
        <v>0</v>
      </c>
      <c r="L431" s="404">
        <f t="shared" si="84"/>
        <v>0</v>
      </c>
      <c r="M431" s="404">
        <v>0</v>
      </c>
      <c r="N431" s="404">
        <v>0</v>
      </c>
    </row>
    <row r="432" spans="1:14" s="355" customFormat="1" ht="14.1" hidden="1" customHeight="1">
      <c r="A432" s="687"/>
      <c r="B432" s="695"/>
      <c r="C432" s="698"/>
      <c r="D432" s="697"/>
      <c r="E432" s="680"/>
      <c r="F432" s="681"/>
      <c r="G432" s="402" t="s">
        <v>8</v>
      </c>
      <c r="H432" s="403">
        <f t="shared" si="82"/>
        <v>7483839</v>
      </c>
      <c r="I432" s="404">
        <f t="shared" si="83"/>
        <v>7423839</v>
      </c>
      <c r="J432" s="404">
        <f>J430+J431</f>
        <v>7423839</v>
      </c>
      <c r="K432" s="404">
        <f>K430+K431</f>
        <v>0</v>
      </c>
      <c r="L432" s="404">
        <f t="shared" si="84"/>
        <v>60000</v>
      </c>
      <c r="M432" s="404">
        <f>M430+M431</f>
        <v>60000</v>
      </c>
      <c r="N432" s="404">
        <f>N430+N431</f>
        <v>0</v>
      </c>
    </row>
    <row r="433" spans="1:14" s="355" customFormat="1" ht="15" hidden="1" customHeight="1">
      <c r="A433" s="687"/>
      <c r="B433" s="688"/>
      <c r="C433" s="693" t="s">
        <v>155</v>
      </c>
      <c r="D433" s="694"/>
      <c r="E433" s="676" t="s">
        <v>585</v>
      </c>
      <c r="F433" s="677"/>
      <c r="G433" s="402" t="s">
        <v>6</v>
      </c>
      <c r="H433" s="403">
        <f t="shared" si="82"/>
        <v>60000</v>
      </c>
      <c r="I433" s="404">
        <f t="shared" si="83"/>
        <v>60000</v>
      </c>
      <c r="J433" s="404">
        <v>0</v>
      </c>
      <c r="K433" s="404">
        <v>60000</v>
      </c>
      <c r="L433" s="404">
        <f t="shared" si="84"/>
        <v>0</v>
      </c>
      <c r="M433" s="404">
        <v>0</v>
      </c>
      <c r="N433" s="404">
        <v>0</v>
      </c>
    </row>
    <row r="434" spans="1:14" s="355" customFormat="1" ht="15" hidden="1" customHeight="1">
      <c r="A434" s="687"/>
      <c r="B434" s="695"/>
      <c r="C434" s="689"/>
      <c r="D434" s="695"/>
      <c r="E434" s="678"/>
      <c r="F434" s="679"/>
      <c r="G434" s="402" t="s">
        <v>7</v>
      </c>
      <c r="H434" s="403">
        <f t="shared" si="82"/>
        <v>0</v>
      </c>
      <c r="I434" s="404">
        <f t="shared" si="83"/>
        <v>0</v>
      </c>
      <c r="J434" s="404">
        <v>0</v>
      </c>
      <c r="K434" s="404">
        <v>0</v>
      </c>
      <c r="L434" s="404">
        <f t="shared" si="84"/>
        <v>0</v>
      </c>
      <c r="M434" s="404">
        <v>0</v>
      </c>
      <c r="N434" s="404">
        <v>0</v>
      </c>
    </row>
    <row r="435" spans="1:14" s="355" customFormat="1" ht="15" hidden="1" customHeight="1">
      <c r="A435" s="696"/>
      <c r="B435" s="697"/>
      <c r="C435" s="698"/>
      <c r="D435" s="697"/>
      <c r="E435" s="680"/>
      <c r="F435" s="681"/>
      <c r="G435" s="402" t="s">
        <v>8</v>
      </c>
      <c r="H435" s="403">
        <f t="shared" si="82"/>
        <v>60000</v>
      </c>
      <c r="I435" s="404">
        <f t="shared" si="83"/>
        <v>60000</v>
      </c>
      <c r="J435" s="404">
        <f>J433+J434</f>
        <v>0</v>
      </c>
      <c r="K435" s="404">
        <f>K433+K434</f>
        <v>60000</v>
      </c>
      <c r="L435" s="404">
        <f t="shared" si="84"/>
        <v>0</v>
      </c>
      <c r="M435" s="404">
        <f>M433+M434</f>
        <v>0</v>
      </c>
      <c r="N435" s="404">
        <f>N433+N434</f>
        <v>0</v>
      </c>
    </row>
    <row r="436" spans="1:14" s="437" customFormat="1" ht="14.25" hidden="1" customHeight="1">
      <c r="A436" s="738" t="s">
        <v>37</v>
      </c>
      <c r="B436" s="739"/>
      <c r="C436" s="713" t="s">
        <v>160</v>
      </c>
      <c r="D436" s="714"/>
      <c r="E436" s="676" t="s">
        <v>586</v>
      </c>
      <c r="F436" s="677"/>
      <c r="G436" s="402" t="s">
        <v>6</v>
      </c>
      <c r="H436" s="403">
        <f t="shared" si="82"/>
        <v>1374305</v>
      </c>
      <c r="I436" s="404">
        <f t="shared" si="83"/>
        <v>1374305</v>
      </c>
      <c r="J436" s="404">
        <v>0</v>
      </c>
      <c r="K436" s="404">
        <v>1374305</v>
      </c>
      <c r="L436" s="404">
        <f t="shared" si="84"/>
        <v>0</v>
      </c>
      <c r="M436" s="404">
        <v>0</v>
      </c>
      <c r="N436" s="404">
        <v>0</v>
      </c>
    </row>
    <row r="437" spans="1:14" s="437" customFormat="1" ht="14.25" hidden="1" customHeight="1">
      <c r="A437" s="672"/>
      <c r="B437" s="695"/>
      <c r="C437" s="674"/>
      <c r="D437" s="695"/>
      <c r="E437" s="678"/>
      <c r="F437" s="679"/>
      <c r="G437" s="402" t="s">
        <v>7</v>
      </c>
      <c r="H437" s="403">
        <f t="shared" si="82"/>
        <v>0</v>
      </c>
      <c r="I437" s="404">
        <f t="shared" si="83"/>
        <v>0</v>
      </c>
      <c r="J437" s="404">
        <v>0</v>
      </c>
      <c r="K437" s="404">
        <v>0</v>
      </c>
      <c r="L437" s="404">
        <f t="shared" si="84"/>
        <v>0</v>
      </c>
      <c r="M437" s="404">
        <v>0</v>
      </c>
      <c r="N437" s="404">
        <v>0</v>
      </c>
    </row>
    <row r="438" spans="1:14" s="437" customFormat="1" ht="14.25" hidden="1" customHeight="1">
      <c r="A438" s="683"/>
      <c r="B438" s="697"/>
      <c r="C438" s="685"/>
      <c r="D438" s="697"/>
      <c r="E438" s="680"/>
      <c r="F438" s="681"/>
      <c r="G438" s="402" t="s">
        <v>8</v>
      </c>
      <c r="H438" s="403">
        <f t="shared" si="82"/>
        <v>1374305</v>
      </c>
      <c r="I438" s="404">
        <f t="shared" si="83"/>
        <v>1374305</v>
      </c>
      <c r="J438" s="404">
        <f>J436+J437</f>
        <v>0</v>
      </c>
      <c r="K438" s="404">
        <f>K436+K437</f>
        <v>1374305</v>
      </c>
      <c r="L438" s="404">
        <f t="shared" si="84"/>
        <v>0</v>
      </c>
      <c r="M438" s="404">
        <f>M436+M437</f>
        <v>0</v>
      </c>
      <c r="N438" s="404">
        <f>N436+N437</f>
        <v>0</v>
      </c>
    </row>
    <row r="439" spans="1:14" s="355" customFormat="1" ht="15" hidden="1" customHeight="1">
      <c r="A439" s="691" t="s">
        <v>10</v>
      </c>
      <c r="B439" s="692"/>
      <c r="C439" s="693" t="s">
        <v>167</v>
      </c>
      <c r="D439" s="694"/>
      <c r="E439" s="676" t="s">
        <v>587</v>
      </c>
      <c r="F439" s="677"/>
      <c r="G439" s="402" t="s">
        <v>6</v>
      </c>
      <c r="H439" s="403">
        <f t="shared" si="82"/>
        <v>0</v>
      </c>
      <c r="I439" s="404">
        <f t="shared" si="83"/>
        <v>0</v>
      </c>
      <c r="J439" s="404">
        <v>0</v>
      </c>
      <c r="K439" s="404">
        <v>0</v>
      </c>
      <c r="L439" s="404">
        <f t="shared" si="84"/>
        <v>0</v>
      </c>
      <c r="M439" s="404">
        <v>0</v>
      </c>
      <c r="N439" s="404">
        <v>0</v>
      </c>
    </row>
    <row r="440" spans="1:14" s="355" customFormat="1" ht="15" hidden="1" customHeight="1">
      <c r="A440" s="687"/>
      <c r="B440" s="695"/>
      <c r="C440" s="689"/>
      <c r="D440" s="695"/>
      <c r="E440" s="678"/>
      <c r="F440" s="679"/>
      <c r="G440" s="402" t="s">
        <v>7</v>
      </c>
      <c r="H440" s="403">
        <f t="shared" si="82"/>
        <v>0</v>
      </c>
      <c r="I440" s="404">
        <f t="shared" si="83"/>
        <v>0</v>
      </c>
      <c r="J440" s="404">
        <v>0</v>
      </c>
      <c r="K440" s="404">
        <v>0</v>
      </c>
      <c r="L440" s="404">
        <f t="shared" si="84"/>
        <v>0</v>
      </c>
      <c r="M440" s="404">
        <v>0</v>
      </c>
      <c r="N440" s="404">
        <v>0</v>
      </c>
    </row>
    <row r="441" spans="1:14" s="355" customFormat="1" ht="15" hidden="1" customHeight="1">
      <c r="A441" s="687"/>
      <c r="B441" s="695"/>
      <c r="C441" s="689"/>
      <c r="D441" s="695"/>
      <c r="E441" s="680"/>
      <c r="F441" s="681"/>
      <c r="G441" s="402" t="s">
        <v>8</v>
      </c>
      <c r="H441" s="403">
        <f t="shared" si="82"/>
        <v>0</v>
      </c>
      <c r="I441" s="404">
        <f t="shared" si="83"/>
        <v>0</v>
      </c>
      <c r="J441" s="404">
        <f>J439+J440</f>
        <v>0</v>
      </c>
      <c r="K441" s="404">
        <f>K439+K440</f>
        <v>0</v>
      </c>
      <c r="L441" s="404">
        <f t="shared" si="84"/>
        <v>0</v>
      </c>
      <c r="M441" s="404">
        <f>M439+M440</f>
        <v>0</v>
      </c>
      <c r="N441" s="404">
        <f>N439+N440</f>
        <v>0</v>
      </c>
    </row>
    <row r="442" spans="1:14" s="405" customFormat="1" ht="15.6" hidden="1" customHeight="1">
      <c r="A442" s="674"/>
      <c r="B442" s="675"/>
      <c r="C442" s="674"/>
      <c r="D442" s="675"/>
      <c r="E442" s="676" t="s">
        <v>409</v>
      </c>
      <c r="F442" s="677"/>
      <c r="G442" s="402" t="s">
        <v>6</v>
      </c>
      <c r="H442" s="403">
        <f t="shared" si="82"/>
        <v>687494</v>
      </c>
      <c r="I442" s="404">
        <f t="shared" si="83"/>
        <v>687494</v>
      </c>
      <c r="J442" s="404">
        <v>0</v>
      </c>
      <c r="K442" s="404">
        <v>687494</v>
      </c>
      <c r="L442" s="404">
        <f t="shared" si="84"/>
        <v>0</v>
      </c>
      <c r="M442" s="404">
        <v>0</v>
      </c>
      <c r="N442" s="404">
        <v>0</v>
      </c>
    </row>
    <row r="443" spans="1:14" s="405" customFormat="1" ht="15.6" hidden="1" customHeight="1">
      <c r="A443" s="674"/>
      <c r="B443" s="675"/>
      <c r="C443" s="674"/>
      <c r="D443" s="675"/>
      <c r="E443" s="678"/>
      <c r="F443" s="679"/>
      <c r="G443" s="402" t="s">
        <v>7</v>
      </c>
      <c r="H443" s="403">
        <f t="shared" si="82"/>
        <v>0</v>
      </c>
      <c r="I443" s="404">
        <f t="shared" si="83"/>
        <v>0</v>
      </c>
      <c r="J443" s="404">
        <v>0</v>
      </c>
      <c r="K443" s="404">
        <v>0</v>
      </c>
      <c r="L443" s="404">
        <f t="shared" si="84"/>
        <v>0</v>
      </c>
      <c r="M443" s="404">
        <v>0</v>
      </c>
      <c r="N443" s="404">
        <v>0</v>
      </c>
    </row>
    <row r="444" spans="1:14" s="405" customFormat="1" ht="15.6" hidden="1" customHeight="1">
      <c r="A444" s="674"/>
      <c r="B444" s="675"/>
      <c r="C444" s="674"/>
      <c r="D444" s="675"/>
      <c r="E444" s="680"/>
      <c r="F444" s="681"/>
      <c r="G444" s="402" t="s">
        <v>8</v>
      </c>
      <c r="H444" s="403">
        <f t="shared" si="82"/>
        <v>687494</v>
      </c>
      <c r="I444" s="404">
        <f t="shared" si="83"/>
        <v>687494</v>
      </c>
      <c r="J444" s="404">
        <f>J442+J443</f>
        <v>0</v>
      </c>
      <c r="K444" s="404">
        <f>K442+K443</f>
        <v>687494</v>
      </c>
      <c r="L444" s="404">
        <f t="shared" si="84"/>
        <v>0</v>
      </c>
      <c r="M444" s="404">
        <f>M442+M443</f>
        <v>0</v>
      </c>
      <c r="N444" s="404">
        <f>N442+N443</f>
        <v>0</v>
      </c>
    </row>
    <row r="445" spans="1:14" s="437" customFormat="1" ht="15" hidden="1" customHeight="1">
      <c r="A445" s="672"/>
      <c r="B445" s="682"/>
      <c r="C445" s="713" t="s">
        <v>171</v>
      </c>
      <c r="D445" s="714"/>
      <c r="E445" s="676" t="s">
        <v>588</v>
      </c>
      <c r="F445" s="677"/>
      <c r="G445" s="402" t="s">
        <v>6</v>
      </c>
      <c r="H445" s="403">
        <f t="shared" si="82"/>
        <v>35000000</v>
      </c>
      <c r="I445" s="404">
        <f t="shared" si="83"/>
        <v>4050000</v>
      </c>
      <c r="J445" s="404">
        <v>0</v>
      </c>
      <c r="K445" s="404">
        <v>4050000</v>
      </c>
      <c r="L445" s="404">
        <f t="shared" si="84"/>
        <v>30950000</v>
      </c>
      <c r="M445" s="404">
        <v>0</v>
      </c>
      <c r="N445" s="404">
        <v>30950000</v>
      </c>
    </row>
    <row r="446" spans="1:14" s="437" customFormat="1" ht="15" hidden="1" customHeight="1">
      <c r="A446" s="672"/>
      <c r="B446" s="695"/>
      <c r="C446" s="674"/>
      <c r="D446" s="695"/>
      <c r="E446" s="678"/>
      <c r="F446" s="679"/>
      <c r="G446" s="402" t="s">
        <v>7</v>
      </c>
      <c r="H446" s="403">
        <f t="shared" si="82"/>
        <v>0</v>
      </c>
      <c r="I446" s="404">
        <f t="shared" si="83"/>
        <v>0</v>
      </c>
      <c r="J446" s="404">
        <v>0</v>
      </c>
      <c r="K446" s="404">
        <v>0</v>
      </c>
      <c r="L446" s="404">
        <f t="shared" si="84"/>
        <v>0</v>
      </c>
      <c r="M446" s="404">
        <v>0</v>
      </c>
      <c r="N446" s="404">
        <v>0</v>
      </c>
    </row>
    <row r="447" spans="1:14" s="437" customFormat="1" ht="15" hidden="1" customHeight="1">
      <c r="A447" s="672"/>
      <c r="B447" s="695"/>
      <c r="C447" s="685"/>
      <c r="D447" s="697"/>
      <c r="E447" s="680"/>
      <c r="F447" s="681"/>
      <c r="G447" s="402" t="s">
        <v>8</v>
      </c>
      <c r="H447" s="403">
        <f t="shared" si="82"/>
        <v>35000000</v>
      </c>
      <c r="I447" s="404">
        <f t="shared" si="83"/>
        <v>4050000</v>
      </c>
      <c r="J447" s="404">
        <f>J445+J446</f>
        <v>0</v>
      </c>
      <c r="K447" s="404">
        <f>K445+K446</f>
        <v>4050000</v>
      </c>
      <c r="L447" s="404">
        <f t="shared" si="84"/>
        <v>30950000</v>
      </c>
      <c r="M447" s="404">
        <f>M445+M446</f>
        <v>0</v>
      </c>
      <c r="N447" s="404">
        <f>N445+N446</f>
        <v>30950000</v>
      </c>
    </row>
    <row r="448" spans="1:14" s="437" customFormat="1" ht="15" customHeight="1">
      <c r="A448" s="672" t="s">
        <v>10</v>
      </c>
      <c r="B448" s="682"/>
      <c r="C448" s="713" t="s">
        <v>589</v>
      </c>
      <c r="D448" s="714"/>
      <c r="E448" s="676" t="s">
        <v>590</v>
      </c>
      <c r="F448" s="677"/>
      <c r="G448" s="402" t="s">
        <v>6</v>
      </c>
      <c r="H448" s="403">
        <f t="shared" si="82"/>
        <v>16995505</v>
      </c>
      <c r="I448" s="404">
        <f t="shared" si="83"/>
        <v>0</v>
      </c>
      <c r="J448" s="404">
        <v>0</v>
      </c>
      <c r="K448" s="404">
        <v>0</v>
      </c>
      <c r="L448" s="404">
        <f t="shared" si="84"/>
        <v>16995505</v>
      </c>
      <c r="M448" s="404">
        <v>0</v>
      </c>
      <c r="N448" s="404">
        <v>16995505</v>
      </c>
    </row>
    <row r="449" spans="1:14" s="437" customFormat="1" ht="15" customHeight="1">
      <c r="A449" s="672"/>
      <c r="B449" s="695"/>
      <c r="C449" s="674"/>
      <c r="D449" s="695"/>
      <c r="E449" s="678"/>
      <c r="F449" s="679"/>
      <c r="G449" s="402" t="s">
        <v>7</v>
      </c>
      <c r="H449" s="403">
        <f t="shared" si="82"/>
        <v>99143</v>
      </c>
      <c r="I449" s="404">
        <f t="shared" si="83"/>
        <v>0</v>
      </c>
      <c r="J449" s="404">
        <v>0</v>
      </c>
      <c r="K449" s="404">
        <v>0</v>
      </c>
      <c r="L449" s="404">
        <f t="shared" si="84"/>
        <v>99143</v>
      </c>
      <c r="M449" s="404">
        <v>0</v>
      </c>
      <c r="N449" s="404">
        <v>99143</v>
      </c>
    </row>
    <row r="450" spans="1:14" s="437" customFormat="1" ht="15" customHeight="1">
      <c r="A450" s="672"/>
      <c r="B450" s="695"/>
      <c r="C450" s="685"/>
      <c r="D450" s="697"/>
      <c r="E450" s="680"/>
      <c r="F450" s="681"/>
      <c r="G450" s="402" t="s">
        <v>8</v>
      </c>
      <c r="H450" s="403">
        <f t="shared" si="82"/>
        <v>17094648</v>
      </c>
      <c r="I450" s="404">
        <f t="shared" si="83"/>
        <v>0</v>
      </c>
      <c r="J450" s="404">
        <f>J448+J449</f>
        <v>0</v>
      </c>
      <c r="K450" s="404">
        <f>K448+K449</f>
        <v>0</v>
      </c>
      <c r="L450" s="404">
        <f t="shared" si="84"/>
        <v>17094648</v>
      </c>
      <c r="M450" s="404">
        <f>M448+M449</f>
        <v>0</v>
      </c>
      <c r="N450" s="404">
        <f>N448+N449</f>
        <v>17094648</v>
      </c>
    </row>
    <row r="451" spans="1:14" s="437" customFormat="1" ht="15" hidden="1" customHeight="1">
      <c r="A451" s="672"/>
      <c r="B451" s="682"/>
      <c r="C451" s="674" t="s">
        <v>173</v>
      </c>
      <c r="D451" s="675"/>
      <c r="E451" s="678" t="s">
        <v>591</v>
      </c>
      <c r="F451" s="679"/>
      <c r="G451" s="455" t="s">
        <v>6</v>
      </c>
      <c r="H451" s="456">
        <f t="shared" si="82"/>
        <v>0</v>
      </c>
      <c r="I451" s="457">
        <f t="shared" si="83"/>
        <v>0</v>
      </c>
      <c r="J451" s="457">
        <v>0</v>
      </c>
      <c r="K451" s="457">
        <v>0</v>
      </c>
      <c r="L451" s="457">
        <f t="shared" si="84"/>
        <v>0</v>
      </c>
      <c r="M451" s="457">
        <v>0</v>
      </c>
      <c r="N451" s="457">
        <v>0</v>
      </c>
    </row>
    <row r="452" spans="1:14" s="437" customFormat="1" ht="15" hidden="1" customHeight="1">
      <c r="A452" s="672"/>
      <c r="B452" s="695"/>
      <c r="C452" s="674"/>
      <c r="D452" s="695"/>
      <c r="E452" s="678"/>
      <c r="F452" s="679"/>
      <c r="G452" s="402" t="s">
        <v>7</v>
      </c>
      <c r="H452" s="403">
        <f t="shared" si="82"/>
        <v>0</v>
      </c>
      <c r="I452" s="404">
        <f t="shared" si="83"/>
        <v>0</v>
      </c>
      <c r="J452" s="404">
        <v>0</v>
      </c>
      <c r="K452" s="404">
        <v>0</v>
      </c>
      <c r="L452" s="404">
        <f t="shared" si="84"/>
        <v>0</v>
      </c>
      <c r="M452" s="404">
        <v>0</v>
      </c>
      <c r="N452" s="404">
        <v>0</v>
      </c>
    </row>
    <row r="453" spans="1:14" s="437" customFormat="1" ht="15" hidden="1" customHeight="1">
      <c r="A453" s="672"/>
      <c r="B453" s="695"/>
      <c r="C453" s="674"/>
      <c r="D453" s="695"/>
      <c r="E453" s="680"/>
      <c r="F453" s="681"/>
      <c r="G453" s="402" t="s">
        <v>8</v>
      </c>
      <c r="H453" s="403">
        <f t="shared" si="82"/>
        <v>0</v>
      </c>
      <c r="I453" s="404">
        <f t="shared" si="83"/>
        <v>0</v>
      </c>
      <c r="J453" s="404">
        <f>J451+J452</f>
        <v>0</v>
      </c>
      <c r="K453" s="404">
        <f>K451+K452</f>
        <v>0</v>
      </c>
      <c r="L453" s="404">
        <f t="shared" si="84"/>
        <v>0</v>
      </c>
      <c r="M453" s="404">
        <f>M451+M452</f>
        <v>0</v>
      </c>
      <c r="N453" s="404">
        <f>N451+N452</f>
        <v>0</v>
      </c>
    </row>
    <row r="454" spans="1:14" s="437" customFormat="1" ht="36" hidden="1" customHeight="1">
      <c r="A454" s="672"/>
      <c r="B454" s="682"/>
      <c r="C454" s="674"/>
      <c r="D454" s="675"/>
      <c r="E454" s="742" t="s">
        <v>592</v>
      </c>
      <c r="F454" s="743"/>
      <c r="G454" s="402" t="s">
        <v>6</v>
      </c>
      <c r="H454" s="403">
        <f t="shared" si="82"/>
        <v>25110</v>
      </c>
      <c r="I454" s="404">
        <f t="shared" si="83"/>
        <v>25110</v>
      </c>
      <c r="J454" s="404">
        <v>25110</v>
      </c>
      <c r="K454" s="404">
        <v>0</v>
      </c>
      <c r="L454" s="404">
        <f t="shared" si="84"/>
        <v>0</v>
      </c>
      <c r="M454" s="404">
        <v>0</v>
      </c>
      <c r="N454" s="404">
        <v>0</v>
      </c>
    </row>
    <row r="455" spans="1:14" s="437" customFormat="1" ht="36" hidden="1" customHeight="1">
      <c r="A455" s="672"/>
      <c r="B455" s="695"/>
      <c r="C455" s="674"/>
      <c r="D455" s="695"/>
      <c r="E455" s="744"/>
      <c r="F455" s="745"/>
      <c r="G455" s="402" t="s">
        <v>7</v>
      </c>
      <c r="H455" s="403">
        <f t="shared" si="82"/>
        <v>0</v>
      </c>
      <c r="I455" s="404">
        <f t="shared" si="83"/>
        <v>0</v>
      </c>
      <c r="J455" s="404">
        <v>0</v>
      </c>
      <c r="K455" s="404">
        <v>0</v>
      </c>
      <c r="L455" s="404">
        <f t="shared" si="84"/>
        <v>0</v>
      </c>
      <c r="M455" s="404">
        <v>0</v>
      </c>
      <c r="N455" s="404">
        <v>0</v>
      </c>
    </row>
    <row r="456" spans="1:14" s="437" customFormat="1" ht="36" hidden="1" customHeight="1">
      <c r="A456" s="672"/>
      <c r="B456" s="695"/>
      <c r="C456" s="685"/>
      <c r="D456" s="697"/>
      <c r="E456" s="746"/>
      <c r="F456" s="747"/>
      <c r="G456" s="402" t="s">
        <v>8</v>
      </c>
      <c r="H456" s="403">
        <f t="shared" si="82"/>
        <v>25110</v>
      </c>
      <c r="I456" s="404">
        <f t="shared" si="83"/>
        <v>25110</v>
      </c>
      <c r="J456" s="404">
        <f>J454+J455</f>
        <v>25110</v>
      </c>
      <c r="K456" s="404">
        <f>K454+K455</f>
        <v>0</v>
      </c>
      <c r="L456" s="404">
        <f t="shared" si="84"/>
        <v>0</v>
      </c>
      <c r="M456" s="404">
        <f>M454+M455</f>
        <v>0</v>
      </c>
      <c r="N456" s="404">
        <f>N454+N455</f>
        <v>0</v>
      </c>
    </row>
    <row r="457" spans="1:14" s="437" customFormat="1" ht="18" hidden="1" customHeight="1">
      <c r="A457" s="672"/>
      <c r="B457" s="682"/>
      <c r="C457" s="674" t="s">
        <v>175</v>
      </c>
      <c r="D457" s="675"/>
      <c r="E457" s="678" t="s">
        <v>593</v>
      </c>
      <c r="F457" s="679"/>
      <c r="G457" s="455" t="s">
        <v>6</v>
      </c>
      <c r="H457" s="456">
        <f t="shared" si="82"/>
        <v>4800000</v>
      </c>
      <c r="I457" s="457">
        <f t="shared" si="83"/>
        <v>4800000</v>
      </c>
      <c r="J457" s="457">
        <v>4800000</v>
      </c>
      <c r="K457" s="457">
        <v>0</v>
      </c>
      <c r="L457" s="457">
        <f t="shared" si="84"/>
        <v>0</v>
      </c>
      <c r="M457" s="457">
        <v>0</v>
      </c>
      <c r="N457" s="457">
        <v>0</v>
      </c>
    </row>
    <row r="458" spans="1:14" s="437" customFormat="1" ht="18" hidden="1" customHeight="1">
      <c r="A458" s="672"/>
      <c r="B458" s="695"/>
      <c r="C458" s="674"/>
      <c r="D458" s="695"/>
      <c r="E458" s="678"/>
      <c r="F458" s="679"/>
      <c r="G458" s="402" t="s">
        <v>7</v>
      </c>
      <c r="H458" s="403">
        <f t="shared" si="82"/>
        <v>0</v>
      </c>
      <c r="I458" s="404">
        <f t="shared" si="83"/>
        <v>0</v>
      </c>
      <c r="J458" s="404">
        <v>0</v>
      </c>
      <c r="K458" s="404">
        <v>0</v>
      </c>
      <c r="L458" s="404">
        <f t="shared" si="84"/>
        <v>0</v>
      </c>
      <c r="M458" s="404">
        <v>0</v>
      </c>
      <c r="N458" s="404">
        <v>0</v>
      </c>
    </row>
    <row r="459" spans="1:14" s="437" customFormat="1" ht="18" hidden="1" customHeight="1">
      <c r="A459" s="672"/>
      <c r="B459" s="695"/>
      <c r="C459" s="685"/>
      <c r="D459" s="697"/>
      <c r="E459" s="680"/>
      <c r="F459" s="681"/>
      <c r="G459" s="402" t="s">
        <v>8</v>
      </c>
      <c r="H459" s="403">
        <f t="shared" si="82"/>
        <v>4800000</v>
      </c>
      <c r="I459" s="404">
        <f t="shared" si="83"/>
        <v>4800000</v>
      </c>
      <c r="J459" s="404">
        <f>J457+J458</f>
        <v>4800000</v>
      </c>
      <c r="K459" s="404">
        <f>K457+K458</f>
        <v>0</v>
      </c>
      <c r="L459" s="404">
        <f t="shared" si="84"/>
        <v>0</v>
      </c>
      <c r="M459" s="404">
        <f>M457+M458</f>
        <v>0</v>
      </c>
      <c r="N459" s="404">
        <f>N457+N458</f>
        <v>0</v>
      </c>
    </row>
    <row r="460" spans="1:14" s="437" customFormat="1" ht="14.25" hidden="1" customHeight="1">
      <c r="A460" s="672"/>
      <c r="B460" s="682"/>
      <c r="C460" s="674" t="s">
        <v>594</v>
      </c>
      <c r="D460" s="675"/>
      <c r="E460" s="732" t="s">
        <v>595</v>
      </c>
      <c r="F460" s="733"/>
      <c r="G460" s="402" t="s">
        <v>6</v>
      </c>
      <c r="H460" s="403">
        <f t="shared" si="82"/>
        <v>6014</v>
      </c>
      <c r="I460" s="404">
        <f t="shared" si="83"/>
        <v>6014</v>
      </c>
      <c r="J460" s="404">
        <v>6014</v>
      </c>
      <c r="K460" s="404">
        <v>0</v>
      </c>
      <c r="L460" s="404">
        <f t="shared" si="84"/>
        <v>0</v>
      </c>
      <c r="M460" s="404">
        <v>0</v>
      </c>
      <c r="N460" s="404">
        <v>0</v>
      </c>
    </row>
    <row r="461" spans="1:14" s="437" customFormat="1" ht="14.25" hidden="1" customHeight="1">
      <c r="A461" s="672"/>
      <c r="B461" s="730"/>
      <c r="C461" s="674"/>
      <c r="D461" s="730"/>
      <c r="E461" s="734"/>
      <c r="F461" s="735"/>
      <c r="G461" s="402" t="s">
        <v>7</v>
      </c>
      <c r="H461" s="403">
        <f t="shared" si="82"/>
        <v>0</v>
      </c>
      <c r="I461" s="404">
        <f t="shared" si="83"/>
        <v>0</v>
      </c>
      <c r="J461" s="404">
        <v>0</v>
      </c>
      <c r="K461" s="404">
        <v>0</v>
      </c>
      <c r="L461" s="404">
        <f t="shared" si="84"/>
        <v>0</v>
      </c>
      <c r="M461" s="404">
        <v>0</v>
      </c>
      <c r="N461" s="404">
        <v>0</v>
      </c>
    </row>
    <row r="462" spans="1:14" s="437" customFormat="1" ht="14.25" hidden="1" customHeight="1">
      <c r="A462" s="672"/>
      <c r="B462" s="730"/>
      <c r="C462" s="674"/>
      <c r="D462" s="730"/>
      <c r="E462" s="736"/>
      <c r="F462" s="737"/>
      <c r="G462" s="402" t="s">
        <v>8</v>
      </c>
      <c r="H462" s="403">
        <f t="shared" si="82"/>
        <v>6014</v>
      </c>
      <c r="I462" s="404">
        <f t="shared" si="83"/>
        <v>6014</v>
      </c>
      <c r="J462" s="404">
        <f>J460+J461</f>
        <v>6014</v>
      </c>
      <c r="K462" s="404">
        <f>K460+K461</f>
        <v>0</v>
      </c>
      <c r="L462" s="404">
        <f t="shared" si="84"/>
        <v>0</v>
      </c>
      <c r="M462" s="404">
        <f>M460+M461</f>
        <v>0</v>
      </c>
      <c r="N462" s="404">
        <f>N460+N461</f>
        <v>0</v>
      </c>
    </row>
    <row r="463" spans="1:14" s="437" customFormat="1" ht="15" hidden="1" customHeight="1">
      <c r="A463" s="672"/>
      <c r="B463" s="682"/>
      <c r="C463" s="713" t="s">
        <v>180</v>
      </c>
      <c r="D463" s="714"/>
      <c r="E463" s="676" t="s">
        <v>596</v>
      </c>
      <c r="F463" s="677"/>
      <c r="G463" s="402" t="s">
        <v>6</v>
      </c>
      <c r="H463" s="403">
        <f t="shared" si="82"/>
        <v>50000</v>
      </c>
      <c r="I463" s="404">
        <f t="shared" si="83"/>
        <v>50000</v>
      </c>
      <c r="J463" s="404">
        <v>0</v>
      </c>
      <c r="K463" s="404">
        <v>50000</v>
      </c>
      <c r="L463" s="404">
        <f t="shared" si="84"/>
        <v>0</v>
      </c>
      <c r="M463" s="404">
        <v>0</v>
      </c>
      <c r="N463" s="404">
        <v>0</v>
      </c>
    </row>
    <row r="464" spans="1:14" s="437" customFormat="1" ht="15" hidden="1" customHeight="1">
      <c r="A464" s="672"/>
      <c r="B464" s="695"/>
      <c r="C464" s="674"/>
      <c r="D464" s="695"/>
      <c r="E464" s="678"/>
      <c r="F464" s="679"/>
      <c r="G464" s="402" t="s">
        <v>7</v>
      </c>
      <c r="H464" s="403">
        <f t="shared" si="82"/>
        <v>0</v>
      </c>
      <c r="I464" s="404">
        <f t="shared" si="83"/>
        <v>0</v>
      </c>
      <c r="J464" s="404">
        <v>0</v>
      </c>
      <c r="K464" s="404">
        <v>0</v>
      </c>
      <c r="L464" s="404">
        <f t="shared" si="84"/>
        <v>0</v>
      </c>
      <c r="M464" s="404">
        <v>0</v>
      </c>
      <c r="N464" s="404">
        <v>0</v>
      </c>
    </row>
    <row r="465" spans="1:14" s="437" customFormat="1" ht="15" hidden="1" customHeight="1">
      <c r="A465" s="683"/>
      <c r="B465" s="697"/>
      <c r="C465" s="685"/>
      <c r="D465" s="697"/>
      <c r="E465" s="680"/>
      <c r="F465" s="681"/>
      <c r="G465" s="402" t="s">
        <v>8</v>
      </c>
      <c r="H465" s="403">
        <f t="shared" si="82"/>
        <v>50000</v>
      </c>
      <c r="I465" s="404">
        <f t="shared" si="83"/>
        <v>50000</v>
      </c>
      <c r="J465" s="404">
        <f>J463+J464</f>
        <v>0</v>
      </c>
      <c r="K465" s="404">
        <f>K463+K464</f>
        <v>50000</v>
      </c>
      <c r="L465" s="404">
        <f t="shared" si="84"/>
        <v>0</v>
      </c>
      <c r="M465" s="404">
        <f>M463+M464</f>
        <v>0</v>
      </c>
      <c r="N465" s="404">
        <f>N463+N464</f>
        <v>0</v>
      </c>
    </row>
    <row r="466" spans="1:14" s="355" customFormat="1" ht="15" hidden="1" customHeight="1">
      <c r="A466" s="691" t="s">
        <v>31</v>
      </c>
      <c r="B466" s="692"/>
      <c r="C466" s="693" t="s">
        <v>181</v>
      </c>
      <c r="D466" s="694"/>
      <c r="E466" s="676" t="s">
        <v>597</v>
      </c>
      <c r="F466" s="677"/>
      <c r="G466" s="402" t="s">
        <v>6</v>
      </c>
      <c r="H466" s="403">
        <f t="shared" si="82"/>
        <v>141000</v>
      </c>
      <c r="I466" s="404">
        <f t="shared" si="83"/>
        <v>0</v>
      </c>
      <c r="J466" s="404">
        <v>0</v>
      </c>
      <c r="K466" s="404">
        <v>0</v>
      </c>
      <c r="L466" s="404">
        <f t="shared" si="84"/>
        <v>141000</v>
      </c>
      <c r="M466" s="404">
        <v>0</v>
      </c>
      <c r="N466" s="404">
        <v>141000</v>
      </c>
    </row>
    <row r="467" spans="1:14" s="355" customFormat="1" ht="15" hidden="1" customHeight="1">
      <c r="A467" s="687"/>
      <c r="B467" s="695"/>
      <c r="C467" s="689"/>
      <c r="D467" s="695"/>
      <c r="E467" s="678"/>
      <c r="F467" s="679"/>
      <c r="G467" s="402" t="s">
        <v>7</v>
      </c>
      <c r="H467" s="403">
        <f t="shared" si="82"/>
        <v>0</v>
      </c>
      <c r="I467" s="404">
        <f t="shared" si="83"/>
        <v>0</v>
      </c>
      <c r="J467" s="404">
        <v>0</v>
      </c>
      <c r="K467" s="404">
        <v>0</v>
      </c>
      <c r="L467" s="404">
        <f t="shared" si="84"/>
        <v>0</v>
      </c>
      <c r="M467" s="404">
        <v>0</v>
      </c>
      <c r="N467" s="404">
        <v>0</v>
      </c>
    </row>
    <row r="468" spans="1:14" s="355" customFormat="1" ht="15" hidden="1" customHeight="1">
      <c r="A468" s="696"/>
      <c r="B468" s="697"/>
      <c r="C468" s="698"/>
      <c r="D468" s="697"/>
      <c r="E468" s="680"/>
      <c r="F468" s="681"/>
      <c r="G468" s="402" t="s">
        <v>8</v>
      </c>
      <c r="H468" s="403">
        <f t="shared" si="82"/>
        <v>141000</v>
      </c>
      <c r="I468" s="404">
        <f t="shared" si="83"/>
        <v>0</v>
      </c>
      <c r="J468" s="404">
        <f>J466+J467</f>
        <v>0</v>
      </c>
      <c r="K468" s="404">
        <f>K466+K467</f>
        <v>0</v>
      </c>
      <c r="L468" s="404">
        <f t="shared" si="84"/>
        <v>141000</v>
      </c>
      <c r="M468" s="404">
        <f>M466+M467</f>
        <v>0</v>
      </c>
      <c r="N468" s="404">
        <f>N466+N467</f>
        <v>141000</v>
      </c>
    </row>
    <row r="469" spans="1:14" s="355" customFormat="1" ht="14.25" hidden="1" customHeight="1">
      <c r="A469" s="691" t="s">
        <v>33</v>
      </c>
      <c r="B469" s="692"/>
      <c r="C469" s="693" t="s">
        <v>194</v>
      </c>
      <c r="D469" s="694"/>
      <c r="E469" s="676" t="s">
        <v>598</v>
      </c>
      <c r="F469" s="677"/>
      <c r="G469" s="402" t="s">
        <v>6</v>
      </c>
      <c r="H469" s="403">
        <f t="shared" si="82"/>
        <v>466206</v>
      </c>
      <c r="I469" s="404">
        <f t="shared" si="83"/>
        <v>466206</v>
      </c>
      <c r="J469" s="404">
        <v>466206</v>
      </c>
      <c r="K469" s="404">
        <v>0</v>
      </c>
      <c r="L469" s="404">
        <f t="shared" si="84"/>
        <v>0</v>
      </c>
      <c r="M469" s="404">
        <v>0</v>
      </c>
      <c r="N469" s="404">
        <v>0</v>
      </c>
    </row>
    <row r="470" spans="1:14" s="355" customFormat="1" ht="14.25" hidden="1" customHeight="1">
      <c r="A470" s="687"/>
      <c r="B470" s="695"/>
      <c r="C470" s="689"/>
      <c r="D470" s="695"/>
      <c r="E470" s="678"/>
      <c r="F470" s="679"/>
      <c r="G470" s="402" t="s">
        <v>7</v>
      </c>
      <c r="H470" s="403">
        <f t="shared" si="82"/>
        <v>0</v>
      </c>
      <c r="I470" s="404">
        <f t="shared" si="83"/>
        <v>0</v>
      </c>
      <c r="J470" s="404">
        <v>0</v>
      </c>
      <c r="K470" s="404">
        <v>0</v>
      </c>
      <c r="L470" s="404">
        <f t="shared" si="84"/>
        <v>0</v>
      </c>
      <c r="M470" s="404">
        <v>0</v>
      </c>
      <c r="N470" s="404">
        <v>0</v>
      </c>
    </row>
    <row r="471" spans="1:14" s="355" customFormat="1" ht="14.25" hidden="1" customHeight="1">
      <c r="A471" s="696"/>
      <c r="B471" s="697"/>
      <c r="C471" s="698"/>
      <c r="D471" s="697"/>
      <c r="E471" s="680"/>
      <c r="F471" s="681"/>
      <c r="G471" s="402" t="s">
        <v>8</v>
      </c>
      <c r="H471" s="403">
        <f t="shared" si="82"/>
        <v>466206</v>
      </c>
      <c r="I471" s="404">
        <f t="shared" si="83"/>
        <v>466206</v>
      </c>
      <c r="J471" s="404">
        <f>J469+J470</f>
        <v>466206</v>
      </c>
      <c r="K471" s="404">
        <f>K469+K470</f>
        <v>0</v>
      </c>
      <c r="L471" s="404">
        <f t="shared" si="84"/>
        <v>0</v>
      </c>
      <c r="M471" s="404">
        <f>M469+M470</f>
        <v>0</v>
      </c>
      <c r="N471" s="404">
        <f>N469+N470</f>
        <v>0</v>
      </c>
    </row>
    <row r="472" spans="1:14" s="355" customFormat="1" ht="15" hidden="1" customHeight="1">
      <c r="A472" s="691" t="s">
        <v>195</v>
      </c>
      <c r="B472" s="692"/>
      <c r="C472" s="693" t="s">
        <v>197</v>
      </c>
      <c r="D472" s="694"/>
      <c r="E472" s="676" t="s">
        <v>599</v>
      </c>
      <c r="F472" s="677"/>
      <c r="G472" s="402" t="s">
        <v>6</v>
      </c>
      <c r="H472" s="403">
        <f t="shared" si="82"/>
        <v>200000</v>
      </c>
      <c r="I472" s="404">
        <f t="shared" si="83"/>
        <v>200000</v>
      </c>
      <c r="J472" s="404">
        <v>0</v>
      </c>
      <c r="K472" s="404">
        <v>200000</v>
      </c>
      <c r="L472" s="404">
        <f t="shared" si="84"/>
        <v>0</v>
      </c>
      <c r="M472" s="404">
        <v>0</v>
      </c>
      <c r="N472" s="404">
        <v>0</v>
      </c>
    </row>
    <row r="473" spans="1:14" s="355" customFormat="1" ht="15" hidden="1" customHeight="1">
      <c r="A473" s="687"/>
      <c r="B473" s="695"/>
      <c r="C473" s="689"/>
      <c r="D473" s="695"/>
      <c r="E473" s="678"/>
      <c r="F473" s="679"/>
      <c r="G473" s="402" t="s">
        <v>7</v>
      </c>
      <c r="H473" s="403">
        <f t="shared" si="82"/>
        <v>0</v>
      </c>
      <c r="I473" s="404">
        <f t="shared" si="83"/>
        <v>0</v>
      </c>
      <c r="J473" s="404">
        <v>0</v>
      </c>
      <c r="K473" s="404">
        <v>0</v>
      </c>
      <c r="L473" s="404">
        <f t="shared" si="84"/>
        <v>0</v>
      </c>
      <c r="M473" s="404">
        <v>0</v>
      </c>
      <c r="N473" s="404">
        <v>0</v>
      </c>
    </row>
    <row r="474" spans="1:14" s="355" customFormat="1" ht="15" hidden="1" customHeight="1">
      <c r="A474" s="687"/>
      <c r="B474" s="695"/>
      <c r="C474" s="689"/>
      <c r="D474" s="695"/>
      <c r="E474" s="680"/>
      <c r="F474" s="681"/>
      <c r="G474" s="402" t="s">
        <v>8</v>
      </c>
      <c r="H474" s="403">
        <f t="shared" si="82"/>
        <v>200000</v>
      </c>
      <c r="I474" s="404">
        <f t="shared" si="83"/>
        <v>200000</v>
      </c>
      <c r="J474" s="404">
        <f>J472+J473</f>
        <v>0</v>
      </c>
      <c r="K474" s="404">
        <f>K472+K473</f>
        <v>200000</v>
      </c>
      <c r="L474" s="404">
        <f t="shared" si="84"/>
        <v>0</v>
      </c>
      <c r="M474" s="404">
        <f>M472+M473</f>
        <v>0</v>
      </c>
      <c r="N474" s="404">
        <f>N472+N473</f>
        <v>0</v>
      </c>
    </row>
    <row r="475" spans="1:14" s="355" customFormat="1" ht="14.45" hidden="1" customHeight="1">
      <c r="A475" s="687"/>
      <c r="B475" s="688"/>
      <c r="C475" s="689"/>
      <c r="D475" s="690"/>
      <c r="E475" s="676" t="s">
        <v>600</v>
      </c>
      <c r="F475" s="677"/>
      <c r="G475" s="402" t="s">
        <v>6</v>
      </c>
      <c r="H475" s="403">
        <f t="shared" si="82"/>
        <v>50000</v>
      </c>
      <c r="I475" s="404">
        <f t="shared" si="83"/>
        <v>50000</v>
      </c>
      <c r="J475" s="404">
        <v>0</v>
      </c>
      <c r="K475" s="404">
        <v>50000</v>
      </c>
      <c r="L475" s="404">
        <f t="shared" si="84"/>
        <v>0</v>
      </c>
      <c r="M475" s="404">
        <v>0</v>
      </c>
      <c r="N475" s="404">
        <v>0</v>
      </c>
    </row>
    <row r="476" spans="1:14" s="355" customFormat="1" ht="14.45" hidden="1" customHeight="1">
      <c r="A476" s="687"/>
      <c r="B476" s="695"/>
      <c r="C476" s="689"/>
      <c r="D476" s="695"/>
      <c r="E476" s="678"/>
      <c r="F476" s="679"/>
      <c r="G476" s="402" t="s">
        <v>7</v>
      </c>
      <c r="H476" s="403">
        <f t="shared" si="82"/>
        <v>0</v>
      </c>
      <c r="I476" s="404">
        <f t="shared" si="83"/>
        <v>0</v>
      </c>
      <c r="J476" s="404">
        <v>0</v>
      </c>
      <c r="K476" s="404">
        <v>0</v>
      </c>
      <c r="L476" s="404">
        <f t="shared" si="84"/>
        <v>0</v>
      </c>
      <c r="M476" s="404">
        <v>0</v>
      </c>
      <c r="N476" s="404">
        <v>0</v>
      </c>
    </row>
    <row r="477" spans="1:14" s="355" customFormat="1" ht="14.45" hidden="1" customHeight="1">
      <c r="A477" s="687"/>
      <c r="B477" s="695"/>
      <c r="C477" s="698"/>
      <c r="D477" s="697"/>
      <c r="E477" s="680"/>
      <c r="F477" s="681"/>
      <c r="G477" s="402" t="s">
        <v>8</v>
      </c>
      <c r="H477" s="403">
        <f t="shared" si="82"/>
        <v>50000</v>
      </c>
      <c r="I477" s="404">
        <f t="shared" si="83"/>
        <v>50000</v>
      </c>
      <c r="J477" s="404">
        <f>J475+J476</f>
        <v>0</v>
      </c>
      <c r="K477" s="404">
        <f>K475+K476</f>
        <v>50000</v>
      </c>
      <c r="L477" s="404">
        <f t="shared" si="84"/>
        <v>0</v>
      </c>
      <c r="M477" s="404">
        <f>M475+M476</f>
        <v>0</v>
      </c>
      <c r="N477" s="404">
        <f>N475+N476</f>
        <v>0</v>
      </c>
    </row>
    <row r="478" spans="1:14" s="437" customFormat="1" ht="14.45" hidden="1" customHeight="1">
      <c r="A478" s="672"/>
      <c r="B478" s="682"/>
      <c r="C478" s="674" t="s">
        <v>199</v>
      </c>
      <c r="D478" s="675"/>
      <c r="E478" s="676" t="s">
        <v>601</v>
      </c>
      <c r="F478" s="677"/>
      <c r="G478" s="402" t="s">
        <v>6</v>
      </c>
      <c r="H478" s="403">
        <f t="shared" si="82"/>
        <v>4148757</v>
      </c>
      <c r="I478" s="404">
        <f t="shared" si="83"/>
        <v>4148757</v>
      </c>
      <c r="J478" s="404">
        <v>4148757</v>
      </c>
      <c r="K478" s="404">
        <v>0</v>
      </c>
      <c r="L478" s="404">
        <f t="shared" si="84"/>
        <v>0</v>
      </c>
      <c r="M478" s="404">
        <v>0</v>
      </c>
      <c r="N478" s="404">
        <v>0</v>
      </c>
    </row>
    <row r="479" spans="1:14" s="437" customFormat="1" ht="14.45" hidden="1" customHeight="1">
      <c r="A479" s="672"/>
      <c r="B479" s="695"/>
      <c r="C479" s="674"/>
      <c r="D479" s="695"/>
      <c r="E479" s="678"/>
      <c r="F479" s="679"/>
      <c r="G479" s="402" t="s">
        <v>7</v>
      </c>
      <c r="H479" s="403">
        <f t="shared" si="82"/>
        <v>0</v>
      </c>
      <c r="I479" s="404">
        <f t="shared" si="83"/>
        <v>0</v>
      </c>
      <c r="J479" s="404">
        <v>0</v>
      </c>
      <c r="K479" s="404">
        <v>0</v>
      </c>
      <c r="L479" s="404">
        <f t="shared" si="84"/>
        <v>0</v>
      </c>
      <c r="M479" s="404">
        <v>0</v>
      </c>
      <c r="N479" s="404">
        <v>0</v>
      </c>
    </row>
    <row r="480" spans="1:14" s="437" customFormat="1" ht="14.45" hidden="1" customHeight="1">
      <c r="A480" s="683"/>
      <c r="B480" s="697"/>
      <c r="C480" s="685"/>
      <c r="D480" s="697"/>
      <c r="E480" s="680"/>
      <c r="F480" s="681"/>
      <c r="G480" s="402" t="s">
        <v>8</v>
      </c>
      <c r="H480" s="403">
        <f t="shared" si="82"/>
        <v>4148757</v>
      </c>
      <c r="I480" s="404">
        <f t="shared" si="83"/>
        <v>4148757</v>
      </c>
      <c r="J480" s="404">
        <f>J478+J479</f>
        <v>4148757</v>
      </c>
      <c r="K480" s="404">
        <f>K478+K479</f>
        <v>0</v>
      </c>
      <c r="L480" s="404">
        <f t="shared" si="84"/>
        <v>0</v>
      </c>
      <c r="M480" s="404">
        <f>M478+M479</f>
        <v>0</v>
      </c>
      <c r="N480" s="404">
        <f>N478+N479</f>
        <v>0</v>
      </c>
    </row>
    <row r="481" spans="1:14" s="355" customFormat="1" ht="15" hidden="1" customHeight="1">
      <c r="A481" s="691" t="s">
        <v>16</v>
      </c>
      <c r="B481" s="692"/>
      <c r="C481" s="693" t="s">
        <v>210</v>
      </c>
      <c r="D481" s="694"/>
      <c r="E481" s="676" t="s">
        <v>602</v>
      </c>
      <c r="F481" s="677"/>
      <c r="G481" s="402" t="s">
        <v>6</v>
      </c>
      <c r="H481" s="403">
        <f t="shared" si="82"/>
        <v>135000</v>
      </c>
      <c r="I481" s="404">
        <f t="shared" si="83"/>
        <v>0</v>
      </c>
      <c r="J481" s="404">
        <v>0</v>
      </c>
      <c r="K481" s="404">
        <v>0</v>
      </c>
      <c r="L481" s="404">
        <f t="shared" si="84"/>
        <v>135000</v>
      </c>
      <c r="M481" s="404">
        <v>0</v>
      </c>
      <c r="N481" s="404">
        <v>135000</v>
      </c>
    </row>
    <row r="482" spans="1:14" s="355" customFormat="1" ht="15" hidden="1" customHeight="1">
      <c r="A482" s="687"/>
      <c r="B482" s="695"/>
      <c r="C482" s="689"/>
      <c r="D482" s="695"/>
      <c r="E482" s="678"/>
      <c r="F482" s="679"/>
      <c r="G482" s="402" t="s">
        <v>7</v>
      </c>
      <c r="H482" s="403">
        <f t="shared" si="82"/>
        <v>0</v>
      </c>
      <c r="I482" s="404">
        <f t="shared" si="83"/>
        <v>0</v>
      </c>
      <c r="J482" s="404">
        <v>0</v>
      </c>
      <c r="K482" s="404">
        <v>0</v>
      </c>
      <c r="L482" s="404">
        <f t="shared" si="84"/>
        <v>0</v>
      </c>
      <c r="M482" s="404">
        <v>0</v>
      </c>
      <c r="N482" s="404">
        <v>0</v>
      </c>
    </row>
    <row r="483" spans="1:14" s="355" customFormat="1" ht="15" hidden="1" customHeight="1">
      <c r="A483" s="687"/>
      <c r="B483" s="695"/>
      <c r="C483" s="689"/>
      <c r="D483" s="695"/>
      <c r="E483" s="680"/>
      <c r="F483" s="681"/>
      <c r="G483" s="402" t="s">
        <v>8</v>
      </c>
      <c r="H483" s="403">
        <f t="shared" si="82"/>
        <v>135000</v>
      </c>
      <c r="I483" s="404">
        <f t="shared" si="83"/>
        <v>0</v>
      </c>
      <c r="J483" s="404">
        <f>J481+J482</f>
        <v>0</v>
      </c>
      <c r="K483" s="404">
        <f>K481+K482</f>
        <v>0</v>
      </c>
      <c r="L483" s="404">
        <f t="shared" si="84"/>
        <v>135000</v>
      </c>
      <c r="M483" s="404">
        <f>M481+M482</f>
        <v>0</v>
      </c>
      <c r="N483" s="404">
        <f>N481+N482</f>
        <v>135000</v>
      </c>
    </row>
    <row r="484" spans="1:14" s="437" customFormat="1" ht="15" hidden="1" customHeight="1">
      <c r="A484" s="738" t="s">
        <v>213</v>
      </c>
      <c r="B484" s="739"/>
      <c r="C484" s="713" t="s">
        <v>216</v>
      </c>
      <c r="D484" s="714"/>
      <c r="E484" s="676" t="s">
        <v>603</v>
      </c>
      <c r="F484" s="677"/>
      <c r="G484" s="402" t="s">
        <v>6</v>
      </c>
      <c r="H484" s="403">
        <f t="shared" si="82"/>
        <v>100000</v>
      </c>
      <c r="I484" s="404">
        <f t="shared" si="83"/>
        <v>100000</v>
      </c>
      <c r="J484" s="404">
        <v>0</v>
      </c>
      <c r="K484" s="404">
        <v>100000</v>
      </c>
      <c r="L484" s="404">
        <f t="shared" si="84"/>
        <v>0</v>
      </c>
      <c r="M484" s="404">
        <v>0</v>
      </c>
      <c r="N484" s="404">
        <v>0</v>
      </c>
    </row>
    <row r="485" spans="1:14" s="437" customFormat="1" ht="15" hidden="1" customHeight="1">
      <c r="A485" s="672"/>
      <c r="B485" s="695"/>
      <c r="C485" s="674"/>
      <c r="D485" s="695"/>
      <c r="E485" s="678"/>
      <c r="F485" s="679"/>
      <c r="G485" s="402" t="s">
        <v>7</v>
      </c>
      <c r="H485" s="403">
        <f t="shared" si="82"/>
        <v>0</v>
      </c>
      <c r="I485" s="404">
        <f t="shared" si="83"/>
        <v>0</v>
      </c>
      <c r="J485" s="404">
        <v>0</v>
      </c>
      <c r="K485" s="404">
        <v>0</v>
      </c>
      <c r="L485" s="404">
        <f t="shared" si="84"/>
        <v>0</v>
      </c>
      <c r="M485" s="404">
        <v>0</v>
      </c>
      <c r="N485" s="404">
        <v>0</v>
      </c>
    </row>
    <row r="486" spans="1:14" s="437" customFormat="1" ht="15" hidden="1" customHeight="1">
      <c r="A486" s="683"/>
      <c r="B486" s="697"/>
      <c r="C486" s="685"/>
      <c r="D486" s="697"/>
      <c r="E486" s="680"/>
      <c r="F486" s="681"/>
      <c r="G486" s="402" t="s">
        <v>8</v>
      </c>
      <c r="H486" s="403">
        <f t="shared" si="82"/>
        <v>100000</v>
      </c>
      <c r="I486" s="404">
        <f t="shared" si="83"/>
        <v>100000</v>
      </c>
      <c r="J486" s="404">
        <f>J484+J485</f>
        <v>0</v>
      </c>
      <c r="K486" s="404">
        <f>K484+K485</f>
        <v>100000</v>
      </c>
      <c r="L486" s="404">
        <f t="shared" si="84"/>
        <v>0</v>
      </c>
      <c r="M486" s="404">
        <f>M484+M485</f>
        <v>0</v>
      </c>
      <c r="N486" s="404">
        <f>N484+N485</f>
        <v>0</v>
      </c>
    </row>
    <row r="487" spans="1:14" s="437" customFormat="1" ht="15" hidden="1" customHeight="1">
      <c r="A487" s="738" t="s">
        <v>20</v>
      </c>
      <c r="B487" s="739"/>
      <c r="C487" s="713" t="s">
        <v>504</v>
      </c>
      <c r="D487" s="714"/>
      <c r="E487" s="676" t="s">
        <v>604</v>
      </c>
      <c r="F487" s="721"/>
      <c r="G487" s="466" t="s">
        <v>6</v>
      </c>
      <c r="H487" s="435">
        <f t="shared" si="82"/>
        <v>762360</v>
      </c>
      <c r="I487" s="436">
        <f t="shared" si="83"/>
        <v>762360</v>
      </c>
      <c r="J487" s="436">
        <v>762360</v>
      </c>
      <c r="K487" s="436">
        <v>0</v>
      </c>
      <c r="L487" s="436">
        <f t="shared" si="84"/>
        <v>0</v>
      </c>
      <c r="M487" s="436">
        <v>0</v>
      </c>
      <c r="N487" s="436">
        <v>0</v>
      </c>
    </row>
    <row r="488" spans="1:14" s="437" customFormat="1" ht="15" hidden="1" customHeight="1">
      <c r="A488" s="672"/>
      <c r="B488" s="682"/>
      <c r="C488" s="674"/>
      <c r="D488" s="675"/>
      <c r="E488" s="678"/>
      <c r="F488" s="722"/>
      <c r="G488" s="466" t="s">
        <v>7</v>
      </c>
      <c r="H488" s="435">
        <f t="shared" si="82"/>
        <v>0</v>
      </c>
      <c r="I488" s="436">
        <f t="shared" si="83"/>
        <v>0</v>
      </c>
      <c r="J488" s="436">
        <v>0</v>
      </c>
      <c r="K488" s="436">
        <v>0</v>
      </c>
      <c r="L488" s="436">
        <f t="shared" si="84"/>
        <v>0</v>
      </c>
      <c r="M488" s="436">
        <v>0</v>
      </c>
      <c r="N488" s="436">
        <v>0</v>
      </c>
    </row>
    <row r="489" spans="1:14" s="355" customFormat="1" ht="15" hidden="1" customHeight="1">
      <c r="A489" s="687"/>
      <c r="B489" s="688"/>
      <c r="C489" s="689"/>
      <c r="D489" s="690"/>
      <c r="E489" s="680"/>
      <c r="F489" s="723"/>
      <c r="G489" s="434" t="s">
        <v>8</v>
      </c>
      <c r="H489" s="435">
        <f t="shared" si="82"/>
        <v>762360</v>
      </c>
      <c r="I489" s="436">
        <f t="shared" si="83"/>
        <v>762360</v>
      </c>
      <c r="J489" s="436">
        <f>J487+J488</f>
        <v>762360</v>
      </c>
      <c r="K489" s="436">
        <f>K487+K488</f>
        <v>0</v>
      </c>
      <c r="L489" s="436">
        <f t="shared" si="84"/>
        <v>0</v>
      </c>
      <c r="M489" s="436">
        <f>M487+M488</f>
        <v>0</v>
      </c>
      <c r="N489" s="436">
        <f>N487+N488</f>
        <v>0</v>
      </c>
    </row>
    <row r="490" spans="1:14" s="437" customFormat="1" ht="14.45" hidden="1" customHeight="1">
      <c r="A490" s="672"/>
      <c r="B490" s="682"/>
      <c r="C490" s="713" t="s">
        <v>605</v>
      </c>
      <c r="D490" s="714"/>
      <c r="E490" s="676" t="s">
        <v>606</v>
      </c>
      <c r="F490" s="677"/>
      <c r="G490" s="402" t="s">
        <v>6</v>
      </c>
      <c r="H490" s="403">
        <f t="shared" si="82"/>
        <v>390000</v>
      </c>
      <c r="I490" s="404">
        <f t="shared" si="83"/>
        <v>390000</v>
      </c>
      <c r="J490" s="404">
        <v>390000</v>
      </c>
      <c r="K490" s="404">
        <v>0</v>
      </c>
      <c r="L490" s="404">
        <f t="shared" si="84"/>
        <v>0</v>
      </c>
      <c r="M490" s="404">
        <v>0</v>
      </c>
      <c r="N490" s="404">
        <v>0</v>
      </c>
    </row>
    <row r="491" spans="1:14" s="437" customFormat="1" ht="14.45" hidden="1" customHeight="1">
      <c r="A491" s="672"/>
      <c r="B491" s="730"/>
      <c r="C491" s="674"/>
      <c r="D491" s="730"/>
      <c r="E491" s="678"/>
      <c r="F491" s="679"/>
      <c r="G491" s="402" t="s">
        <v>7</v>
      </c>
      <c r="H491" s="403">
        <f t="shared" si="82"/>
        <v>0</v>
      </c>
      <c r="I491" s="404">
        <f t="shared" si="83"/>
        <v>0</v>
      </c>
      <c r="J491" s="404">
        <v>0</v>
      </c>
      <c r="K491" s="404">
        <v>0</v>
      </c>
      <c r="L491" s="404">
        <f t="shared" si="84"/>
        <v>0</v>
      </c>
      <c r="M491" s="404">
        <v>0</v>
      </c>
      <c r="N491" s="404">
        <v>0</v>
      </c>
    </row>
    <row r="492" spans="1:14" s="437" customFormat="1" ht="14.45" hidden="1" customHeight="1">
      <c r="A492" s="672"/>
      <c r="B492" s="730"/>
      <c r="C492" s="674"/>
      <c r="D492" s="730"/>
      <c r="E492" s="680"/>
      <c r="F492" s="681"/>
      <c r="G492" s="402" t="s">
        <v>8</v>
      </c>
      <c r="H492" s="403">
        <f t="shared" si="82"/>
        <v>390000</v>
      </c>
      <c r="I492" s="404">
        <f t="shared" si="83"/>
        <v>390000</v>
      </c>
      <c r="J492" s="404">
        <f>J490+J491</f>
        <v>390000</v>
      </c>
      <c r="K492" s="404">
        <f>K490+K491</f>
        <v>0</v>
      </c>
      <c r="L492" s="404">
        <f t="shared" si="84"/>
        <v>0</v>
      </c>
      <c r="M492" s="404">
        <f>M490+M491</f>
        <v>0</v>
      </c>
      <c r="N492" s="404">
        <f>N490+N491</f>
        <v>0</v>
      </c>
    </row>
    <row r="493" spans="1:14" s="437" customFormat="1" ht="15" hidden="1" customHeight="1">
      <c r="A493" s="672"/>
      <c r="B493" s="682"/>
      <c r="C493" s="713" t="s">
        <v>607</v>
      </c>
      <c r="D493" s="714"/>
      <c r="E493" s="676" t="s">
        <v>608</v>
      </c>
      <c r="F493" s="677"/>
      <c r="G493" s="402" t="s">
        <v>6</v>
      </c>
      <c r="H493" s="403">
        <f t="shared" si="82"/>
        <v>100000</v>
      </c>
      <c r="I493" s="404">
        <f t="shared" si="83"/>
        <v>100000</v>
      </c>
      <c r="J493" s="404">
        <v>0</v>
      </c>
      <c r="K493" s="404">
        <v>100000</v>
      </c>
      <c r="L493" s="404">
        <f t="shared" si="84"/>
        <v>0</v>
      </c>
      <c r="M493" s="404">
        <v>0</v>
      </c>
      <c r="N493" s="404">
        <v>0</v>
      </c>
    </row>
    <row r="494" spans="1:14" s="437" customFormat="1" ht="15" hidden="1" customHeight="1">
      <c r="A494" s="672"/>
      <c r="B494" s="730"/>
      <c r="C494" s="674"/>
      <c r="D494" s="730"/>
      <c r="E494" s="678"/>
      <c r="F494" s="679"/>
      <c r="G494" s="402" t="s">
        <v>7</v>
      </c>
      <c r="H494" s="403">
        <f t="shared" si="82"/>
        <v>0</v>
      </c>
      <c r="I494" s="404">
        <f t="shared" si="83"/>
        <v>0</v>
      </c>
      <c r="J494" s="404">
        <v>0</v>
      </c>
      <c r="K494" s="404">
        <v>0</v>
      </c>
      <c r="L494" s="404">
        <f t="shared" si="84"/>
        <v>0</v>
      </c>
      <c r="M494" s="404">
        <v>0</v>
      </c>
      <c r="N494" s="404">
        <v>0</v>
      </c>
    </row>
    <row r="495" spans="1:14" s="437" customFormat="1" ht="15" hidden="1" customHeight="1">
      <c r="A495" s="672"/>
      <c r="B495" s="730"/>
      <c r="C495" s="674"/>
      <c r="D495" s="730"/>
      <c r="E495" s="680"/>
      <c r="F495" s="681"/>
      <c r="G495" s="402" t="s">
        <v>8</v>
      </c>
      <c r="H495" s="403">
        <f t="shared" si="82"/>
        <v>100000</v>
      </c>
      <c r="I495" s="404">
        <f t="shared" si="83"/>
        <v>100000</v>
      </c>
      <c r="J495" s="404">
        <f>J493+J494</f>
        <v>0</v>
      </c>
      <c r="K495" s="404">
        <f>K493+K494</f>
        <v>100000</v>
      </c>
      <c r="L495" s="404">
        <f t="shared" si="84"/>
        <v>0</v>
      </c>
      <c r="M495" s="404">
        <f>M493+M494</f>
        <v>0</v>
      </c>
      <c r="N495" s="404">
        <f>N493+N494</f>
        <v>0</v>
      </c>
    </row>
    <row r="496" spans="1:14" s="437" customFormat="1" ht="14.45" hidden="1" customHeight="1">
      <c r="A496" s="672"/>
      <c r="B496" s="682"/>
      <c r="C496" s="674"/>
      <c r="D496" s="675"/>
      <c r="E496" s="676" t="s">
        <v>609</v>
      </c>
      <c r="F496" s="677"/>
      <c r="G496" s="402" t="s">
        <v>6</v>
      </c>
      <c r="H496" s="403">
        <f t="shared" si="82"/>
        <v>250000</v>
      </c>
      <c r="I496" s="404">
        <f t="shared" si="83"/>
        <v>250000</v>
      </c>
      <c r="J496" s="404">
        <v>0</v>
      </c>
      <c r="K496" s="404">
        <v>250000</v>
      </c>
      <c r="L496" s="404">
        <f t="shared" si="84"/>
        <v>0</v>
      </c>
      <c r="M496" s="404">
        <v>0</v>
      </c>
      <c r="N496" s="404">
        <v>0</v>
      </c>
    </row>
    <row r="497" spans="1:14" s="437" customFormat="1" ht="14.45" hidden="1" customHeight="1">
      <c r="A497" s="672"/>
      <c r="B497" s="730"/>
      <c r="C497" s="674"/>
      <c r="D497" s="730"/>
      <c r="E497" s="678"/>
      <c r="F497" s="679"/>
      <c r="G497" s="402" t="s">
        <v>7</v>
      </c>
      <c r="H497" s="403">
        <f t="shared" si="82"/>
        <v>0</v>
      </c>
      <c r="I497" s="404">
        <f t="shared" si="83"/>
        <v>0</v>
      </c>
      <c r="J497" s="404">
        <v>0</v>
      </c>
      <c r="K497" s="404">
        <v>0</v>
      </c>
      <c r="L497" s="404">
        <f t="shared" si="84"/>
        <v>0</v>
      </c>
      <c r="M497" s="404">
        <v>0</v>
      </c>
      <c r="N497" s="404">
        <v>0</v>
      </c>
    </row>
    <row r="498" spans="1:14" s="437" customFormat="1" ht="14.45" hidden="1" customHeight="1">
      <c r="A498" s="672"/>
      <c r="B498" s="730"/>
      <c r="C498" s="674"/>
      <c r="D498" s="730"/>
      <c r="E498" s="680"/>
      <c r="F498" s="681"/>
      <c r="G498" s="402" t="s">
        <v>8</v>
      </c>
      <c r="H498" s="403">
        <f t="shared" si="82"/>
        <v>250000</v>
      </c>
      <c r="I498" s="404">
        <f t="shared" si="83"/>
        <v>250000</v>
      </c>
      <c r="J498" s="404">
        <f>J496+J497</f>
        <v>0</v>
      </c>
      <c r="K498" s="404">
        <f>K496+K497</f>
        <v>250000</v>
      </c>
      <c r="L498" s="404">
        <f t="shared" si="84"/>
        <v>0</v>
      </c>
      <c r="M498" s="404">
        <f>M496+M497</f>
        <v>0</v>
      </c>
      <c r="N498" s="404">
        <f>N496+N497</f>
        <v>0</v>
      </c>
    </row>
    <row r="499" spans="1:14" s="437" customFormat="1" ht="14.45" hidden="1" customHeight="1">
      <c r="A499" s="672"/>
      <c r="B499" s="682"/>
      <c r="C499" s="674"/>
      <c r="D499" s="675"/>
      <c r="E499" s="676" t="s">
        <v>610</v>
      </c>
      <c r="F499" s="677"/>
      <c r="G499" s="402" t="s">
        <v>6</v>
      </c>
      <c r="H499" s="403">
        <f t="shared" si="82"/>
        <v>101278</v>
      </c>
      <c r="I499" s="404">
        <f t="shared" si="83"/>
        <v>101278</v>
      </c>
      <c r="J499" s="404">
        <v>0</v>
      </c>
      <c r="K499" s="404">
        <v>101278</v>
      </c>
      <c r="L499" s="404">
        <f t="shared" si="84"/>
        <v>0</v>
      </c>
      <c r="M499" s="404">
        <v>0</v>
      </c>
      <c r="N499" s="404">
        <v>0</v>
      </c>
    </row>
    <row r="500" spans="1:14" s="437" customFormat="1" ht="14.45" hidden="1" customHeight="1">
      <c r="A500" s="672"/>
      <c r="B500" s="695"/>
      <c r="C500" s="674"/>
      <c r="D500" s="695"/>
      <c r="E500" s="678"/>
      <c r="F500" s="679"/>
      <c r="G500" s="402" t="s">
        <v>7</v>
      </c>
      <c r="H500" s="403">
        <f t="shared" si="82"/>
        <v>0</v>
      </c>
      <c r="I500" s="404">
        <f t="shared" si="83"/>
        <v>0</v>
      </c>
      <c r="J500" s="404">
        <v>0</v>
      </c>
      <c r="K500" s="404">
        <v>0</v>
      </c>
      <c r="L500" s="404">
        <f t="shared" si="84"/>
        <v>0</v>
      </c>
      <c r="M500" s="404">
        <v>0</v>
      </c>
      <c r="N500" s="404">
        <v>0</v>
      </c>
    </row>
    <row r="501" spans="1:14" s="437" customFormat="1" ht="14.45" hidden="1" customHeight="1">
      <c r="A501" s="672"/>
      <c r="B501" s="695"/>
      <c r="C501" s="674"/>
      <c r="D501" s="695"/>
      <c r="E501" s="680"/>
      <c r="F501" s="681"/>
      <c r="G501" s="402" t="s">
        <v>8</v>
      </c>
      <c r="H501" s="403">
        <f t="shared" si="82"/>
        <v>101278</v>
      </c>
      <c r="I501" s="404">
        <f t="shared" si="83"/>
        <v>101278</v>
      </c>
      <c r="J501" s="404">
        <f>J499+J500</f>
        <v>0</v>
      </c>
      <c r="K501" s="404">
        <f>K499+K500</f>
        <v>101278</v>
      </c>
      <c r="L501" s="404">
        <f t="shared" si="84"/>
        <v>0</v>
      </c>
      <c r="M501" s="404">
        <f>M499+M500</f>
        <v>0</v>
      </c>
      <c r="N501" s="404">
        <f>N499+N500</f>
        <v>0</v>
      </c>
    </row>
    <row r="502" spans="1:14" s="437" customFormat="1" ht="15" hidden="1" customHeight="1">
      <c r="A502" s="672"/>
      <c r="B502" s="682"/>
      <c r="C502" s="674"/>
      <c r="D502" s="675"/>
      <c r="E502" s="676" t="s">
        <v>611</v>
      </c>
      <c r="F502" s="677"/>
      <c r="G502" s="402" t="s">
        <v>6</v>
      </c>
      <c r="H502" s="403">
        <f t="shared" si="82"/>
        <v>71340</v>
      </c>
      <c r="I502" s="404">
        <f t="shared" si="83"/>
        <v>71340</v>
      </c>
      <c r="J502" s="404">
        <v>71340</v>
      </c>
      <c r="K502" s="404">
        <v>0</v>
      </c>
      <c r="L502" s="404">
        <f t="shared" si="84"/>
        <v>0</v>
      </c>
      <c r="M502" s="404">
        <v>0</v>
      </c>
      <c r="N502" s="404">
        <v>0</v>
      </c>
    </row>
    <row r="503" spans="1:14" s="437" customFormat="1" ht="15" hidden="1" customHeight="1">
      <c r="A503" s="672"/>
      <c r="B503" s="695"/>
      <c r="C503" s="674"/>
      <c r="D503" s="695"/>
      <c r="E503" s="678"/>
      <c r="F503" s="679"/>
      <c r="G503" s="402" t="s">
        <v>7</v>
      </c>
      <c r="H503" s="403">
        <f t="shared" ref="H503:H581" si="85">I503+L503</f>
        <v>0</v>
      </c>
      <c r="I503" s="404">
        <f t="shared" ref="I503:I581" si="86">J503+K503</f>
        <v>0</v>
      </c>
      <c r="J503" s="404">
        <v>0</v>
      </c>
      <c r="K503" s="404">
        <v>0</v>
      </c>
      <c r="L503" s="404">
        <f t="shared" ref="L503:L581" si="87">M503+N503</f>
        <v>0</v>
      </c>
      <c r="M503" s="404">
        <v>0</v>
      </c>
      <c r="N503" s="404">
        <v>0</v>
      </c>
    </row>
    <row r="504" spans="1:14" s="437" customFormat="1" ht="15" hidden="1" customHeight="1">
      <c r="A504" s="672"/>
      <c r="B504" s="695"/>
      <c r="C504" s="685"/>
      <c r="D504" s="697"/>
      <c r="E504" s="680"/>
      <c r="F504" s="681"/>
      <c r="G504" s="402" t="s">
        <v>8</v>
      </c>
      <c r="H504" s="403">
        <f t="shared" si="85"/>
        <v>71340</v>
      </c>
      <c r="I504" s="404">
        <f t="shared" si="86"/>
        <v>71340</v>
      </c>
      <c r="J504" s="404">
        <f>J502+J503</f>
        <v>71340</v>
      </c>
      <c r="K504" s="404">
        <f>K502+K503</f>
        <v>0</v>
      </c>
      <c r="L504" s="404">
        <f t="shared" si="87"/>
        <v>0</v>
      </c>
      <c r="M504" s="404">
        <f>M502+M503</f>
        <v>0</v>
      </c>
      <c r="N504" s="404">
        <f>N502+N503</f>
        <v>0</v>
      </c>
    </row>
    <row r="505" spans="1:14" s="355" customFormat="1" ht="15" hidden="1" customHeight="1">
      <c r="A505" s="687"/>
      <c r="B505" s="688"/>
      <c r="C505" s="693" t="s">
        <v>508</v>
      </c>
      <c r="D505" s="694"/>
      <c r="E505" s="676" t="s">
        <v>612</v>
      </c>
      <c r="F505" s="677"/>
      <c r="G505" s="402" t="s">
        <v>6</v>
      </c>
      <c r="H505" s="403">
        <f t="shared" si="85"/>
        <v>200000</v>
      </c>
      <c r="I505" s="404">
        <f t="shared" si="86"/>
        <v>0</v>
      </c>
      <c r="J505" s="404">
        <v>0</v>
      </c>
      <c r="K505" s="404">
        <v>0</v>
      </c>
      <c r="L505" s="404">
        <f t="shared" si="87"/>
        <v>200000</v>
      </c>
      <c r="M505" s="404">
        <v>0</v>
      </c>
      <c r="N505" s="404">
        <v>200000</v>
      </c>
    </row>
    <row r="506" spans="1:14" s="355" customFormat="1" ht="15" hidden="1" customHeight="1">
      <c r="A506" s="687"/>
      <c r="B506" s="695"/>
      <c r="C506" s="689"/>
      <c r="D506" s="695"/>
      <c r="E506" s="678"/>
      <c r="F506" s="679"/>
      <c r="G506" s="402" t="s">
        <v>7</v>
      </c>
      <c r="H506" s="403">
        <f t="shared" si="85"/>
        <v>0</v>
      </c>
      <c r="I506" s="404">
        <f t="shared" si="86"/>
        <v>0</v>
      </c>
      <c r="J506" s="404">
        <v>0</v>
      </c>
      <c r="K506" s="404">
        <v>0</v>
      </c>
      <c r="L506" s="404">
        <f t="shared" si="87"/>
        <v>0</v>
      </c>
      <c r="M506" s="404">
        <v>0</v>
      </c>
      <c r="N506" s="404">
        <v>0</v>
      </c>
    </row>
    <row r="507" spans="1:14" s="355" customFormat="1" ht="15" hidden="1" customHeight="1">
      <c r="A507" s="687"/>
      <c r="B507" s="695"/>
      <c r="C507" s="689"/>
      <c r="D507" s="695"/>
      <c r="E507" s="680"/>
      <c r="F507" s="681"/>
      <c r="G507" s="402" t="s">
        <v>8</v>
      </c>
      <c r="H507" s="403">
        <f t="shared" si="85"/>
        <v>200000</v>
      </c>
      <c r="I507" s="404">
        <f t="shared" si="86"/>
        <v>0</v>
      </c>
      <c r="J507" s="404">
        <f>J505+J506</f>
        <v>0</v>
      </c>
      <c r="K507" s="404">
        <f>K505+K506</f>
        <v>0</v>
      </c>
      <c r="L507" s="404">
        <f t="shared" si="87"/>
        <v>200000</v>
      </c>
      <c r="M507" s="404">
        <f>M505+M506</f>
        <v>0</v>
      </c>
      <c r="N507" s="404">
        <f>N505+N506</f>
        <v>200000</v>
      </c>
    </row>
    <row r="508" spans="1:14" s="355" customFormat="1" ht="15.75" hidden="1" customHeight="1">
      <c r="A508" s="687"/>
      <c r="B508" s="688"/>
      <c r="C508" s="689"/>
      <c r="D508" s="690"/>
      <c r="E508" s="676" t="s">
        <v>613</v>
      </c>
      <c r="F508" s="677"/>
      <c r="G508" s="402" t="s">
        <v>6</v>
      </c>
      <c r="H508" s="403">
        <f t="shared" si="85"/>
        <v>700626</v>
      </c>
      <c r="I508" s="404">
        <f t="shared" si="86"/>
        <v>164255</v>
      </c>
      <c r="J508" s="404">
        <v>0</v>
      </c>
      <c r="K508" s="404">
        <v>164255</v>
      </c>
      <c r="L508" s="404">
        <f t="shared" si="87"/>
        <v>536371</v>
      </c>
      <c r="M508" s="404">
        <v>0</v>
      </c>
      <c r="N508" s="404">
        <v>536371</v>
      </c>
    </row>
    <row r="509" spans="1:14" s="355" customFormat="1" ht="15.75" hidden="1" customHeight="1">
      <c r="A509" s="687"/>
      <c r="B509" s="695"/>
      <c r="C509" s="689"/>
      <c r="D509" s="695"/>
      <c r="E509" s="678"/>
      <c r="F509" s="679"/>
      <c r="G509" s="402" t="s">
        <v>7</v>
      </c>
      <c r="H509" s="403">
        <f t="shared" si="85"/>
        <v>0</v>
      </c>
      <c r="I509" s="404">
        <f t="shared" si="86"/>
        <v>0</v>
      </c>
      <c r="J509" s="404">
        <v>0</v>
      </c>
      <c r="K509" s="404">
        <v>0</v>
      </c>
      <c r="L509" s="404">
        <f t="shared" si="87"/>
        <v>0</v>
      </c>
      <c r="M509" s="404">
        <v>0</v>
      </c>
      <c r="N509" s="404">
        <v>0</v>
      </c>
    </row>
    <row r="510" spans="1:14" s="355" customFormat="1" ht="15.75" hidden="1" customHeight="1">
      <c r="A510" s="687"/>
      <c r="B510" s="695"/>
      <c r="C510" s="698"/>
      <c r="D510" s="697"/>
      <c r="E510" s="680"/>
      <c r="F510" s="681"/>
      <c r="G510" s="402" t="s">
        <v>8</v>
      </c>
      <c r="H510" s="403">
        <f t="shared" si="85"/>
        <v>700626</v>
      </c>
      <c r="I510" s="404">
        <f t="shared" si="86"/>
        <v>164255</v>
      </c>
      <c r="J510" s="404">
        <f>J508+J509</f>
        <v>0</v>
      </c>
      <c r="K510" s="404">
        <f>K508+K509</f>
        <v>164255</v>
      </c>
      <c r="L510" s="404">
        <f t="shared" si="87"/>
        <v>536371</v>
      </c>
      <c r="M510" s="404">
        <f>M508+M509</f>
        <v>0</v>
      </c>
      <c r="N510" s="404">
        <f>N508+N509</f>
        <v>536371</v>
      </c>
    </row>
    <row r="511" spans="1:14" s="355" customFormat="1" ht="15" hidden="1" customHeight="1">
      <c r="A511" s="687"/>
      <c r="B511" s="688"/>
      <c r="C511" s="689" t="s">
        <v>614</v>
      </c>
      <c r="D511" s="690"/>
      <c r="E511" s="678" t="s">
        <v>615</v>
      </c>
      <c r="F511" s="679"/>
      <c r="G511" s="455" t="s">
        <v>6</v>
      </c>
      <c r="H511" s="456">
        <f t="shared" si="85"/>
        <v>350000</v>
      </c>
      <c r="I511" s="457">
        <f t="shared" si="86"/>
        <v>0</v>
      </c>
      <c r="J511" s="457">
        <v>0</v>
      </c>
      <c r="K511" s="457">
        <v>0</v>
      </c>
      <c r="L511" s="457">
        <f t="shared" si="87"/>
        <v>350000</v>
      </c>
      <c r="M511" s="457">
        <v>0</v>
      </c>
      <c r="N511" s="457">
        <v>350000</v>
      </c>
    </row>
    <row r="512" spans="1:14" s="355" customFormat="1" ht="15" hidden="1" customHeight="1">
      <c r="A512" s="687"/>
      <c r="B512" s="695"/>
      <c r="C512" s="689"/>
      <c r="D512" s="695"/>
      <c r="E512" s="678"/>
      <c r="F512" s="679"/>
      <c r="G512" s="402" t="s">
        <v>7</v>
      </c>
      <c r="H512" s="403">
        <f t="shared" si="85"/>
        <v>0</v>
      </c>
      <c r="I512" s="404">
        <f t="shared" si="86"/>
        <v>0</v>
      </c>
      <c r="J512" s="404">
        <v>0</v>
      </c>
      <c r="K512" s="404">
        <v>0</v>
      </c>
      <c r="L512" s="404">
        <f t="shared" si="87"/>
        <v>0</v>
      </c>
      <c r="M512" s="404">
        <v>0</v>
      </c>
      <c r="N512" s="404">
        <v>0</v>
      </c>
    </row>
    <row r="513" spans="1:14" s="355" customFormat="1" ht="15" hidden="1" customHeight="1">
      <c r="A513" s="687"/>
      <c r="B513" s="695"/>
      <c r="C513" s="698"/>
      <c r="D513" s="697"/>
      <c r="E513" s="680"/>
      <c r="F513" s="681"/>
      <c r="G513" s="402" t="s">
        <v>8</v>
      </c>
      <c r="H513" s="403">
        <f t="shared" si="85"/>
        <v>350000</v>
      </c>
      <c r="I513" s="404">
        <f t="shared" si="86"/>
        <v>0</v>
      </c>
      <c r="J513" s="404">
        <f>J511+J512</f>
        <v>0</v>
      </c>
      <c r="K513" s="404">
        <f>K511+K512</f>
        <v>0</v>
      </c>
      <c r="L513" s="404">
        <f t="shared" si="87"/>
        <v>350000</v>
      </c>
      <c r="M513" s="404">
        <f>M511+M512</f>
        <v>0</v>
      </c>
      <c r="N513" s="404">
        <f>N511+N512</f>
        <v>350000</v>
      </c>
    </row>
    <row r="514" spans="1:14" s="355" customFormat="1" ht="15" hidden="1" customHeight="1">
      <c r="A514" s="687"/>
      <c r="B514" s="688"/>
      <c r="C514" s="693" t="s">
        <v>616</v>
      </c>
      <c r="D514" s="694"/>
      <c r="E514" s="676" t="s">
        <v>617</v>
      </c>
      <c r="F514" s="677"/>
      <c r="G514" s="402" t="s">
        <v>6</v>
      </c>
      <c r="H514" s="403">
        <f t="shared" si="85"/>
        <v>30000</v>
      </c>
      <c r="I514" s="404">
        <f t="shared" si="86"/>
        <v>30000</v>
      </c>
      <c r="J514" s="404">
        <v>0</v>
      </c>
      <c r="K514" s="404">
        <v>30000</v>
      </c>
      <c r="L514" s="404">
        <f t="shared" si="87"/>
        <v>0</v>
      </c>
      <c r="M514" s="404">
        <v>0</v>
      </c>
      <c r="N514" s="404">
        <v>0</v>
      </c>
    </row>
    <row r="515" spans="1:14" s="355" customFormat="1" ht="15" hidden="1" customHeight="1">
      <c r="A515" s="687"/>
      <c r="B515" s="695"/>
      <c r="C515" s="689"/>
      <c r="D515" s="695"/>
      <c r="E515" s="678"/>
      <c r="F515" s="679"/>
      <c r="G515" s="402" t="s">
        <v>7</v>
      </c>
      <c r="H515" s="403">
        <f t="shared" si="85"/>
        <v>0</v>
      </c>
      <c r="I515" s="404">
        <f t="shared" si="86"/>
        <v>0</v>
      </c>
      <c r="J515" s="404">
        <v>0</v>
      </c>
      <c r="K515" s="404">
        <v>0</v>
      </c>
      <c r="L515" s="404">
        <f t="shared" si="87"/>
        <v>0</v>
      </c>
      <c r="M515" s="404">
        <v>0</v>
      </c>
      <c r="N515" s="404">
        <v>0</v>
      </c>
    </row>
    <row r="516" spans="1:14" s="355" customFormat="1" ht="15" hidden="1" customHeight="1">
      <c r="A516" s="687"/>
      <c r="B516" s="695"/>
      <c r="C516" s="689"/>
      <c r="D516" s="695"/>
      <c r="E516" s="680"/>
      <c r="F516" s="681"/>
      <c r="G516" s="402" t="s">
        <v>8</v>
      </c>
      <c r="H516" s="403">
        <f t="shared" si="85"/>
        <v>30000</v>
      </c>
      <c r="I516" s="404">
        <f t="shared" si="86"/>
        <v>30000</v>
      </c>
      <c r="J516" s="404">
        <f>J514+J515</f>
        <v>0</v>
      </c>
      <c r="K516" s="404">
        <f>K514+K515</f>
        <v>30000</v>
      </c>
      <c r="L516" s="404">
        <f t="shared" si="87"/>
        <v>0</v>
      </c>
      <c r="M516" s="404">
        <f>M514+M515</f>
        <v>0</v>
      </c>
      <c r="N516" s="404">
        <f>N514+N515</f>
        <v>0</v>
      </c>
    </row>
    <row r="517" spans="1:14" s="437" customFormat="1" ht="15" hidden="1" customHeight="1">
      <c r="A517" s="672"/>
      <c r="B517" s="682"/>
      <c r="C517" s="674"/>
      <c r="D517" s="675"/>
      <c r="E517" s="676" t="s">
        <v>618</v>
      </c>
      <c r="F517" s="677"/>
      <c r="G517" s="402" t="s">
        <v>6</v>
      </c>
      <c r="H517" s="403">
        <f t="shared" si="85"/>
        <v>70000</v>
      </c>
      <c r="I517" s="404">
        <f t="shared" si="86"/>
        <v>0</v>
      </c>
      <c r="J517" s="404">
        <v>0</v>
      </c>
      <c r="K517" s="404">
        <v>0</v>
      </c>
      <c r="L517" s="404">
        <f t="shared" si="87"/>
        <v>70000</v>
      </c>
      <c r="M517" s="404">
        <v>0</v>
      </c>
      <c r="N517" s="404">
        <v>70000</v>
      </c>
    </row>
    <row r="518" spans="1:14" s="437" customFormat="1" ht="15" hidden="1" customHeight="1">
      <c r="A518" s="672"/>
      <c r="B518" s="695"/>
      <c r="C518" s="674"/>
      <c r="D518" s="695"/>
      <c r="E518" s="678"/>
      <c r="F518" s="679"/>
      <c r="G518" s="402" t="s">
        <v>7</v>
      </c>
      <c r="H518" s="403">
        <f t="shared" si="85"/>
        <v>0</v>
      </c>
      <c r="I518" s="404">
        <f t="shared" si="86"/>
        <v>0</v>
      </c>
      <c r="J518" s="404">
        <v>0</v>
      </c>
      <c r="K518" s="404">
        <v>0</v>
      </c>
      <c r="L518" s="404">
        <f t="shared" si="87"/>
        <v>0</v>
      </c>
      <c r="M518" s="404">
        <v>0</v>
      </c>
      <c r="N518" s="404">
        <v>0</v>
      </c>
    </row>
    <row r="519" spans="1:14" s="437" customFormat="1" ht="15" hidden="1" customHeight="1">
      <c r="A519" s="672"/>
      <c r="B519" s="695"/>
      <c r="C519" s="674"/>
      <c r="D519" s="695"/>
      <c r="E519" s="680"/>
      <c r="F519" s="681"/>
      <c r="G519" s="402" t="s">
        <v>8</v>
      </c>
      <c r="H519" s="403">
        <f t="shared" si="85"/>
        <v>70000</v>
      </c>
      <c r="I519" s="404">
        <f t="shared" si="86"/>
        <v>0</v>
      </c>
      <c r="J519" s="404">
        <f>J517+J518</f>
        <v>0</v>
      </c>
      <c r="K519" s="404">
        <f>K517+K518</f>
        <v>0</v>
      </c>
      <c r="L519" s="404">
        <f t="shared" si="87"/>
        <v>70000</v>
      </c>
      <c r="M519" s="404">
        <f>M517+M518</f>
        <v>0</v>
      </c>
      <c r="N519" s="404">
        <f>N517+N518</f>
        <v>70000</v>
      </c>
    </row>
    <row r="520" spans="1:14" s="437" customFormat="1" ht="15" hidden="1" customHeight="1">
      <c r="A520" s="672"/>
      <c r="B520" s="682"/>
      <c r="C520" s="674"/>
      <c r="D520" s="675"/>
      <c r="E520" s="676" t="s">
        <v>619</v>
      </c>
      <c r="F520" s="677"/>
      <c r="G520" s="402" t="s">
        <v>6</v>
      </c>
      <c r="H520" s="403">
        <f t="shared" si="85"/>
        <v>260000</v>
      </c>
      <c r="I520" s="404">
        <f t="shared" si="86"/>
        <v>0</v>
      </c>
      <c r="J520" s="404">
        <v>0</v>
      </c>
      <c r="K520" s="404">
        <v>0</v>
      </c>
      <c r="L520" s="404">
        <f t="shared" si="87"/>
        <v>260000</v>
      </c>
      <c r="M520" s="404">
        <v>0</v>
      </c>
      <c r="N520" s="404">
        <v>260000</v>
      </c>
    </row>
    <row r="521" spans="1:14" s="437" customFormat="1" ht="15" hidden="1" customHeight="1">
      <c r="A521" s="672"/>
      <c r="B521" s="695"/>
      <c r="C521" s="674"/>
      <c r="D521" s="695"/>
      <c r="E521" s="678"/>
      <c r="F521" s="679"/>
      <c r="G521" s="402" t="s">
        <v>7</v>
      </c>
      <c r="H521" s="403">
        <f t="shared" si="85"/>
        <v>0</v>
      </c>
      <c r="I521" s="404">
        <f t="shared" si="86"/>
        <v>0</v>
      </c>
      <c r="J521" s="404">
        <v>0</v>
      </c>
      <c r="K521" s="404">
        <v>0</v>
      </c>
      <c r="L521" s="404">
        <f t="shared" si="87"/>
        <v>0</v>
      </c>
      <c r="M521" s="404">
        <v>0</v>
      </c>
      <c r="N521" s="404">
        <v>0</v>
      </c>
    </row>
    <row r="522" spans="1:14" s="437" customFormat="1" ht="15" hidden="1" customHeight="1">
      <c r="A522" s="672"/>
      <c r="B522" s="695"/>
      <c r="C522" s="674"/>
      <c r="D522" s="695"/>
      <c r="E522" s="680"/>
      <c r="F522" s="681"/>
      <c r="G522" s="402" t="s">
        <v>8</v>
      </c>
      <c r="H522" s="403">
        <f t="shared" si="85"/>
        <v>260000</v>
      </c>
      <c r="I522" s="404">
        <f t="shared" si="86"/>
        <v>0</v>
      </c>
      <c r="J522" s="404">
        <f>J520+J521</f>
        <v>0</v>
      </c>
      <c r="K522" s="404">
        <f>K520+K521</f>
        <v>0</v>
      </c>
      <c r="L522" s="404">
        <f t="shared" si="87"/>
        <v>260000</v>
      </c>
      <c r="M522" s="404">
        <f>M520+M521</f>
        <v>0</v>
      </c>
      <c r="N522" s="404">
        <f>N520+N521</f>
        <v>260000</v>
      </c>
    </row>
    <row r="523" spans="1:14" s="437" customFormat="1" ht="14.1" hidden="1" customHeight="1">
      <c r="A523" s="672"/>
      <c r="B523" s="682"/>
      <c r="C523" s="674"/>
      <c r="D523" s="675"/>
      <c r="E523" s="715" t="s">
        <v>620</v>
      </c>
      <c r="F523" s="740"/>
      <c r="G523" s="467" t="s">
        <v>6</v>
      </c>
      <c r="H523" s="403">
        <f t="shared" si="85"/>
        <v>33500</v>
      </c>
      <c r="I523" s="404">
        <f t="shared" si="86"/>
        <v>33500</v>
      </c>
      <c r="J523" s="404">
        <v>0</v>
      </c>
      <c r="K523" s="404">
        <v>33500</v>
      </c>
      <c r="L523" s="404">
        <f t="shared" si="87"/>
        <v>0</v>
      </c>
      <c r="M523" s="404">
        <v>0</v>
      </c>
      <c r="N523" s="404">
        <v>0</v>
      </c>
    </row>
    <row r="524" spans="1:14" s="437" customFormat="1" ht="14.1" hidden="1" customHeight="1">
      <c r="A524" s="672"/>
      <c r="B524" s="728"/>
      <c r="C524" s="674"/>
      <c r="D524" s="728"/>
      <c r="E524" s="724"/>
      <c r="F524" s="725"/>
      <c r="G524" s="467" t="s">
        <v>7</v>
      </c>
      <c r="H524" s="403">
        <f t="shared" si="85"/>
        <v>0</v>
      </c>
      <c r="I524" s="404">
        <f t="shared" si="86"/>
        <v>0</v>
      </c>
      <c r="J524" s="404">
        <v>0</v>
      </c>
      <c r="K524" s="404">
        <v>0</v>
      </c>
      <c r="L524" s="404">
        <f t="shared" si="87"/>
        <v>0</v>
      </c>
      <c r="M524" s="404">
        <v>0</v>
      </c>
      <c r="N524" s="404">
        <v>0</v>
      </c>
    </row>
    <row r="525" spans="1:14" s="355" customFormat="1" ht="14.1" hidden="1" customHeight="1">
      <c r="A525" s="687"/>
      <c r="B525" s="729"/>
      <c r="C525" s="689"/>
      <c r="D525" s="729"/>
      <c r="E525" s="726"/>
      <c r="F525" s="727"/>
      <c r="G525" s="468" t="s">
        <v>8</v>
      </c>
      <c r="H525" s="403">
        <f t="shared" si="85"/>
        <v>33500</v>
      </c>
      <c r="I525" s="404">
        <f t="shared" si="86"/>
        <v>33500</v>
      </c>
      <c r="J525" s="404">
        <f>J523+J524</f>
        <v>0</v>
      </c>
      <c r="K525" s="404">
        <f>K523+K524</f>
        <v>33500</v>
      </c>
      <c r="L525" s="404">
        <f t="shared" si="87"/>
        <v>0</v>
      </c>
      <c r="M525" s="404">
        <f>M523+M524</f>
        <v>0</v>
      </c>
      <c r="N525" s="404">
        <f>N523+N524</f>
        <v>0</v>
      </c>
    </row>
    <row r="526" spans="1:14" s="437" customFormat="1" ht="15" hidden="1" customHeight="1">
      <c r="A526" s="672"/>
      <c r="B526" s="682"/>
      <c r="C526" s="674"/>
      <c r="D526" s="675"/>
      <c r="E526" s="715" t="s">
        <v>621</v>
      </c>
      <c r="F526" s="740"/>
      <c r="G526" s="467" t="s">
        <v>6</v>
      </c>
      <c r="H526" s="403">
        <f t="shared" si="85"/>
        <v>100860</v>
      </c>
      <c r="I526" s="404">
        <f t="shared" si="86"/>
        <v>100860</v>
      </c>
      <c r="J526" s="404">
        <v>100860</v>
      </c>
      <c r="K526" s="404">
        <v>0</v>
      </c>
      <c r="L526" s="404">
        <f t="shared" si="87"/>
        <v>0</v>
      </c>
      <c r="M526" s="404">
        <v>0</v>
      </c>
      <c r="N526" s="404">
        <v>0</v>
      </c>
    </row>
    <row r="527" spans="1:14" s="437" customFormat="1" ht="15" hidden="1" customHeight="1">
      <c r="A527" s="672"/>
      <c r="B527" s="728"/>
      <c r="C527" s="674"/>
      <c r="D527" s="728"/>
      <c r="E527" s="724"/>
      <c r="F527" s="725"/>
      <c r="G527" s="467" t="s">
        <v>7</v>
      </c>
      <c r="H527" s="403">
        <f t="shared" si="85"/>
        <v>0</v>
      </c>
      <c r="I527" s="404">
        <f t="shared" si="86"/>
        <v>0</v>
      </c>
      <c r="J527" s="404">
        <v>0</v>
      </c>
      <c r="K527" s="404">
        <v>0</v>
      </c>
      <c r="L527" s="404">
        <f t="shared" si="87"/>
        <v>0</v>
      </c>
      <c r="M527" s="404">
        <v>0</v>
      </c>
      <c r="N527" s="404">
        <v>0</v>
      </c>
    </row>
    <row r="528" spans="1:14" s="355" customFormat="1" ht="15" hidden="1" customHeight="1">
      <c r="A528" s="687"/>
      <c r="B528" s="729"/>
      <c r="C528" s="689"/>
      <c r="D528" s="729"/>
      <c r="E528" s="726"/>
      <c r="F528" s="727"/>
      <c r="G528" s="468" t="s">
        <v>8</v>
      </c>
      <c r="H528" s="403">
        <f t="shared" si="85"/>
        <v>100860</v>
      </c>
      <c r="I528" s="404">
        <f t="shared" si="86"/>
        <v>100860</v>
      </c>
      <c r="J528" s="404">
        <f>J526+J527</f>
        <v>100860</v>
      </c>
      <c r="K528" s="404">
        <f>K526+K527</f>
        <v>0</v>
      </c>
      <c r="L528" s="404">
        <f t="shared" si="87"/>
        <v>0</v>
      </c>
      <c r="M528" s="404">
        <f>M526+M527</f>
        <v>0</v>
      </c>
      <c r="N528" s="404">
        <f>N526+N527</f>
        <v>0</v>
      </c>
    </row>
    <row r="529" spans="1:14" s="437" customFormat="1" ht="14.45" hidden="1" customHeight="1">
      <c r="A529" s="672"/>
      <c r="B529" s="682"/>
      <c r="C529" s="674"/>
      <c r="D529" s="675"/>
      <c r="E529" s="715" t="s">
        <v>622</v>
      </c>
      <c r="F529" s="740"/>
      <c r="G529" s="467" t="s">
        <v>6</v>
      </c>
      <c r="H529" s="403">
        <f t="shared" si="85"/>
        <v>245000</v>
      </c>
      <c r="I529" s="404">
        <f t="shared" si="86"/>
        <v>245000</v>
      </c>
      <c r="J529" s="404">
        <v>0</v>
      </c>
      <c r="K529" s="404">
        <v>245000</v>
      </c>
      <c r="L529" s="404">
        <f t="shared" si="87"/>
        <v>0</v>
      </c>
      <c r="M529" s="404">
        <v>0</v>
      </c>
      <c r="N529" s="404">
        <v>0</v>
      </c>
    </row>
    <row r="530" spans="1:14" s="437" customFormat="1" ht="14.45" hidden="1" customHeight="1">
      <c r="A530" s="672"/>
      <c r="B530" s="728"/>
      <c r="C530" s="674"/>
      <c r="D530" s="728"/>
      <c r="E530" s="724"/>
      <c r="F530" s="725"/>
      <c r="G530" s="467" t="s">
        <v>7</v>
      </c>
      <c r="H530" s="403">
        <f t="shared" si="85"/>
        <v>0</v>
      </c>
      <c r="I530" s="404">
        <f t="shared" si="86"/>
        <v>0</v>
      </c>
      <c r="J530" s="404">
        <v>0</v>
      </c>
      <c r="K530" s="404">
        <v>0</v>
      </c>
      <c r="L530" s="404">
        <f t="shared" si="87"/>
        <v>0</v>
      </c>
      <c r="M530" s="404">
        <v>0</v>
      </c>
      <c r="N530" s="404">
        <v>0</v>
      </c>
    </row>
    <row r="531" spans="1:14" s="355" customFormat="1" ht="14.45" hidden="1" customHeight="1">
      <c r="A531" s="687"/>
      <c r="B531" s="729"/>
      <c r="C531" s="689"/>
      <c r="D531" s="729"/>
      <c r="E531" s="726"/>
      <c r="F531" s="727"/>
      <c r="G531" s="468" t="s">
        <v>8</v>
      </c>
      <c r="H531" s="403">
        <f t="shared" si="85"/>
        <v>245000</v>
      </c>
      <c r="I531" s="404">
        <f t="shared" si="86"/>
        <v>245000</v>
      </c>
      <c r="J531" s="404">
        <f>J529+J530</f>
        <v>0</v>
      </c>
      <c r="K531" s="404">
        <f>K529+K530</f>
        <v>245000</v>
      </c>
      <c r="L531" s="404">
        <f t="shared" si="87"/>
        <v>0</v>
      </c>
      <c r="M531" s="404">
        <f>M529+M530</f>
        <v>0</v>
      </c>
      <c r="N531" s="404">
        <f>N529+N530</f>
        <v>0</v>
      </c>
    </row>
    <row r="532" spans="1:14" s="437" customFormat="1" ht="14.45" hidden="1" customHeight="1">
      <c r="A532" s="672"/>
      <c r="B532" s="682"/>
      <c r="C532" s="674"/>
      <c r="D532" s="675"/>
      <c r="E532" s="715" t="s">
        <v>623</v>
      </c>
      <c r="F532" s="740"/>
      <c r="G532" s="467" t="s">
        <v>6</v>
      </c>
      <c r="H532" s="403">
        <f t="shared" si="85"/>
        <v>240717</v>
      </c>
      <c r="I532" s="404">
        <f t="shared" si="86"/>
        <v>240717</v>
      </c>
      <c r="J532" s="404">
        <v>240717</v>
      </c>
      <c r="K532" s="404">
        <v>0</v>
      </c>
      <c r="L532" s="404">
        <f t="shared" si="87"/>
        <v>0</v>
      </c>
      <c r="M532" s="404">
        <v>0</v>
      </c>
      <c r="N532" s="404">
        <v>0</v>
      </c>
    </row>
    <row r="533" spans="1:14" s="437" customFormat="1" ht="14.45" hidden="1" customHeight="1">
      <c r="A533" s="672"/>
      <c r="B533" s="728"/>
      <c r="C533" s="674"/>
      <c r="D533" s="728"/>
      <c r="E533" s="724"/>
      <c r="F533" s="725"/>
      <c r="G533" s="467" t="s">
        <v>7</v>
      </c>
      <c r="H533" s="403">
        <f t="shared" si="85"/>
        <v>0</v>
      </c>
      <c r="I533" s="404">
        <f t="shared" si="86"/>
        <v>0</v>
      </c>
      <c r="J533" s="404">
        <v>0</v>
      </c>
      <c r="K533" s="404">
        <v>0</v>
      </c>
      <c r="L533" s="404">
        <f t="shared" si="87"/>
        <v>0</v>
      </c>
      <c r="M533" s="404">
        <v>0</v>
      </c>
      <c r="N533" s="404">
        <v>0</v>
      </c>
    </row>
    <row r="534" spans="1:14" s="355" customFormat="1" ht="14.45" hidden="1" customHeight="1">
      <c r="A534" s="687"/>
      <c r="B534" s="729"/>
      <c r="C534" s="689"/>
      <c r="D534" s="729"/>
      <c r="E534" s="726"/>
      <c r="F534" s="727"/>
      <c r="G534" s="468" t="s">
        <v>8</v>
      </c>
      <c r="H534" s="403">
        <f t="shared" si="85"/>
        <v>240717</v>
      </c>
      <c r="I534" s="404">
        <f t="shared" si="86"/>
        <v>240717</v>
      </c>
      <c r="J534" s="404">
        <f>J532+J533</f>
        <v>240717</v>
      </c>
      <c r="K534" s="404">
        <f>K532+K533</f>
        <v>0</v>
      </c>
      <c r="L534" s="404">
        <f t="shared" si="87"/>
        <v>0</v>
      </c>
      <c r="M534" s="404">
        <f>M532+M533</f>
        <v>0</v>
      </c>
      <c r="N534" s="404">
        <f>N532+N533</f>
        <v>0</v>
      </c>
    </row>
    <row r="535" spans="1:14" s="437" customFormat="1" ht="14.45" hidden="1" customHeight="1">
      <c r="A535" s="672"/>
      <c r="B535" s="682"/>
      <c r="C535" s="674"/>
      <c r="D535" s="675"/>
      <c r="E535" s="715" t="s">
        <v>624</v>
      </c>
      <c r="F535" s="740"/>
      <c r="G535" s="467" t="s">
        <v>6</v>
      </c>
      <c r="H535" s="403">
        <f t="shared" si="85"/>
        <v>123650</v>
      </c>
      <c r="I535" s="404">
        <f t="shared" si="86"/>
        <v>123650</v>
      </c>
      <c r="J535" s="404">
        <v>123650</v>
      </c>
      <c r="K535" s="404">
        <v>0</v>
      </c>
      <c r="L535" s="404">
        <f t="shared" si="87"/>
        <v>0</v>
      </c>
      <c r="M535" s="404">
        <v>0</v>
      </c>
      <c r="N535" s="404">
        <v>0</v>
      </c>
    </row>
    <row r="536" spans="1:14" s="437" customFormat="1" ht="14.45" hidden="1" customHeight="1">
      <c r="A536" s="672"/>
      <c r="B536" s="728"/>
      <c r="C536" s="674"/>
      <c r="D536" s="728"/>
      <c r="E536" s="724"/>
      <c r="F536" s="725"/>
      <c r="G536" s="467" t="s">
        <v>7</v>
      </c>
      <c r="H536" s="403">
        <f t="shared" si="85"/>
        <v>0</v>
      </c>
      <c r="I536" s="404">
        <f t="shared" si="86"/>
        <v>0</v>
      </c>
      <c r="J536" s="404">
        <v>0</v>
      </c>
      <c r="K536" s="404">
        <v>0</v>
      </c>
      <c r="L536" s="404">
        <f t="shared" si="87"/>
        <v>0</v>
      </c>
      <c r="M536" s="404">
        <v>0</v>
      </c>
      <c r="N536" s="404">
        <v>0</v>
      </c>
    </row>
    <row r="537" spans="1:14" s="355" customFormat="1" ht="14.45" hidden="1" customHeight="1">
      <c r="A537" s="687"/>
      <c r="B537" s="729"/>
      <c r="C537" s="689"/>
      <c r="D537" s="729"/>
      <c r="E537" s="726"/>
      <c r="F537" s="727"/>
      <c r="G537" s="468" t="s">
        <v>8</v>
      </c>
      <c r="H537" s="403">
        <f t="shared" si="85"/>
        <v>123650</v>
      </c>
      <c r="I537" s="404">
        <f t="shared" si="86"/>
        <v>123650</v>
      </c>
      <c r="J537" s="404">
        <f>J535+J536</f>
        <v>123650</v>
      </c>
      <c r="K537" s="404">
        <f>K535+K536</f>
        <v>0</v>
      </c>
      <c r="L537" s="404">
        <f t="shared" si="87"/>
        <v>0</v>
      </c>
      <c r="M537" s="404">
        <f>M535+M536</f>
        <v>0</v>
      </c>
      <c r="N537" s="404">
        <f>N535+N536</f>
        <v>0</v>
      </c>
    </row>
    <row r="538" spans="1:14" s="437" customFormat="1" ht="15" hidden="1" customHeight="1">
      <c r="A538" s="672"/>
      <c r="B538" s="682"/>
      <c r="C538" s="674"/>
      <c r="D538" s="675"/>
      <c r="E538" s="715" t="s">
        <v>625</v>
      </c>
      <c r="F538" s="740"/>
      <c r="G538" s="467" t="s">
        <v>6</v>
      </c>
      <c r="H538" s="403">
        <f t="shared" si="85"/>
        <v>150000</v>
      </c>
      <c r="I538" s="404">
        <f t="shared" si="86"/>
        <v>150000</v>
      </c>
      <c r="J538" s="404">
        <v>150000</v>
      </c>
      <c r="K538" s="404">
        <v>0</v>
      </c>
      <c r="L538" s="404">
        <f t="shared" si="87"/>
        <v>0</v>
      </c>
      <c r="M538" s="404">
        <v>0</v>
      </c>
      <c r="N538" s="404">
        <v>0</v>
      </c>
    </row>
    <row r="539" spans="1:14" s="437" customFormat="1" ht="15" hidden="1" customHeight="1">
      <c r="A539" s="672"/>
      <c r="B539" s="728"/>
      <c r="C539" s="674"/>
      <c r="D539" s="728"/>
      <c r="E539" s="724"/>
      <c r="F539" s="725"/>
      <c r="G539" s="467" t="s">
        <v>7</v>
      </c>
      <c r="H539" s="403">
        <f t="shared" si="85"/>
        <v>0</v>
      </c>
      <c r="I539" s="404">
        <f t="shared" si="86"/>
        <v>0</v>
      </c>
      <c r="J539" s="404">
        <v>0</v>
      </c>
      <c r="K539" s="404">
        <v>0</v>
      </c>
      <c r="L539" s="404">
        <f t="shared" si="87"/>
        <v>0</v>
      </c>
      <c r="M539" s="404">
        <v>0</v>
      </c>
      <c r="N539" s="404">
        <v>0</v>
      </c>
    </row>
    <row r="540" spans="1:14" s="355" customFormat="1" ht="15" hidden="1" customHeight="1">
      <c r="A540" s="696"/>
      <c r="B540" s="741"/>
      <c r="C540" s="698"/>
      <c r="D540" s="741"/>
      <c r="E540" s="726"/>
      <c r="F540" s="727"/>
      <c r="G540" s="468" t="s">
        <v>8</v>
      </c>
      <c r="H540" s="403">
        <f t="shared" si="85"/>
        <v>150000</v>
      </c>
      <c r="I540" s="404">
        <f t="shared" si="86"/>
        <v>150000</v>
      </c>
      <c r="J540" s="404">
        <f>J538+J539</f>
        <v>150000</v>
      </c>
      <c r="K540" s="404">
        <f>K538+K539</f>
        <v>0</v>
      </c>
      <c r="L540" s="404">
        <f t="shared" si="87"/>
        <v>0</v>
      </c>
      <c r="M540" s="404">
        <f>M538+M539</f>
        <v>0</v>
      </c>
      <c r="N540" s="404">
        <f>N538+N539</f>
        <v>0</v>
      </c>
    </row>
    <row r="541" spans="1:14" s="437" customFormat="1" ht="15" hidden="1" customHeight="1">
      <c r="A541" s="738" t="s">
        <v>81</v>
      </c>
      <c r="B541" s="739"/>
      <c r="C541" s="713" t="s">
        <v>626</v>
      </c>
      <c r="D541" s="714"/>
      <c r="E541" s="676" t="s">
        <v>627</v>
      </c>
      <c r="F541" s="677"/>
      <c r="G541" s="402" t="s">
        <v>6</v>
      </c>
      <c r="H541" s="403">
        <f t="shared" si="85"/>
        <v>30000</v>
      </c>
      <c r="I541" s="404">
        <f t="shared" si="86"/>
        <v>30000</v>
      </c>
      <c r="J541" s="404">
        <v>0</v>
      </c>
      <c r="K541" s="404">
        <v>30000</v>
      </c>
      <c r="L541" s="404">
        <f t="shared" si="87"/>
        <v>0</v>
      </c>
      <c r="M541" s="404">
        <v>0</v>
      </c>
      <c r="N541" s="404">
        <v>0</v>
      </c>
    </row>
    <row r="542" spans="1:14" s="437" customFormat="1" ht="15" hidden="1" customHeight="1">
      <c r="A542" s="672"/>
      <c r="B542" s="695"/>
      <c r="C542" s="674"/>
      <c r="D542" s="695"/>
      <c r="E542" s="678"/>
      <c r="F542" s="679"/>
      <c r="G542" s="402" t="s">
        <v>7</v>
      </c>
      <c r="H542" s="403">
        <f t="shared" si="85"/>
        <v>0</v>
      </c>
      <c r="I542" s="404">
        <f t="shared" si="86"/>
        <v>0</v>
      </c>
      <c r="J542" s="404">
        <v>0</v>
      </c>
      <c r="K542" s="404">
        <v>0</v>
      </c>
      <c r="L542" s="404">
        <f t="shared" si="87"/>
        <v>0</v>
      </c>
      <c r="M542" s="404">
        <v>0</v>
      </c>
      <c r="N542" s="404">
        <v>0</v>
      </c>
    </row>
    <row r="543" spans="1:14" s="437" customFormat="1" ht="15" hidden="1" customHeight="1">
      <c r="A543" s="683"/>
      <c r="B543" s="697"/>
      <c r="C543" s="685"/>
      <c r="D543" s="697"/>
      <c r="E543" s="680"/>
      <c r="F543" s="681"/>
      <c r="G543" s="402" t="s">
        <v>8</v>
      </c>
      <c r="H543" s="403">
        <f t="shared" si="85"/>
        <v>30000</v>
      </c>
      <c r="I543" s="404">
        <f t="shared" si="86"/>
        <v>30000</v>
      </c>
      <c r="J543" s="404">
        <f>J541+J542</f>
        <v>0</v>
      </c>
      <c r="K543" s="404">
        <f>K541+K542</f>
        <v>30000</v>
      </c>
      <c r="L543" s="404">
        <f t="shared" si="87"/>
        <v>0</v>
      </c>
      <c r="M543" s="404">
        <f>M541+M542</f>
        <v>0</v>
      </c>
      <c r="N543" s="404">
        <f>N541+N542</f>
        <v>0</v>
      </c>
    </row>
    <row r="544" spans="1:14" s="355" customFormat="1" ht="15" hidden="1" customHeight="1">
      <c r="A544" s="691" t="s">
        <v>44</v>
      </c>
      <c r="B544" s="692"/>
      <c r="C544" s="693" t="s">
        <v>628</v>
      </c>
      <c r="D544" s="694"/>
      <c r="E544" s="676" t="s">
        <v>629</v>
      </c>
      <c r="F544" s="677"/>
      <c r="G544" s="402" t="s">
        <v>6</v>
      </c>
      <c r="H544" s="403">
        <f t="shared" si="85"/>
        <v>444000</v>
      </c>
      <c r="I544" s="404">
        <f t="shared" si="86"/>
        <v>320890</v>
      </c>
      <c r="J544" s="404">
        <v>0</v>
      </c>
      <c r="K544" s="404">
        <v>320890</v>
      </c>
      <c r="L544" s="404">
        <f t="shared" si="87"/>
        <v>123110</v>
      </c>
      <c r="M544" s="404">
        <v>0</v>
      </c>
      <c r="N544" s="404">
        <v>123110</v>
      </c>
    </row>
    <row r="545" spans="1:14" s="355" customFormat="1" ht="15" hidden="1" customHeight="1">
      <c r="A545" s="687"/>
      <c r="B545" s="695"/>
      <c r="C545" s="689"/>
      <c r="D545" s="695"/>
      <c r="E545" s="678"/>
      <c r="F545" s="679"/>
      <c r="G545" s="402" t="s">
        <v>7</v>
      </c>
      <c r="H545" s="403">
        <f t="shared" si="85"/>
        <v>0</v>
      </c>
      <c r="I545" s="404">
        <f t="shared" si="86"/>
        <v>0</v>
      </c>
      <c r="J545" s="404">
        <v>0</v>
      </c>
      <c r="K545" s="404">
        <v>0</v>
      </c>
      <c r="L545" s="404">
        <f t="shared" si="87"/>
        <v>0</v>
      </c>
      <c r="M545" s="404">
        <v>0</v>
      </c>
      <c r="N545" s="404">
        <v>0</v>
      </c>
    </row>
    <row r="546" spans="1:14" s="355" customFormat="1" ht="15" hidden="1" customHeight="1">
      <c r="A546" s="687"/>
      <c r="B546" s="695"/>
      <c r="C546" s="698"/>
      <c r="D546" s="697"/>
      <c r="E546" s="680"/>
      <c r="F546" s="681"/>
      <c r="G546" s="402" t="s">
        <v>8</v>
      </c>
      <c r="H546" s="403">
        <f t="shared" si="85"/>
        <v>444000</v>
      </c>
      <c r="I546" s="404">
        <f t="shared" si="86"/>
        <v>320890</v>
      </c>
      <c r="J546" s="404">
        <f>J544+J545</f>
        <v>0</v>
      </c>
      <c r="K546" s="404">
        <f>K544+K545</f>
        <v>320890</v>
      </c>
      <c r="L546" s="404">
        <f t="shared" si="87"/>
        <v>123110</v>
      </c>
      <c r="M546" s="404">
        <f>M544+M545</f>
        <v>0</v>
      </c>
      <c r="N546" s="404">
        <f>N544+N545</f>
        <v>123110</v>
      </c>
    </row>
    <row r="547" spans="1:14" s="437" customFormat="1" ht="15" hidden="1" customHeight="1">
      <c r="A547" s="672"/>
      <c r="B547" s="682"/>
      <c r="C547" s="713" t="s">
        <v>539</v>
      </c>
      <c r="D547" s="714"/>
      <c r="E547" s="676" t="s">
        <v>630</v>
      </c>
      <c r="F547" s="677"/>
      <c r="G547" s="402" t="s">
        <v>6</v>
      </c>
      <c r="H547" s="403">
        <f t="shared" si="85"/>
        <v>100000</v>
      </c>
      <c r="I547" s="404">
        <f t="shared" si="86"/>
        <v>0</v>
      </c>
      <c r="J547" s="404">
        <v>0</v>
      </c>
      <c r="K547" s="404">
        <v>0</v>
      </c>
      <c r="L547" s="404">
        <f t="shared" si="87"/>
        <v>100000</v>
      </c>
      <c r="M547" s="404">
        <v>0</v>
      </c>
      <c r="N547" s="404">
        <v>100000</v>
      </c>
    </row>
    <row r="548" spans="1:14" s="437" customFormat="1" ht="15" hidden="1" customHeight="1">
      <c r="A548" s="672"/>
      <c r="B548" s="695"/>
      <c r="C548" s="674"/>
      <c r="D548" s="695"/>
      <c r="E548" s="678"/>
      <c r="F548" s="679"/>
      <c r="G548" s="402" t="s">
        <v>7</v>
      </c>
      <c r="H548" s="403">
        <f t="shared" si="85"/>
        <v>0</v>
      </c>
      <c r="I548" s="404">
        <f t="shared" si="86"/>
        <v>0</v>
      </c>
      <c r="J548" s="404">
        <v>0</v>
      </c>
      <c r="K548" s="404">
        <v>0</v>
      </c>
      <c r="L548" s="404">
        <f t="shared" si="87"/>
        <v>0</v>
      </c>
      <c r="M548" s="404">
        <v>0</v>
      </c>
      <c r="N548" s="404">
        <v>0</v>
      </c>
    </row>
    <row r="549" spans="1:14" s="437" customFormat="1" ht="15" hidden="1" customHeight="1">
      <c r="A549" s="683"/>
      <c r="B549" s="697"/>
      <c r="C549" s="685"/>
      <c r="D549" s="697"/>
      <c r="E549" s="680"/>
      <c r="F549" s="681"/>
      <c r="G549" s="402" t="s">
        <v>8</v>
      </c>
      <c r="H549" s="403">
        <f t="shared" si="85"/>
        <v>100000</v>
      </c>
      <c r="I549" s="404">
        <f t="shared" si="86"/>
        <v>0</v>
      </c>
      <c r="J549" s="404">
        <f>J547+J548</f>
        <v>0</v>
      </c>
      <c r="K549" s="404">
        <f>K547+K548</f>
        <v>0</v>
      </c>
      <c r="L549" s="404">
        <f t="shared" si="87"/>
        <v>100000</v>
      </c>
      <c r="M549" s="404">
        <f>M547+M548</f>
        <v>0</v>
      </c>
      <c r="N549" s="404">
        <f>N547+N548</f>
        <v>100000</v>
      </c>
    </row>
    <row r="550" spans="1:14" s="355" customFormat="1" ht="15" hidden="1" customHeight="1">
      <c r="A550" s="691" t="s">
        <v>83</v>
      </c>
      <c r="B550" s="692"/>
      <c r="C550" s="693" t="s">
        <v>631</v>
      </c>
      <c r="D550" s="694"/>
      <c r="E550" s="676" t="s">
        <v>632</v>
      </c>
      <c r="F550" s="677"/>
      <c r="G550" s="402" t="s">
        <v>6</v>
      </c>
      <c r="H550" s="403">
        <f t="shared" si="85"/>
        <v>207000</v>
      </c>
      <c r="I550" s="404">
        <f t="shared" si="86"/>
        <v>207000</v>
      </c>
      <c r="J550" s="404">
        <v>0</v>
      </c>
      <c r="K550" s="404">
        <v>207000</v>
      </c>
      <c r="L550" s="404">
        <f t="shared" si="87"/>
        <v>0</v>
      </c>
      <c r="M550" s="404">
        <v>0</v>
      </c>
      <c r="N550" s="404">
        <v>0</v>
      </c>
    </row>
    <row r="551" spans="1:14" s="355" customFormat="1" ht="15" hidden="1" customHeight="1">
      <c r="A551" s="687"/>
      <c r="B551" s="695"/>
      <c r="C551" s="689"/>
      <c r="D551" s="695"/>
      <c r="E551" s="678"/>
      <c r="F551" s="679"/>
      <c r="G551" s="402" t="s">
        <v>7</v>
      </c>
      <c r="H551" s="403">
        <f t="shared" si="85"/>
        <v>0</v>
      </c>
      <c r="I551" s="404">
        <f t="shared" si="86"/>
        <v>0</v>
      </c>
      <c r="J551" s="404">
        <v>0</v>
      </c>
      <c r="K551" s="404">
        <v>0</v>
      </c>
      <c r="L551" s="404">
        <f t="shared" si="87"/>
        <v>0</v>
      </c>
      <c r="M551" s="404">
        <v>0</v>
      </c>
      <c r="N551" s="404">
        <v>0</v>
      </c>
    </row>
    <row r="552" spans="1:14" s="355" customFormat="1" ht="15" hidden="1" customHeight="1">
      <c r="A552" s="687"/>
      <c r="B552" s="695"/>
      <c r="C552" s="698"/>
      <c r="D552" s="697"/>
      <c r="E552" s="680"/>
      <c r="F552" s="681"/>
      <c r="G552" s="402" t="s">
        <v>8</v>
      </c>
      <c r="H552" s="403">
        <f t="shared" si="85"/>
        <v>207000</v>
      </c>
      <c r="I552" s="404">
        <f t="shared" si="86"/>
        <v>207000</v>
      </c>
      <c r="J552" s="404">
        <f>J550+J551</f>
        <v>0</v>
      </c>
      <c r="K552" s="404">
        <f>K550+K551</f>
        <v>207000</v>
      </c>
      <c r="L552" s="404">
        <f t="shared" si="87"/>
        <v>0</v>
      </c>
      <c r="M552" s="404">
        <f>M550+M551</f>
        <v>0</v>
      </c>
      <c r="N552" s="404">
        <f>N550+N551</f>
        <v>0</v>
      </c>
    </row>
    <row r="553" spans="1:14" s="355" customFormat="1" ht="15" hidden="1" customHeight="1">
      <c r="A553" s="687"/>
      <c r="B553" s="688"/>
      <c r="C553" s="693" t="s">
        <v>633</v>
      </c>
      <c r="D553" s="694"/>
      <c r="E553" s="676" t="s">
        <v>634</v>
      </c>
      <c r="F553" s="677"/>
      <c r="G553" s="402" t="s">
        <v>6</v>
      </c>
      <c r="H553" s="403">
        <f t="shared" si="85"/>
        <v>80000</v>
      </c>
      <c r="I553" s="404">
        <f t="shared" si="86"/>
        <v>0</v>
      </c>
      <c r="J553" s="404">
        <v>0</v>
      </c>
      <c r="K553" s="404">
        <v>0</v>
      </c>
      <c r="L553" s="404">
        <f t="shared" si="87"/>
        <v>80000</v>
      </c>
      <c r="M553" s="404">
        <v>0</v>
      </c>
      <c r="N553" s="404">
        <v>80000</v>
      </c>
    </row>
    <row r="554" spans="1:14" s="355" customFormat="1" ht="15" hidden="1" customHeight="1">
      <c r="A554" s="687"/>
      <c r="B554" s="695"/>
      <c r="C554" s="689"/>
      <c r="D554" s="695"/>
      <c r="E554" s="678"/>
      <c r="F554" s="679"/>
      <c r="G554" s="402" t="s">
        <v>7</v>
      </c>
      <c r="H554" s="403">
        <f t="shared" si="85"/>
        <v>0</v>
      </c>
      <c r="I554" s="404">
        <f t="shared" si="86"/>
        <v>0</v>
      </c>
      <c r="J554" s="404">
        <v>0</v>
      </c>
      <c r="K554" s="404">
        <v>0</v>
      </c>
      <c r="L554" s="404">
        <f t="shared" si="87"/>
        <v>0</v>
      </c>
      <c r="M554" s="404">
        <v>0</v>
      </c>
      <c r="N554" s="404">
        <v>0</v>
      </c>
    </row>
    <row r="555" spans="1:14" s="355" customFormat="1" ht="15" hidden="1" customHeight="1">
      <c r="A555" s="687"/>
      <c r="B555" s="695"/>
      <c r="C555" s="689"/>
      <c r="D555" s="695"/>
      <c r="E555" s="680"/>
      <c r="F555" s="681"/>
      <c r="G555" s="402" t="s">
        <v>8</v>
      </c>
      <c r="H555" s="403">
        <f t="shared" si="85"/>
        <v>80000</v>
      </c>
      <c r="I555" s="404">
        <f t="shared" si="86"/>
        <v>0</v>
      </c>
      <c r="J555" s="404">
        <f>J553+J554</f>
        <v>0</v>
      </c>
      <c r="K555" s="404">
        <f>K553+K554</f>
        <v>0</v>
      </c>
      <c r="L555" s="404">
        <f t="shared" si="87"/>
        <v>80000</v>
      </c>
      <c r="M555" s="404">
        <f>M553+M554</f>
        <v>0</v>
      </c>
      <c r="N555" s="404">
        <f>N553+N554</f>
        <v>80000</v>
      </c>
    </row>
    <row r="556" spans="1:14" s="355" customFormat="1" ht="14.45" hidden="1" customHeight="1">
      <c r="A556" s="687"/>
      <c r="B556" s="688"/>
      <c r="C556" s="689"/>
      <c r="D556" s="690"/>
      <c r="E556" s="676" t="s">
        <v>635</v>
      </c>
      <c r="F556" s="677"/>
      <c r="G556" s="402" t="s">
        <v>6</v>
      </c>
      <c r="H556" s="403">
        <f t="shared" si="85"/>
        <v>100000</v>
      </c>
      <c r="I556" s="404">
        <f t="shared" si="86"/>
        <v>0</v>
      </c>
      <c r="J556" s="404">
        <v>0</v>
      </c>
      <c r="K556" s="404">
        <v>0</v>
      </c>
      <c r="L556" s="404">
        <f t="shared" si="87"/>
        <v>100000</v>
      </c>
      <c r="M556" s="404">
        <v>0</v>
      </c>
      <c r="N556" s="404">
        <v>100000</v>
      </c>
    </row>
    <row r="557" spans="1:14" s="355" customFormat="1" ht="14.45" hidden="1" customHeight="1">
      <c r="A557" s="687"/>
      <c r="B557" s="695"/>
      <c r="C557" s="689"/>
      <c r="D557" s="695"/>
      <c r="E557" s="678"/>
      <c r="F557" s="679"/>
      <c r="G557" s="402" t="s">
        <v>7</v>
      </c>
      <c r="H557" s="403">
        <f t="shared" si="85"/>
        <v>0</v>
      </c>
      <c r="I557" s="404">
        <f t="shared" si="86"/>
        <v>0</v>
      </c>
      <c r="J557" s="404">
        <v>0</v>
      </c>
      <c r="K557" s="404">
        <v>0</v>
      </c>
      <c r="L557" s="404">
        <f t="shared" si="87"/>
        <v>0</v>
      </c>
      <c r="M557" s="404">
        <v>0</v>
      </c>
      <c r="N557" s="404">
        <v>0</v>
      </c>
    </row>
    <row r="558" spans="1:14" s="355" customFormat="1" ht="14.45" hidden="1" customHeight="1">
      <c r="A558" s="696"/>
      <c r="B558" s="697"/>
      <c r="C558" s="698"/>
      <c r="D558" s="697"/>
      <c r="E558" s="680"/>
      <c r="F558" s="681"/>
      <c r="G558" s="402" t="s">
        <v>8</v>
      </c>
      <c r="H558" s="403">
        <f t="shared" si="85"/>
        <v>100000</v>
      </c>
      <c r="I558" s="404">
        <f t="shared" si="86"/>
        <v>0</v>
      </c>
      <c r="J558" s="404">
        <f>J556+J557</f>
        <v>0</v>
      </c>
      <c r="K558" s="404">
        <f>K556+K557</f>
        <v>0</v>
      </c>
      <c r="L558" s="404">
        <f t="shared" si="87"/>
        <v>100000</v>
      </c>
      <c r="M558" s="404">
        <f>M556+M557</f>
        <v>0</v>
      </c>
      <c r="N558" s="404">
        <f>N556+N557</f>
        <v>100000</v>
      </c>
    </row>
    <row r="559" spans="1:14" s="355" customFormat="1" ht="15" hidden="1" customHeight="1">
      <c r="A559" s="691" t="s">
        <v>45</v>
      </c>
      <c r="B559" s="692"/>
      <c r="C559" s="693" t="s">
        <v>636</v>
      </c>
      <c r="D559" s="694"/>
      <c r="E559" s="676" t="s">
        <v>637</v>
      </c>
      <c r="F559" s="677"/>
      <c r="G559" s="402" t="s">
        <v>6</v>
      </c>
      <c r="H559" s="403">
        <f t="shared" si="85"/>
        <v>430000</v>
      </c>
      <c r="I559" s="404">
        <f t="shared" si="86"/>
        <v>0</v>
      </c>
      <c r="J559" s="404">
        <v>0</v>
      </c>
      <c r="K559" s="404">
        <v>0</v>
      </c>
      <c r="L559" s="404">
        <f t="shared" si="87"/>
        <v>430000</v>
      </c>
      <c r="M559" s="404">
        <v>0</v>
      </c>
      <c r="N559" s="404">
        <v>430000</v>
      </c>
    </row>
    <row r="560" spans="1:14" s="355" customFormat="1" ht="15" hidden="1" customHeight="1">
      <c r="A560" s="687"/>
      <c r="B560" s="695"/>
      <c r="C560" s="689"/>
      <c r="D560" s="695"/>
      <c r="E560" s="678"/>
      <c r="F560" s="679"/>
      <c r="G560" s="402" t="s">
        <v>7</v>
      </c>
      <c r="H560" s="403">
        <f t="shared" si="85"/>
        <v>0</v>
      </c>
      <c r="I560" s="404">
        <f t="shared" si="86"/>
        <v>0</v>
      </c>
      <c r="J560" s="404">
        <v>0</v>
      </c>
      <c r="K560" s="404">
        <v>0</v>
      </c>
      <c r="L560" s="404">
        <f t="shared" si="87"/>
        <v>0</v>
      </c>
      <c r="M560" s="404">
        <v>0</v>
      </c>
      <c r="N560" s="404">
        <v>0</v>
      </c>
    </row>
    <row r="561" spans="1:14" s="355" customFormat="1" ht="15" hidden="1" customHeight="1">
      <c r="A561" s="687"/>
      <c r="B561" s="695"/>
      <c r="C561" s="698"/>
      <c r="D561" s="697"/>
      <c r="E561" s="680"/>
      <c r="F561" s="681"/>
      <c r="G561" s="402" t="s">
        <v>8</v>
      </c>
      <c r="H561" s="403">
        <f t="shared" si="85"/>
        <v>430000</v>
      </c>
      <c r="I561" s="404">
        <f t="shared" si="86"/>
        <v>0</v>
      </c>
      <c r="J561" s="404">
        <f>J559+J560</f>
        <v>0</v>
      </c>
      <c r="K561" s="404">
        <f>K559+K560</f>
        <v>0</v>
      </c>
      <c r="L561" s="404">
        <f t="shared" si="87"/>
        <v>430000</v>
      </c>
      <c r="M561" s="404">
        <f>M559+M560</f>
        <v>0</v>
      </c>
      <c r="N561" s="404">
        <f>N559+N560</f>
        <v>430000</v>
      </c>
    </row>
    <row r="562" spans="1:14" s="355" customFormat="1" ht="15" hidden="1" customHeight="1">
      <c r="A562" s="687"/>
      <c r="B562" s="688"/>
      <c r="C562" s="693" t="s">
        <v>548</v>
      </c>
      <c r="D562" s="694"/>
      <c r="E562" s="676" t="s">
        <v>638</v>
      </c>
      <c r="F562" s="677"/>
      <c r="G562" s="402" t="s">
        <v>6</v>
      </c>
      <c r="H562" s="403">
        <f t="shared" si="85"/>
        <v>100000</v>
      </c>
      <c r="I562" s="404">
        <f t="shared" si="86"/>
        <v>0</v>
      </c>
      <c r="J562" s="404">
        <v>0</v>
      </c>
      <c r="K562" s="404">
        <v>0</v>
      </c>
      <c r="L562" s="404">
        <f t="shared" si="87"/>
        <v>100000</v>
      </c>
      <c r="M562" s="404">
        <v>0</v>
      </c>
      <c r="N562" s="404">
        <v>100000</v>
      </c>
    </row>
    <row r="563" spans="1:14" s="355" customFormat="1" ht="15" hidden="1" customHeight="1">
      <c r="A563" s="687"/>
      <c r="B563" s="695"/>
      <c r="C563" s="689"/>
      <c r="D563" s="695"/>
      <c r="E563" s="678"/>
      <c r="F563" s="679"/>
      <c r="G563" s="402" t="s">
        <v>7</v>
      </c>
      <c r="H563" s="403">
        <f t="shared" si="85"/>
        <v>0</v>
      </c>
      <c r="I563" s="404">
        <f t="shared" si="86"/>
        <v>0</v>
      </c>
      <c r="J563" s="404">
        <v>0</v>
      </c>
      <c r="K563" s="404">
        <v>0</v>
      </c>
      <c r="L563" s="404">
        <f t="shared" si="87"/>
        <v>0</v>
      </c>
      <c r="M563" s="404">
        <v>0</v>
      </c>
      <c r="N563" s="404">
        <v>0</v>
      </c>
    </row>
    <row r="564" spans="1:14" s="355" customFormat="1" ht="15" hidden="1" customHeight="1">
      <c r="A564" s="687"/>
      <c r="B564" s="695"/>
      <c r="C564" s="689"/>
      <c r="D564" s="695"/>
      <c r="E564" s="680"/>
      <c r="F564" s="681"/>
      <c r="G564" s="402" t="s">
        <v>8</v>
      </c>
      <c r="H564" s="403">
        <f t="shared" si="85"/>
        <v>100000</v>
      </c>
      <c r="I564" s="404">
        <f t="shared" si="86"/>
        <v>0</v>
      </c>
      <c r="J564" s="404">
        <f>J562+J563</f>
        <v>0</v>
      </c>
      <c r="K564" s="404">
        <f>K562+K563</f>
        <v>0</v>
      </c>
      <c r="L564" s="404">
        <f t="shared" si="87"/>
        <v>100000</v>
      </c>
      <c r="M564" s="404">
        <f>M562+M563</f>
        <v>0</v>
      </c>
      <c r="N564" s="404">
        <f>N562+N563</f>
        <v>100000</v>
      </c>
    </row>
    <row r="565" spans="1:14" s="355" customFormat="1" ht="15" hidden="1" customHeight="1">
      <c r="A565" s="687"/>
      <c r="B565" s="688"/>
      <c r="C565" s="689"/>
      <c r="D565" s="690"/>
      <c r="E565" s="676" t="s">
        <v>639</v>
      </c>
      <c r="F565" s="677"/>
      <c r="G565" s="402" t="s">
        <v>6</v>
      </c>
      <c r="H565" s="403">
        <f t="shared" si="85"/>
        <v>250000</v>
      </c>
      <c r="I565" s="404">
        <f t="shared" si="86"/>
        <v>0</v>
      </c>
      <c r="J565" s="404">
        <v>0</v>
      </c>
      <c r="K565" s="404">
        <v>0</v>
      </c>
      <c r="L565" s="404">
        <f t="shared" si="87"/>
        <v>250000</v>
      </c>
      <c r="M565" s="404">
        <v>0</v>
      </c>
      <c r="N565" s="404">
        <v>250000</v>
      </c>
    </row>
    <row r="566" spans="1:14" s="355" customFormat="1" ht="15" hidden="1" customHeight="1">
      <c r="A566" s="687"/>
      <c r="B566" s="695"/>
      <c r="C566" s="689"/>
      <c r="D566" s="695"/>
      <c r="E566" s="678"/>
      <c r="F566" s="679"/>
      <c r="G566" s="402" t="s">
        <v>7</v>
      </c>
      <c r="H566" s="403">
        <f t="shared" si="85"/>
        <v>0</v>
      </c>
      <c r="I566" s="404">
        <f t="shared" si="86"/>
        <v>0</v>
      </c>
      <c r="J566" s="404">
        <v>0</v>
      </c>
      <c r="K566" s="404">
        <v>0</v>
      </c>
      <c r="L566" s="404">
        <f t="shared" si="87"/>
        <v>0</v>
      </c>
      <c r="M566" s="404">
        <v>0</v>
      </c>
      <c r="N566" s="404">
        <v>0</v>
      </c>
    </row>
    <row r="567" spans="1:14" s="355" customFormat="1" ht="15" hidden="1" customHeight="1">
      <c r="A567" s="687"/>
      <c r="B567" s="695"/>
      <c r="C567" s="689"/>
      <c r="D567" s="695"/>
      <c r="E567" s="680"/>
      <c r="F567" s="681"/>
      <c r="G567" s="402" t="s">
        <v>8</v>
      </c>
      <c r="H567" s="403">
        <f t="shared" si="85"/>
        <v>250000</v>
      </c>
      <c r="I567" s="404">
        <f t="shared" si="86"/>
        <v>0</v>
      </c>
      <c r="J567" s="404">
        <f>J565+J566</f>
        <v>0</v>
      </c>
      <c r="K567" s="404">
        <f>K565+K566</f>
        <v>0</v>
      </c>
      <c r="L567" s="404">
        <f t="shared" si="87"/>
        <v>250000</v>
      </c>
      <c r="M567" s="404">
        <f>M565+M566</f>
        <v>0</v>
      </c>
      <c r="N567" s="404">
        <f>N565+N566</f>
        <v>250000</v>
      </c>
    </row>
    <row r="568" spans="1:14" s="355" customFormat="1" ht="15" hidden="1" customHeight="1">
      <c r="A568" s="687"/>
      <c r="B568" s="688"/>
      <c r="C568" s="689"/>
      <c r="D568" s="690"/>
      <c r="E568" s="676" t="s">
        <v>640</v>
      </c>
      <c r="F568" s="677"/>
      <c r="G568" s="402" t="s">
        <v>6</v>
      </c>
      <c r="H568" s="403">
        <f t="shared" si="85"/>
        <v>150000</v>
      </c>
      <c r="I568" s="404">
        <f t="shared" si="86"/>
        <v>0</v>
      </c>
      <c r="J568" s="404">
        <v>0</v>
      </c>
      <c r="K568" s="404">
        <v>0</v>
      </c>
      <c r="L568" s="404">
        <f t="shared" si="87"/>
        <v>150000</v>
      </c>
      <c r="M568" s="404">
        <v>0</v>
      </c>
      <c r="N568" s="404">
        <v>150000</v>
      </c>
    </row>
    <row r="569" spans="1:14" s="355" customFormat="1" ht="15" hidden="1" customHeight="1">
      <c r="A569" s="687"/>
      <c r="B569" s="695"/>
      <c r="C569" s="689"/>
      <c r="D569" s="695"/>
      <c r="E569" s="678"/>
      <c r="F569" s="679"/>
      <c r="G569" s="402" t="s">
        <v>7</v>
      </c>
      <c r="H569" s="403">
        <f t="shared" si="85"/>
        <v>0</v>
      </c>
      <c r="I569" s="404">
        <f t="shared" si="86"/>
        <v>0</v>
      </c>
      <c r="J569" s="404">
        <v>0</v>
      </c>
      <c r="K569" s="404">
        <v>0</v>
      </c>
      <c r="L569" s="404">
        <f t="shared" si="87"/>
        <v>0</v>
      </c>
      <c r="M569" s="404">
        <v>0</v>
      </c>
      <c r="N569" s="404">
        <v>0</v>
      </c>
    </row>
    <row r="570" spans="1:14" s="355" customFormat="1" ht="15" hidden="1" customHeight="1">
      <c r="A570" s="687"/>
      <c r="B570" s="695"/>
      <c r="C570" s="689"/>
      <c r="D570" s="695"/>
      <c r="E570" s="680"/>
      <c r="F570" s="681"/>
      <c r="G570" s="402" t="s">
        <v>8</v>
      </c>
      <c r="H570" s="403">
        <f t="shared" si="85"/>
        <v>150000</v>
      </c>
      <c r="I570" s="404">
        <f t="shared" si="86"/>
        <v>0</v>
      </c>
      <c r="J570" s="404">
        <f>J568+J569</f>
        <v>0</v>
      </c>
      <c r="K570" s="404">
        <f>K568+K569</f>
        <v>0</v>
      </c>
      <c r="L570" s="404">
        <f t="shared" si="87"/>
        <v>150000</v>
      </c>
      <c r="M570" s="404">
        <f>M568+M569</f>
        <v>0</v>
      </c>
      <c r="N570" s="404">
        <f>N568+N569</f>
        <v>150000</v>
      </c>
    </row>
    <row r="571" spans="1:14" s="437" customFormat="1" ht="15" hidden="1" customHeight="1">
      <c r="A571" s="672"/>
      <c r="B571" s="682"/>
      <c r="C571" s="674"/>
      <c r="D571" s="675"/>
      <c r="E571" s="676" t="s">
        <v>641</v>
      </c>
      <c r="F571" s="677"/>
      <c r="G571" s="402" t="s">
        <v>6</v>
      </c>
      <c r="H571" s="403">
        <f t="shared" si="85"/>
        <v>280000</v>
      </c>
      <c r="I571" s="404">
        <f t="shared" si="86"/>
        <v>0</v>
      </c>
      <c r="J571" s="404">
        <v>0</v>
      </c>
      <c r="K571" s="404">
        <v>0</v>
      </c>
      <c r="L571" s="404">
        <f t="shared" si="87"/>
        <v>280000</v>
      </c>
      <c r="M571" s="404">
        <v>0</v>
      </c>
      <c r="N571" s="404">
        <v>280000</v>
      </c>
    </row>
    <row r="572" spans="1:14" s="437" customFormat="1" ht="15" hidden="1" customHeight="1">
      <c r="A572" s="672"/>
      <c r="B572" s="695"/>
      <c r="C572" s="674"/>
      <c r="D572" s="695"/>
      <c r="E572" s="678"/>
      <c r="F572" s="679"/>
      <c r="G572" s="402" t="s">
        <v>7</v>
      </c>
      <c r="H572" s="403">
        <f t="shared" si="85"/>
        <v>0</v>
      </c>
      <c r="I572" s="404">
        <f t="shared" si="86"/>
        <v>0</v>
      </c>
      <c r="J572" s="404">
        <v>0</v>
      </c>
      <c r="K572" s="404">
        <v>0</v>
      </c>
      <c r="L572" s="404">
        <f t="shared" si="87"/>
        <v>0</v>
      </c>
      <c r="M572" s="404">
        <v>0</v>
      </c>
      <c r="N572" s="404">
        <v>0</v>
      </c>
    </row>
    <row r="573" spans="1:14" s="437" customFormat="1" ht="15" hidden="1" customHeight="1">
      <c r="A573" s="672"/>
      <c r="B573" s="695"/>
      <c r="C573" s="674"/>
      <c r="D573" s="695"/>
      <c r="E573" s="680"/>
      <c r="F573" s="681"/>
      <c r="G573" s="402" t="s">
        <v>8</v>
      </c>
      <c r="H573" s="403">
        <f t="shared" si="85"/>
        <v>280000</v>
      </c>
      <c r="I573" s="404">
        <f t="shared" si="86"/>
        <v>0</v>
      </c>
      <c r="J573" s="404">
        <f>J571+J572</f>
        <v>0</v>
      </c>
      <c r="K573" s="404">
        <f>K571+K572</f>
        <v>0</v>
      </c>
      <c r="L573" s="404">
        <f t="shared" si="87"/>
        <v>280000</v>
      </c>
      <c r="M573" s="404">
        <f>M571+M572</f>
        <v>0</v>
      </c>
      <c r="N573" s="404">
        <f>N571+N572</f>
        <v>280000</v>
      </c>
    </row>
    <row r="574" spans="1:14" s="437" customFormat="1" ht="15" hidden="1" customHeight="1">
      <c r="A574" s="672"/>
      <c r="B574" s="682"/>
      <c r="C574" s="674"/>
      <c r="D574" s="675"/>
      <c r="E574" s="676" t="s">
        <v>642</v>
      </c>
      <c r="F574" s="677"/>
      <c r="G574" s="402" t="s">
        <v>6</v>
      </c>
      <c r="H574" s="403">
        <f t="shared" si="85"/>
        <v>230000</v>
      </c>
      <c r="I574" s="404">
        <f t="shared" si="86"/>
        <v>0</v>
      </c>
      <c r="J574" s="404">
        <v>0</v>
      </c>
      <c r="K574" s="404">
        <v>0</v>
      </c>
      <c r="L574" s="404">
        <f t="shared" si="87"/>
        <v>230000</v>
      </c>
      <c r="M574" s="404">
        <v>0</v>
      </c>
      <c r="N574" s="404">
        <v>230000</v>
      </c>
    </row>
    <row r="575" spans="1:14" s="437" customFormat="1" ht="15" hidden="1" customHeight="1">
      <c r="A575" s="672"/>
      <c r="B575" s="695"/>
      <c r="C575" s="674"/>
      <c r="D575" s="695"/>
      <c r="E575" s="678"/>
      <c r="F575" s="679"/>
      <c r="G575" s="402" t="s">
        <v>7</v>
      </c>
      <c r="H575" s="403">
        <f t="shared" si="85"/>
        <v>0</v>
      </c>
      <c r="I575" s="404">
        <f t="shared" si="86"/>
        <v>0</v>
      </c>
      <c r="J575" s="404">
        <v>0</v>
      </c>
      <c r="K575" s="404">
        <v>0</v>
      </c>
      <c r="L575" s="404">
        <f t="shared" si="87"/>
        <v>0</v>
      </c>
      <c r="M575" s="404">
        <v>0</v>
      </c>
      <c r="N575" s="404">
        <v>0</v>
      </c>
    </row>
    <row r="576" spans="1:14" s="437" customFormat="1" ht="15" hidden="1" customHeight="1">
      <c r="A576" s="683"/>
      <c r="B576" s="697"/>
      <c r="C576" s="685"/>
      <c r="D576" s="697"/>
      <c r="E576" s="680"/>
      <c r="F576" s="681"/>
      <c r="G576" s="402" t="s">
        <v>8</v>
      </c>
      <c r="H576" s="403">
        <f t="shared" si="85"/>
        <v>230000</v>
      </c>
      <c r="I576" s="404">
        <f t="shared" si="86"/>
        <v>0</v>
      </c>
      <c r="J576" s="404">
        <f>J574+J575</f>
        <v>0</v>
      </c>
      <c r="K576" s="404">
        <f>K574+K575</f>
        <v>0</v>
      </c>
      <c r="L576" s="404">
        <f t="shared" si="87"/>
        <v>230000</v>
      </c>
      <c r="M576" s="404">
        <f>M574+M575</f>
        <v>0</v>
      </c>
      <c r="N576" s="404">
        <f>N574+N575</f>
        <v>230000</v>
      </c>
    </row>
    <row r="577" spans="1:14" s="437" customFormat="1" ht="15" hidden="1" customHeight="1">
      <c r="A577" s="738" t="s">
        <v>43</v>
      </c>
      <c r="B577" s="739"/>
      <c r="C577" s="713" t="s">
        <v>558</v>
      </c>
      <c r="D577" s="714"/>
      <c r="E577" s="676" t="s">
        <v>643</v>
      </c>
      <c r="F577" s="677"/>
      <c r="G577" s="402" t="s">
        <v>6</v>
      </c>
      <c r="H577" s="403">
        <f t="shared" si="85"/>
        <v>100000</v>
      </c>
      <c r="I577" s="404">
        <f t="shared" si="86"/>
        <v>100000</v>
      </c>
      <c r="J577" s="404">
        <v>0</v>
      </c>
      <c r="K577" s="404">
        <v>100000</v>
      </c>
      <c r="L577" s="404">
        <f t="shared" si="87"/>
        <v>0</v>
      </c>
      <c r="M577" s="404">
        <v>0</v>
      </c>
      <c r="N577" s="404">
        <v>0</v>
      </c>
    </row>
    <row r="578" spans="1:14" s="437" customFormat="1" ht="15" hidden="1" customHeight="1">
      <c r="A578" s="672"/>
      <c r="B578" s="695"/>
      <c r="C578" s="674"/>
      <c r="D578" s="695"/>
      <c r="E578" s="678"/>
      <c r="F578" s="679"/>
      <c r="G578" s="402" t="s">
        <v>7</v>
      </c>
      <c r="H578" s="403">
        <f t="shared" si="85"/>
        <v>0</v>
      </c>
      <c r="I578" s="404">
        <f t="shared" si="86"/>
        <v>0</v>
      </c>
      <c r="J578" s="404">
        <v>0</v>
      </c>
      <c r="K578" s="404">
        <v>0</v>
      </c>
      <c r="L578" s="404">
        <f t="shared" si="87"/>
        <v>0</v>
      </c>
      <c r="M578" s="404">
        <v>0</v>
      </c>
      <c r="N578" s="404">
        <v>0</v>
      </c>
    </row>
    <row r="579" spans="1:14" s="437" customFormat="1" ht="15" hidden="1" customHeight="1">
      <c r="A579" s="683"/>
      <c r="B579" s="697"/>
      <c r="C579" s="685"/>
      <c r="D579" s="697"/>
      <c r="E579" s="680"/>
      <c r="F579" s="681"/>
      <c r="G579" s="402" t="s">
        <v>8</v>
      </c>
      <c r="H579" s="403">
        <f t="shared" si="85"/>
        <v>100000</v>
      </c>
      <c r="I579" s="404">
        <f t="shared" si="86"/>
        <v>100000</v>
      </c>
      <c r="J579" s="404">
        <f>J577+J578</f>
        <v>0</v>
      </c>
      <c r="K579" s="404">
        <f>K577+K578</f>
        <v>100000</v>
      </c>
      <c r="L579" s="404">
        <f t="shared" si="87"/>
        <v>0</v>
      </c>
      <c r="M579" s="404">
        <f>M577+M578</f>
        <v>0</v>
      </c>
      <c r="N579" s="404">
        <f>N577+N578</f>
        <v>0</v>
      </c>
    </row>
    <row r="580" spans="1:14" s="437" customFormat="1" ht="14.45" hidden="1" customHeight="1">
      <c r="A580" s="738" t="s">
        <v>85</v>
      </c>
      <c r="B580" s="739"/>
      <c r="C580" s="713" t="s">
        <v>644</v>
      </c>
      <c r="D580" s="714"/>
      <c r="E580" s="676" t="s">
        <v>645</v>
      </c>
      <c r="F580" s="677"/>
      <c r="G580" s="402" t="s">
        <v>6</v>
      </c>
      <c r="H580" s="403">
        <f t="shared" si="85"/>
        <v>0</v>
      </c>
      <c r="I580" s="404">
        <f t="shared" si="86"/>
        <v>0</v>
      </c>
      <c r="J580" s="404">
        <v>0</v>
      </c>
      <c r="K580" s="404">
        <v>0</v>
      </c>
      <c r="L580" s="404">
        <f t="shared" si="87"/>
        <v>0</v>
      </c>
      <c r="M580" s="404">
        <v>0</v>
      </c>
      <c r="N580" s="404">
        <v>0</v>
      </c>
    </row>
    <row r="581" spans="1:14" s="437" customFormat="1" ht="14.45" hidden="1" customHeight="1">
      <c r="A581" s="672"/>
      <c r="B581" s="730"/>
      <c r="C581" s="674"/>
      <c r="D581" s="730"/>
      <c r="E581" s="678"/>
      <c r="F581" s="679"/>
      <c r="G581" s="402" t="s">
        <v>7</v>
      </c>
      <c r="H581" s="403">
        <f t="shared" si="85"/>
        <v>0</v>
      </c>
      <c r="I581" s="404">
        <f t="shared" si="86"/>
        <v>0</v>
      </c>
      <c r="J581" s="404">
        <v>0</v>
      </c>
      <c r="K581" s="404">
        <v>0</v>
      </c>
      <c r="L581" s="404">
        <f t="shared" si="87"/>
        <v>0</v>
      </c>
      <c r="M581" s="404">
        <v>0</v>
      </c>
      <c r="N581" s="404">
        <v>0</v>
      </c>
    </row>
    <row r="582" spans="1:14" s="437" customFormat="1" ht="14.45" hidden="1" customHeight="1">
      <c r="A582" s="672"/>
      <c r="B582" s="730"/>
      <c r="C582" s="674"/>
      <c r="D582" s="730"/>
      <c r="E582" s="680"/>
      <c r="F582" s="681"/>
      <c r="G582" s="402" t="s">
        <v>8</v>
      </c>
      <c r="H582" s="403">
        <f t="shared" ref="H582:H663" si="88">I582+L582</f>
        <v>0</v>
      </c>
      <c r="I582" s="404">
        <f t="shared" ref="I582:I663" si="89">J582+K582</f>
        <v>0</v>
      </c>
      <c r="J582" s="404">
        <f>J580+J581</f>
        <v>0</v>
      </c>
      <c r="K582" s="404">
        <f>K580+K581</f>
        <v>0</v>
      </c>
      <c r="L582" s="404">
        <f t="shared" ref="L582:L663" si="90">M582+N582</f>
        <v>0</v>
      </c>
      <c r="M582" s="404">
        <f>M580+M581</f>
        <v>0</v>
      </c>
      <c r="N582" s="404">
        <f>N580+N581</f>
        <v>0</v>
      </c>
    </row>
    <row r="583" spans="1:14" s="437" customFormat="1" ht="15" hidden="1" customHeight="1">
      <c r="A583" s="672"/>
      <c r="B583" s="682"/>
      <c r="C583" s="674"/>
      <c r="D583" s="675"/>
      <c r="E583" s="676" t="s">
        <v>646</v>
      </c>
      <c r="F583" s="677"/>
      <c r="G583" s="402" t="s">
        <v>6</v>
      </c>
      <c r="H583" s="403">
        <f t="shared" si="88"/>
        <v>200000</v>
      </c>
      <c r="I583" s="404">
        <f t="shared" si="89"/>
        <v>200000</v>
      </c>
      <c r="J583" s="404">
        <v>0</v>
      </c>
      <c r="K583" s="404">
        <v>200000</v>
      </c>
      <c r="L583" s="404">
        <f t="shared" si="90"/>
        <v>0</v>
      </c>
      <c r="M583" s="404">
        <v>0</v>
      </c>
      <c r="N583" s="404">
        <v>0</v>
      </c>
    </row>
    <row r="584" spans="1:14" s="437" customFormat="1" ht="15" hidden="1" customHeight="1">
      <c r="A584" s="672"/>
      <c r="B584" s="730"/>
      <c r="C584" s="674"/>
      <c r="D584" s="730"/>
      <c r="E584" s="678"/>
      <c r="F584" s="679"/>
      <c r="G584" s="402" t="s">
        <v>7</v>
      </c>
      <c r="H584" s="403">
        <f t="shared" si="88"/>
        <v>0</v>
      </c>
      <c r="I584" s="404">
        <f t="shared" si="89"/>
        <v>0</v>
      </c>
      <c r="J584" s="404">
        <v>0</v>
      </c>
      <c r="K584" s="404">
        <v>0</v>
      </c>
      <c r="L584" s="404">
        <f t="shared" si="90"/>
        <v>0</v>
      </c>
      <c r="M584" s="404">
        <v>0</v>
      </c>
      <c r="N584" s="404">
        <v>0</v>
      </c>
    </row>
    <row r="585" spans="1:14" s="437" customFormat="1" ht="15" hidden="1" customHeight="1">
      <c r="A585" s="672"/>
      <c r="B585" s="730"/>
      <c r="C585" s="674"/>
      <c r="D585" s="730"/>
      <c r="E585" s="680"/>
      <c r="F585" s="681"/>
      <c r="G585" s="402" t="s">
        <v>8</v>
      </c>
      <c r="H585" s="403">
        <f t="shared" si="88"/>
        <v>200000</v>
      </c>
      <c r="I585" s="404">
        <f t="shared" si="89"/>
        <v>200000</v>
      </c>
      <c r="J585" s="404">
        <f>J583+J584</f>
        <v>0</v>
      </c>
      <c r="K585" s="404">
        <f>K583+K584</f>
        <v>200000</v>
      </c>
      <c r="L585" s="404">
        <f t="shared" si="90"/>
        <v>0</v>
      </c>
      <c r="M585" s="404">
        <f>M583+M584</f>
        <v>0</v>
      </c>
      <c r="N585" s="404">
        <f>N583+N584</f>
        <v>0</v>
      </c>
    </row>
    <row r="586" spans="1:14" s="437" customFormat="1" ht="14.25" hidden="1" customHeight="1">
      <c r="A586" s="672"/>
      <c r="B586" s="682"/>
      <c r="C586" s="674"/>
      <c r="D586" s="675"/>
      <c r="E586" s="676" t="s">
        <v>647</v>
      </c>
      <c r="F586" s="677"/>
      <c r="G586" s="402" t="s">
        <v>6</v>
      </c>
      <c r="H586" s="403">
        <f t="shared" si="88"/>
        <v>20000</v>
      </c>
      <c r="I586" s="404">
        <f t="shared" si="89"/>
        <v>20000</v>
      </c>
      <c r="J586" s="404">
        <v>20000</v>
      </c>
      <c r="K586" s="404">
        <v>0</v>
      </c>
      <c r="L586" s="404">
        <f t="shared" si="90"/>
        <v>0</v>
      </c>
      <c r="M586" s="404">
        <v>0</v>
      </c>
      <c r="N586" s="404">
        <v>0</v>
      </c>
    </row>
    <row r="587" spans="1:14" s="437" customFormat="1" ht="14.25" hidden="1" customHeight="1">
      <c r="A587" s="672"/>
      <c r="B587" s="730"/>
      <c r="C587" s="674"/>
      <c r="D587" s="730"/>
      <c r="E587" s="678"/>
      <c r="F587" s="679"/>
      <c r="G587" s="402" t="s">
        <v>7</v>
      </c>
      <c r="H587" s="403">
        <f t="shared" si="88"/>
        <v>0</v>
      </c>
      <c r="I587" s="404">
        <f t="shared" si="89"/>
        <v>0</v>
      </c>
      <c r="J587" s="404">
        <v>0</v>
      </c>
      <c r="K587" s="404">
        <v>0</v>
      </c>
      <c r="L587" s="404">
        <f t="shared" si="90"/>
        <v>0</v>
      </c>
      <c r="M587" s="404">
        <v>0</v>
      </c>
      <c r="N587" s="404">
        <v>0</v>
      </c>
    </row>
    <row r="588" spans="1:14" s="437" customFormat="1" ht="14.25" hidden="1" customHeight="1">
      <c r="A588" s="672"/>
      <c r="B588" s="730"/>
      <c r="C588" s="674"/>
      <c r="D588" s="730"/>
      <c r="E588" s="680"/>
      <c r="F588" s="681"/>
      <c r="G588" s="402" t="s">
        <v>8</v>
      </c>
      <c r="H588" s="403">
        <f t="shared" si="88"/>
        <v>20000</v>
      </c>
      <c r="I588" s="404">
        <f t="shared" si="89"/>
        <v>20000</v>
      </c>
      <c r="J588" s="404">
        <f>J586+J587</f>
        <v>20000</v>
      </c>
      <c r="K588" s="404">
        <f>K586+K587</f>
        <v>0</v>
      </c>
      <c r="L588" s="404">
        <f t="shared" si="90"/>
        <v>0</v>
      </c>
      <c r="M588" s="404">
        <f>M586+M587</f>
        <v>0</v>
      </c>
      <c r="N588" s="404">
        <f>N586+N587</f>
        <v>0</v>
      </c>
    </row>
    <row r="589" spans="1:14" s="437" customFormat="1" ht="14.85" hidden="1" customHeight="1">
      <c r="A589" s="672"/>
      <c r="B589" s="682"/>
      <c r="C589" s="674"/>
      <c r="D589" s="675"/>
      <c r="E589" s="676" t="s">
        <v>648</v>
      </c>
      <c r="F589" s="677"/>
      <c r="G589" s="402" t="s">
        <v>6</v>
      </c>
      <c r="H589" s="403">
        <f t="shared" si="88"/>
        <v>10000</v>
      </c>
      <c r="I589" s="404">
        <f t="shared" si="89"/>
        <v>10000</v>
      </c>
      <c r="J589" s="404">
        <v>0</v>
      </c>
      <c r="K589" s="404">
        <v>10000</v>
      </c>
      <c r="L589" s="404">
        <f t="shared" si="90"/>
        <v>0</v>
      </c>
      <c r="M589" s="404">
        <v>0</v>
      </c>
      <c r="N589" s="404">
        <v>0</v>
      </c>
    </row>
    <row r="590" spans="1:14" s="437" customFormat="1" ht="14.85" hidden="1" customHeight="1">
      <c r="A590" s="672"/>
      <c r="B590" s="730"/>
      <c r="C590" s="674"/>
      <c r="D590" s="730"/>
      <c r="E590" s="678"/>
      <c r="F590" s="679"/>
      <c r="G590" s="402" t="s">
        <v>7</v>
      </c>
      <c r="H590" s="403">
        <f t="shared" si="88"/>
        <v>0</v>
      </c>
      <c r="I590" s="404">
        <f t="shared" si="89"/>
        <v>0</v>
      </c>
      <c r="J590" s="404">
        <v>0</v>
      </c>
      <c r="K590" s="404">
        <v>0</v>
      </c>
      <c r="L590" s="404">
        <f t="shared" si="90"/>
        <v>0</v>
      </c>
      <c r="M590" s="404">
        <v>0</v>
      </c>
      <c r="N590" s="404">
        <v>0</v>
      </c>
    </row>
    <row r="591" spans="1:14" s="437" customFormat="1" ht="14.85" hidden="1" customHeight="1">
      <c r="A591" s="672"/>
      <c r="B591" s="730"/>
      <c r="C591" s="674"/>
      <c r="D591" s="730"/>
      <c r="E591" s="680"/>
      <c r="F591" s="681"/>
      <c r="G591" s="402" t="s">
        <v>8</v>
      </c>
      <c r="H591" s="403">
        <f t="shared" si="88"/>
        <v>10000</v>
      </c>
      <c r="I591" s="404">
        <f t="shared" si="89"/>
        <v>10000</v>
      </c>
      <c r="J591" s="404">
        <f>J589+J590</f>
        <v>0</v>
      </c>
      <c r="K591" s="404">
        <f>K589+K590</f>
        <v>10000</v>
      </c>
      <c r="L591" s="404">
        <f t="shared" si="90"/>
        <v>0</v>
      </c>
      <c r="M591" s="404">
        <f>M589+M590</f>
        <v>0</v>
      </c>
      <c r="N591" s="404">
        <f>N589+N590</f>
        <v>0</v>
      </c>
    </row>
    <row r="592" spans="1:14" s="437" customFormat="1" ht="14.85" hidden="1" customHeight="1">
      <c r="A592" s="672"/>
      <c r="B592" s="682"/>
      <c r="C592" s="674"/>
      <c r="D592" s="675"/>
      <c r="E592" s="676" t="s">
        <v>649</v>
      </c>
      <c r="F592" s="677"/>
      <c r="G592" s="402" t="s">
        <v>6</v>
      </c>
      <c r="H592" s="403">
        <f t="shared" si="88"/>
        <v>20000</v>
      </c>
      <c r="I592" s="404">
        <f t="shared" si="89"/>
        <v>20000</v>
      </c>
      <c r="J592" s="404">
        <v>0</v>
      </c>
      <c r="K592" s="404">
        <v>20000</v>
      </c>
      <c r="L592" s="404">
        <f t="shared" si="90"/>
        <v>0</v>
      </c>
      <c r="M592" s="404">
        <v>0</v>
      </c>
      <c r="N592" s="404">
        <v>0</v>
      </c>
    </row>
    <row r="593" spans="1:14" s="437" customFormat="1" ht="14.85" hidden="1" customHeight="1">
      <c r="A593" s="672"/>
      <c r="B593" s="730"/>
      <c r="C593" s="674"/>
      <c r="D593" s="730"/>
      <c r="E593" s="678"/>
      <c r="F593" s="679"/>
      <c r="G593" s="402" t="s">
        <v>7</v>
      </c>
      <c r="H593" s="403">
        <f t="shared" si="88"/>
        <v>0</v>
      </c>
      <c r="I593" s="404">
        <f t="shared" si="89"/>
        <v>0</v>
      </c>
      <c r="J593" s="404">
        <v>0</v>
      </c>
      <c r="K593" s="404">
        <v>0</v>
      </c>
      <c r="L593" s="404">
        <f t="shared" si="90"/>
        <v>0</v>
      </c>
      <c r="M593" s="404">
        <v>0</v>
      </c>
      <c r="N593" s="404">
        <v>0</v>
      </c>
    </row>
    <row r="594" spans="1:14" s="437" customFormat="1" ht="14.85" hidden="1" customHeight="1">
      <c r="A594" s="672"/>
      <c r="B594" s="730"/>
      <c r="C594" s="685"/>
      <c r="D594" s="731"/>
      <c r="E594" s="680"/>
      <c r="F594" s="681"/>
      <c r="G594" s="402" t="s">
        <v>8</v>
      </c>
      <c r="H594" s="403">
        <f t="shared" si="88"/>
        <v>20000</v>
      </c>
      <c r="I594" s="404">
        <f t="shared" si="89"/>
        <v>20000</v>
      </c>
      <c r="J594" s="404">
        <f>J592+J593</f>
        <v>0</v>
      </c>
      <c r="K594" s="404">
        <f>K592+K593</f>
        <v>20000</v>
      </c>
      <c r="L594" s="404">
        <f t="shared" si="90"/>
        <v>0</v>
      </c>
      <c r="M594" s="404">
        <f>M592+M593</f>
        <v>0</v>
      </c>
      <c r="N594" s="404">
        <f>N592+N593</f>
        <v>0</v>
      </c>
    </row>
    <row r="595" spans="1:14" s="437" customFormat="1" ht="14.85" hidden="1" customHeight="1">
      <c r="A595" s="672"/>
      <c r="B595" s="682"/>
      <c r="C595" s="713" t="s">
        <v>424</v>
      </c>
      <c r="D595" s="714"/>
      <c r="E595" s="732" t="s">
        <v>650</v>
      </c>
      <c r="F595" s="733"/>
      <c r="G595" s="402" t="s">
        <v>6</v>
      </c>
      <c r="H595" s="403">
        <f t="shared" si="88"/>
        <v>106000</v>
      </c>
      <c r="I595" s="404">
        <f t="shared" si="89"/>
        <v>106000</v>
      </c>
      <c r="J595" s="404">
        <v>106000</v>
      </c>
      <c r="K595" s="404">
        <v>0</v>
      </c>
      <c r="L595" s="404">
        <f t="shared" si="90"/>
        <v>0</v>
      </c>
      <c r="M595" s="404">
        <v>0</v>
      </c>
      <c r="N595" s="404">
        <v>0</v>
      </c>
    </row>
    <row r="596" spans="1:14" s="437" customFormat="1" ht="14.85" hidden="1" customHeight="1">
      <c r="A596" s="672"/>
      <c r="B596" s="730"/>
      <c r="C596" s="674"/>
      <c r="D596" s="730"/>
      <c r="E596" s="734"/>
      <c r="F596" s="735"/>
      <c r="G596" s="402" t="s">
        <v>7</v>
      </c>
      <c r="H596" s="403">
        <f t="shared" si="88"/>
        <v>0</v>
      </c>
      <c r="I596" s="404">
        <f t="shared" si="89"/>
        <v>0</v>
      </c>
      <c r="J596" s="404">
        <v>0</v>
      </c>
      <c r="K596" s="404">
        <v>0</v>
      </c>
      <c r="L596" s="404">
        <f t="shared" si="90"/>
        <v>0</v>
      </c>
      <c r="M596" s="404">
        <v>0</v>
      </c>
      <c r="N596" s="404">
        <v>0</v>
      </c>
    </row>
    <row r="597" spans="1:14" s="437" customFormat="1" ht="14.85" hidden="1" customHeight="1">
      <c r="A597" s="672"/>
      <c r="B597" s="730"/>
      <c r="C597" s="674"/>
      <c r="D597" s="730"/>
      <c r="E597" s="736"/>
      <c r="F597" s="737"/>
      <c r="G597" s="402" t="s">
        <v>8</v>
      </c>
      <c r="H597" s="403">
        <f t="shared" si="88"/>
        <v>106000</v>
      </c>
      <c r="I597" s="404">
        <f t="shared" si="89"/>
        <v>106000</v>
      </c>
      <c r="J597" s="404">
        <f>J595+J596</f>
        <v>106000</v>
      </c>
      <c r="K597" s="404">
        <f>K595+K596</f>
        <v>0</v>
      </c>
      <c r="L597" s="404">
        <f t="shared" si="90"/>
        <v>0</v>
      </c>
      <c r="M597" s="404">
        <f>M595+M596</f>
        <v>0</v>
      </c>
      <c r="N597" s="404">
        <f>N595+N596</f>
        <v>0</v>
      </c>
    </row>
    <row r="598" spans="1:14" s="437" customFormat="1" ht="14.45" hidden="1" customHeight="1">
      <c r="A598" s="672"/>
      <c r="B598" s="682"/>
      <c r="C598" s="674"/>
      <c r="D598" s="675"/>
      <c r="E598" s="732" t="s">
        <v>651</v>
      </c>
      <c r="F598" s="733"/>
      <c r="G598" s="402" t="s">
        <v>6</v>
      </c>
      <c r="H598" s="403">
        <f t="shared" si="88"/>
        <v>611558</v>
      </c>
      <c r="I598" s="404">
        <f t="shared" si="89"/>
        <v>611558</v>
      </c>
      <c r="J598" s="404">
        <v>611558</v>
      </c>
      <c r="K598" s="404">
        <v>0</v>
      </c>
      <c r="L598" s="404">
        <f t="shared" si="90"/>
        <v>0</v>
      </c>
      <c r="M598" s="404">
        <v>0</v>
      </c>
      <c r="N598" s="404">
        <v>0</v>
      </c>
    </row>
    <row r="599" spans="1:14" s="437" customFormat="1" ht="14.45" hidden="1" customHeight="1">
      <c r="A599" s="672"/>
      <c r="B599" s="730"/>
      <c r="C599" s="674"/>
      <c r="D599" s="730"/>
      <c r="E599" s="734"/>
      <c r="F599" s="735"/>
      <c r="G599" s="402" t="s">
        <v>7</v>
      </c>
      <c r="H599" s="403">
        <f t="shared" si="88"/>
        <v>0</v>
      </c>
      <c r="I599" s="404">
        <f t="shared" si="89"/>
        <v>0</v>
      </c>
      <c r="J599" s="404">
        <v>0</v>
      </c>
      <c r="K599" s="404">
        <v>0</v>
      </c>
      <c r="L599" s="404">
        <f t="shared" si="90"/>
        <v>0</v>
      </c>
      <c r="M599" s="404">
        <v>0</v>
      </c>
      <c r="N599" s="404">
        <v>0</v>
      </c>
    </row>
    <row r="600" spans="1:14" s="437" customFormat="1" ht="14.45" hidden="1" customHeight="1">
      <c r="A600" s="672"/>
      <c r="B600" s="730"/>
      <c r="C600" s="674"/>
      <c r="D600" s="730"/>
      <c r="E600" s="736"/>
      <c r="F600" s="737"/>
      <c r="G600" s="402" t="s">
        <v>8</v>
      </c>
      <c r="H600" s="403">
        <f t="shared" si="88"/>
        <v>611558</v>
      </c>
      <c r="I600" s="404">
        <f t="shared" si="89"/>
        <v>611558</v>
      </c>
      <c r="J600" s="404">
        <f>J598+J599</f>
        <v>611558</v>
      </c>
      <c r="K600" s="404">
        <f>K598+K599</f>
        <v>0</v>
      </c>
      <c r="L600" s="404">
        <f t="shared" si="90"/>
        <v>0</v>
      </c>
      <c r="M600" s="404">
        <f>M598+M599</f>
        <v>0</v>
      </c>
      <c r="N600" s="404">
        <f>N598+N599</f>
        <v>0</v>
      </c>
    </row>
    <row r="601" spans="1:14" s="437" customFormat="1" ht="14.45" hidden="1" customHeight="1">
      <c r="A601" s="672"/>
      <c r="B601" s="682"/>
      <c r="C601" s="674"/>
      <c r="D601" s="675"/>
      <c r="E601" s="732" t="s">
        <v>652</v>
      </c>
      <c r="F601" s="733"/>
      <c r="G601" s="402" t="s">
        <v>6</v>
      </c>
      <c r="H601" s="403">
        <f t="shared" si="88"/>
        <v>1896587</v>
      </c>
      <c r="I601" s="404">
        <f t="shared" si="89"/>
        <v>1896587</v>
      </c>
      <c r="J601" s="404">
        <v>1896587</v>
      </c>
      <c r="K601" s="404">
        <v>0</v>
      </c>
      <c r="L601" s="404">
        <f t="shared" si="90"/>
        <v>0</v>
      </c>
      <c r="M601" s="404">
        <v>0</v>
      </c>
      <c r="N601" s="404">
        <v>0</v>
      </c>
    </row>
    <row r="602" spans="1:14" s="437" customFormat="1" ht="14.45" hidden="1" customHeight="1">
      <c r="A602" s="672"/>
      <c r="B602" s="730"/>
      <c r="C602" s="674"/>
      <c r="D602" s="730"/>
      <c r="E602" s="734"/>
      <c r="F602" s="735"/>
      <c r="G602" s="402" t="s">
        <v>7</v>
      </c>
      <c r="H602" s="403">
        <f t="shared" si="88"/>
        <v>0</v>
      </c>
      <c r="I602" s="404">
        <f t="shared" si="89"/>
        <v>0</v>
      </c>
      <c r="J602" s="404">
        <v>0</v>
      </c>
      <c r="K602" s="404">
        <v>0</v>
      </c>
      <c r="L602" s="404">
        <f t="shared" si="90"/>
        <v>0</v>
      </c>
      <c r="M602" s="404">
        <v>0</v>
      </c>
      <c r="N602" s="404">
        <v>0</v>
      </c>
    </row>
    <row r="603" spans="1:14" s="437" customFormat="1" ht="14.45" hidden="1" customHeight="1">
      <c r="A603" s="672"/>
      <c r="B603" s="730"/>
      <c r="C603" s="674"/>
      <c r="D603" s="730"/>
      <c r="E603" s="736"/>
      <c r="F603" s="737"/>
      <c r="G603" s="402" t="s">
        <v>8</v>
      </c>
      <c r="H603" s="403">
        <f t="shared" si="88"/>
        <v>1896587</v>
      </c>
      <c r="I603" s="404">
        <f t="shared" si="89"/>
        <v>1896587</v>
      </c>
      <c r="J603" s="404">
        <f>J601+J602</f>
        <v>1896587</v>
      </c>
      <c r="K603" s="404">
        <f>K601+K602</f>
        <v>0</v>
      </c>
      <c r="L603" s="404">
        <f t="shared" si="90"/>
        <v>0</v>
      </c>
      <c r="M603" s="404">
        <f>M601+M602</f>
        <v>0</v>
      </c>
      <c r="N603" s="404">
        <f>N601+N602</f>
        <v>0</v>
      </c>
    </row>
    <row r="604" spans="1:14" s="437" customFormat="1" ht="14.25" hidden="1" customHeight="1">
      <c r="A604" s="672"/>
      <c r="B604" s="682"/>
      <c r="C604" s="674"/>
      <c r="D604" s="675"/>
      <c r="E604" s="732" t="s">
        <v>653</v>
      </c>
      <c r="F604" s="733"/>
      <c r="G604" s="402" t="s">
        <v>6</v>
      </c>
      <c r="H604" s="403">
        <f t="shared" si="88"/>
        <v>42972</v>
      </c>
      <c r="I604" s="404">
        <f t="shared" si="89"/>
        <v>42972</v>
      </c>
      <c r="J604" s="404">
        <v>42972</v>
      </c>
      <c r="K604" s="404">
        <v>0</v>
      </c>
      <c r="L604" s="404">
        <f t="shared" si="90"/>
        <v>0</v>
      </c>
      <c r="M604" s="404">
        <v>0</v>
      </c>
      <c r="N604" s="404">
        <v>0</v>
      </c>
    </row>
    <row r="605" spans="1:14" s="437" customFormat="1" ht="14.25" hidden="1" customHeight="1">
      <c r="A605" s="672"/>
      <c r="B605" s="730"/>
      <c r="C605" s="674"/>
      <c r="D605" s="730"/>
      <c r="E605" s="734"/>
      <c r="F605" s="735"/>
      <c r="G605" s="402" t="s">
        <v>7</v>
      </c>
      <c r="H605" s="403">
        <f t="shared" si="88"/>
        <v>0</v>
      </c>
      <c r="I605" s="404">
        <f t="shared" si="89"/>
        <v>0</v>
      </c>
      <c r="J605" s="404">
        <v>0</v>
      </c>
      <c r="K605" s="404">
        <v>0</v>
      </c>
      <c r="L605" s="404">
        <f t="shared" si="90"/>
        <v>0</v>
      </c>
      <c r="M605" s="404">
        <v>0</v>
      </c>
      <c r="N605" s="404">
        <v>0</v>
      </c>
    </row>
    <row r="606" spans="1:14" s="437" customFormat="1" ht="14.25" hidden="1" customHeight="1">
      <c r="A606" s="672"/>
      <c r="B606" s="730"/>
      <c r="C606" s="674"/>
      <c r="D606" s="730"/>
      <c r="E606" s="736"/>
      <c r="F606" s="737"/>
      <c r="G606" s="402" t="s">
        <v>8</v>
      </c>
      <c r="H606" s="403">
        <f t="shared" si="88"/>
        <v>42972</v>
      </c>
      <c r="I606" s="404">
        <f t="shared" si="89"/>
        <v>42972</v>
      </c>
      <c r="J606" s="404">
        <f>J604+J605</f>
        <v>42972</v>
      </c>
      <c r="K606" s="404">
        <f>K604+K605</f>
        <v>0</v>
      </c>
      <c r="L606" s="404">
        <f t="shared" si="90"/>
        <v>0</v>
      </c>
      <c r="M606" s="404">
        <f>M604+M605</f>
        <v>0</v>
      </c>
      <c r="N606" s="404">
        <f>N604+N605</f>
        <v>0</v>
      </c>
    </row>
    <row r="607" spans="1:14" s="437" customFormat="1" ht="14.25" hidden="1" customHeight="1">
      <c r="A607" s="672"/>
      <c r="B607" s="682"/>
      <c r="C607" s="674"/>
      <c r="D607" s="675"/>
      <c r="E607" s="732" t="s">
        <v>654</v>
      </c>
      <c r="F607" s="733"/>
      <c r="G607" s="402" t="s">
        <v>6</v>
      </c>
      <c r="H607" s="403">
        <f t="shared" si="88"/>
        <v>10199</v>
      </c>
      <c r="I607" s="404">
        <f t="shared" si="89"/>
        <v>10199</v>
      </c>
      <c r="J607" s="404">
        <v>10199</v>
      </c>
      <c r="K607" s="404">
        <v>0</v>
      </c>
      <c r="L607" s="404">
        <f t="shared" si="90"/>
        <v>0</v>
      </c>
      <c r="M607" s="404">
        <v>0</v>
      </c>
      <c r="N607" s="404">
        <v>0</v>
      </c>
    </row>
    <row r="608" spans="1:14" s="437" customFormat="1" ht="14.25" hidden="1" customHeight="1">
      <c r="A608" s="672"/>
      <c r="B608" s="730"/>
      <c r="C608" s="674"/>
      <c r="D608" s="730"/>
      <c r="E608" s="734"/>
      <c r="F608" s="735"/>
      <c r="G608" s="402" t="s">
        <v>7</v>
      </c>
      <c r="H608" s="403">
        <f t="shared" si="88"/>
        <v>0</v>
      </c>
      <c r="I608" s="404">
        <f t="shared" si="89"/>
        <v>0</v>
      </c>
      <c r="J608" s="404">
        <v>0</v>
      </c>
      <c r="K608" s="404">
        <v>0</v>
      </c>
      <c r="L608" s="404">
        <f t="shared" si="90"/>
        <v>0</v>
      </c>
      <c r="M608" s="404">
        <v>0</v>
      </c>
      <c r="N608" s="404">
        <v>0</v>
      </c>
    </row>
    <row r="609" spans="1:14" s="437" customFormat="1" ht="14.25" hidden="1" customHeight="1">
      <c r="A609" s="672"/>
      <c r="B609" s="730"/>
      <c r="C609" s="674"/>
      <c r="D609" s="730"/>
      <c r="E609" s="736"/>
      <c r="F609" s="737"/>
      <c r="G609" s="402" t="s">
        <v>8</v>
      </c>
      <c r="H609" s="403">
        <f t="shared" si="88"/>
        <v>10199</v>
      </c>
      <c r="I609" s="404">
        <f t="shared" si="89"/>
        <v>10199</v>
      </c>
      <c r="J609" s="404">
        <f>J607+J608</f>
        <v>10199</v>
      </c>
      <c r="K609" s="404">
        <f>K607+K608</f>
        <v>0</v>
      </c>
      <c r="L609" s="404">
        <f t="shared" si="90"/>
        <v>0</v>
      </c>
      <c r="M609" s="404">
        <f>M607+M608</f>
        <v>0</v>
      </c>
      <c r="N609" s="404">
        <f>N607+N608</f>
        <v>0</v>
      </c>
    </row>
    <row r="610" spans="1:14" s="437" customFormat="1" ht="15" hidden="1" customHeight="1">
      <c r="A610" s="672"/>
      <c r="B610" s="682"/>
      <c r="C610" s="674"/>
      <c r="D610" s="675"/>
      <c r="E610" s="676" t="s">
        <v>655</v>
      </c>
      <c r="F610" s="677"/>
      <c r="G610" s="402" t="s">
        <v>6</v>
      </c>
      <c r="H610" s="403">
        <f t="shared" si="88"/>
        <v>29641</v>
      </c>
      <c r="I610" s="404">
        <f t="shared" si="89"/>
        <v>29641</v>
      </c>
      <c r="J610" s="404">
        <v>0</v>
      </c>
      <c r="K610" s="404">
        <v>29641</v>
      </c>
      <c r="L610" s="404">
        <f t="shared" si="90"/>
        <v>0</v>
      </c>
      <c r="M610" s="404">
        <v>0</v>
      </c>
      <c r="N610" s="404">
        <v>0</v>
      </c>
    </row>
    <row r="611" spans="1:14" s="437" customFormat="1" ht="15" hidden="1" customHeight="1">
      <c r="A611" s="672"/>
      <c r="B611" s="730"/>
      <c r="C611" s="674"/>
      <c r="D611" s="730"/>
      <c r="E611" s="678"/>
      <c r="F611" s="679"/>
      <c r="G611" s="402" t="s">
        <v>7</v>
      </c>
      <c r="H611" s="403">
        <f t="shared" si="88"/>
        <v>0</v>
      </c>
      <c r="I611" s="404">
        <f t="shared" si="89"/>
        <v>0</v>
      </c>
      <c r="J611" s="404">
        <v>0</v>
      </c>
      <c r="K611" s="404">
        <v>0</v>
      </c>
      <c r="L611" s="404">
        <f t="shared" si="90"/>
        <v>0</v>
      </c>
      <c r="M611" s="404">
        <v>0</v>
      </c>
      <c r="N611" s="404">
        <v>0</v>
      </c>
    </row>
    <row r="612" spans="1:14" s="437" customFormat="1" ht="15" hidden="1" customHeight="1">
      <c r="A612" s="672"/>
      <c r="B612" s="730"/>
      <c r="C612" s="674"/>
      <c r="D612" s="730"/>
      <c r="E612" s="680"/>
      <c r="F612" s="681"/>
      <c r="G612" s="402" t="s">
        <v>8</v>
      </c>
      <c r="H612" s="403">
        <f t="shared" si="88"/>
        <v>29641</v>
      </c>
      <c r="I612" s="404">
        <f t="shared" si="89"/>
        <v>29641</v>
      </c>
      <c r="J612" s="404">
        <f>J610+J611</f>
        <v>0</v>
      </c>
      <c r="K612" s="404">
        <f>K610+K611</f>
        <v>29641</v>
      </c>
      <c r="L612" s="404">
        <f t="shared" si="90"/>
        <v>0</v>
      </c>
      <c r="M612" s="404">
        <f>M610+M611</f>
        <v>0</v>
      </c>
      <c r="N612" s="404">
        <f>N610+N611</f>
        <v>0</v>
      </c>
    </row>
    <row r="613" spans="1:14" s="437" customFormat="1" ht="14.45" hidden="1" customHeight="1">
      <c r="A613" s="672"/>
      <c r="B613" s="682"/>
      <c r="C613" s="674"/>
      <c r="D613" s="675"/>
      <c r="E613" s="676" t="s">
        <v>656</v>
      </c>
      <c r="F613" s="677"/>
      <c r="G613" s="402" t="s">
        <v>6</v>
      </c>
      <c r="H613" s="403">
        <f t="shared" si="88"/>
        <v>141227</v>
      </c>
      <c r="I613" s="404">
        <f t="shared" si="89"/>
        <v>141227</v>
      </c>
      <c r="J613" s="404">
        <v>47282</v>
      </c>
      <c r="K613" s="404">
        <v>93945</v>
      </c>
      <c r="L613" s="404">
        <f t="shared" si="90"/>
        <v>0</v>
      </c>
      <c r="M613" s="404">
        <v>0</v>
      </c>
      <c r="N613" s="404">
        <v>0</v>
      </c>
    </row>
    <row r="614" spans="1:14" s="437" customFormat="1" ht="14.45" hidden="1" customHeight="1">
      <c r="A614" s="672"/>
      <c r="B614" s="730"/>
      <c r="C614" s="674"/>
      <c r="D614" s="730"/>
      <c r="E614" s="678"/>
      <c r="F614" s="679"/>
      <c r="G614" s="402" t="s">
        <v>7</v>
      </c>
      <c r="H614" s="403">
        <f t="shared" si="88"/>
        <v>0</v>
      </c>
      <c r="I614" s="404">
        <f t="shared" si="89"/>
        <v>0</v>
      </c>
      <c r="J614" s="404">
        <v>0</v>
      </c>
      <c r="K614" s="404">
        <v>0</v>
      </c>
      <c r="L614" s="404">
        <f t="shared" si="90"/>
        <v>0</v>
      </c>
      <c r="M614" s="404">
        <v>0</v>
      </c>
      <c r="N614" s="404">
        <v>0</v>
      </c>
    </row>
    <row r="615" spans="1:14" s="437" customFormat="1" ht="14.45" hidden="1" customHeight="1">
      <c r="A615" s="672"/>
      <c r="B615" s="730"/>
      <c r="C615" s="674"/>
      <c r="D615" s="730"/>
      <c r="E615" s="680"/>
      <c r="F615" s="681"/>
      <c r="G615" s="402" t="s">
        <v>8</v>
      </c>
      <c r="H615" s="403">
        <f t="shared" si="88"/>
        <v>141227</v>
      </c>
      <c r="I615" s="404">
        <f t="shared" si="89"/>
        <v>141227</v>
      </c>
      <c r="J615" s="404">
        <f>J613+J614</f>
        <v>47282</v>
      </c>
      <c r="K615" s="404">
        <f>K613+K614</f>
        <v>93945</v>
      </c>
      <c r="L615" s="404">
        <f t="shared" si="90"/>
        <v>0</v>
      </c>
      <c r="M615" s="404">
        <f>M613+M614</f>
        <v>0</v>
      </c>
      <c r="N615" s="404">
        <f>N613+N614</f>
        <v>0</v>
      </c>
    </row>
    <row r="616" spans="1:14" s="437" customFormat="1" ht="14.85" hidden="1" customHeight="1">
      <c r="A616" s="672"/>
      <c r="B616" s="682"/>
      <c r="C616" s="674"/>
      <c r="D616" s="675"/>
      <c r="E616" s="715" t="s">
        <v>657</v>
      </c>
      <c r="F616" s="716"/>
      <c r="G616" s="402" t="s">
        <v>6</v>
      </c>
      <c r="H616" s="403">
        <f t="shared" si="88"/>
        <v>203313</v>
      </c>
      <c r="I616" s="404">
        <f t="shared" si="89"/>
        <v>203313</v>
      </c>
      <c r="J616" s="404">
        <v>203313</v>
      </c>
      <c r="K616" s="404">
        <v>0</v>
      </c>
      <c r="L616" s="404">
        <f t="shared" si="90"/>
        <v>0</v>
      </c>
      <c r="M616" s="404">
        <v>0</v>
      </c>
      <c r="N616" s="404">
        <v>0</v>
      </c>
    </row>
    <row r="617" spans="1:14" s="437" customFormat="1" ht="14.85" hidden="1" customHeight="1">
      <c r="A617" s="672"/>
      <c r="B617" s="730"/>
      <c r="C617" s="674"/>
      <c r="D617" s="730"/>
      <c r="E617" s="717"/>
      <c r="F617" s="718"/>
      <c r="G617" s="402" t="s">
        <v>7</v>
      </c>
      <c r="H617" s="403">
        <f t="shared" si="88"/>
        <v>0</v>
      </c>
      <c r="I617" s="404">
        <f t="shared" si="89"/>
        <v>0</v>
      </c>
      <c r="J617" s="404">
        <v>0</v>
      </c>
      <c r="K617" s="404">
        <v>0</v>
      </c>
      <c r="L617" s="404">
        <f t="shared" si="90"/>
        <v>0</v>
      </c>
      <c r="M617" s="404">
        <v>0</v>
      </c>
      <c r="N617" s="404">
        <v>0</v>
      </c>
    </row>
    <row r="618" spans="1:14" s="437" customFormat="1" ht="14.85" hidden="1" customHeight="1">
      <c r="A618" s="672"/>
      <c r="B618" s="730"/>
      <c r="C618" s="674"/>
      <c r="D618" s="730"/>
      <c r="E618" s="719"/>
      <c r="F618" s="720"/>
      <c r="G618" s="402" t="s">
        <v>8</v>
      </c>
      <c r="H618" s="403">
        <f t="shared" si="88"/>
        <v>203313</v>
      </c>
      <c r="I618" s="404">
        <f t="shared" si="89"/>
        <v>203313</v>
      </c>
      <c r="J618" s="404">
        <f>J616+J617</f>
        <v>203313</v>
      </c>
      <c r="K618" s="404">
        <f>K616+K617</f>
        <v>0</v>
      </c>
      <c r="L618" s="404">
        <f t="shared" si="90"/>
        <v>0</v>
      </c>
      <c r="M618" s="404">
        <f>M616+M617</f>
        <v>0</v>
      </c>
      <c r="N618" s="404">
        <f>N616+N617</f>
        <v>0</v>
      </c>
    </row>
    <row r="619" spans="1:14" s="437" customFormat="1" ht="18" hidden="1" customHeight="1">
      <c r="A619" s="672"/>
      <c r="B619" s="682"/>
      <c r="C619" s="674"/>
      <c r="D619" s="675"/>
      <c r="E619" s="715" t="s">
        <v>658</v>
      </c>
      <c r="F619" s="716"/>
      <c r="G619" s="402" t="s">
        <v>6</v>
      </c>
      <c r="H619" s="403">
        <f t="shared" si="88"/>
        <v>1797939</v>
      </c>
      <c r="I619" s="404">
        <f t="shared" si="89"/>
        <v>1797939</v>
      </c>
      <c r="J619" s="404">
        <v>1797939</v>
      </c>
      <c r="K619" s="404">
        <v>0</v>
      </c>
      <c r="L619" s="404">
        <f t="shared" si="90"/>
        <v>0</v>
      </c>
      <c r="M619" s="404">
        <v>0</v>
      </c>
      <c r="N619" s="404">
        <v>0</v>
      </c>
    </row>
    <row r="620" spans="1:14" s="437" customFormat="1" ht="18" hidden="1" customHeight="1">
      <c r="A620" s="672"/>
      <c r="B620" s="730"/>
      <c r="C620" s="674"/>
      <c r="D620" s="730"/>
      <c r="E620" s="717"/>
      <c r="F620" s="718"/>
      <c r="G620" s="402" t="s">
        <v>7</v>
      </c>
      <c r="H620" s="403">
        <f t="shared" si="88"/>
        <v>0</v>
      </c>
      <c r="I620" s="404">
        <f t="shared" si="89"/>
        <v>0</v>
      </c>
      <c r="J620" s="404">
        <v>0</v>
      </c>
      <c r="K620" s="404">
        <v>0</v>
      </c>
      <c r="L620" s="404">
        <f t="shared" si="90"/>
        <v>0</v>
      </c>
      <c r="M620" s="404">
        <v>0</v>
      </c>
      <c r="N620" s="404">
        <v>0</v>
      </c>
    </row>
    <row r="621" spans="1:14" s="437" customFormat="1" ht="18" hidden="1" customHeight="1">
      <c r="A621" s="672"/>
      <c r="B621" s="730"/>
      <c r="C621" s="674"/>
      <c r="D621" s="730"/>
      <c r="E621" s="719"/>
      <c r="F621" s="720"/>
      <c r="G621" s="402" t="s">
        <v>8</v>
      </c>
      <c r="H621" s="403">
        <f t="shared" si="88"/>
        <v>1797939</v>
      </c>
      <c r="I621" s="404">
        <f t="shared" si="89"/>
        <v>1797939</v>
      </c>
      <c r="J621" s="404">
        <f>J619+J620</f>
        <v>1797939</v>
      </c>
      <c r="K621" s="404">
        <f>K619+K620</f>
        <v>0</v>
      </c>
      <c r="L621" s="404">
        <f t="shared" si="90"/>
        <v>0</v>
      </c>
      <c r="M621" s="404">
        <f>M619+M620</f>
        <v>0</v>
      </c>
      <c r="N621" s="404">
        <f>N619+N620</f>
        <v>0</v>
      </c>
    </row>
    <row r="622" spans="1:14" s="437" customFormat="1" ht="17.25" hidden="1" customHeight="1">
      <c r="A622" s="672"/>
      <c r="B622" s="682"/>
      <c r="C622" s="674"/>
      <c r="D622" s="675"/>
      <c r="E622" s="717" t="s">
        <v>659</v>
      </c>
      <c r="F622" s="718"/>
      <c r="G622" s="455" t="s">
        <v>6</v>
      </c>
      <c r="H622" s="456">
        <f t="shared" si="88"/>
        <v>5231118</v>
      </c>
      <c r="I622" s="457">
        <f t="shared" si="89"/>
        <v>5231118</v>
      </c>
      <c r="J622" s="457">
        <v>5231118</v>
      </c>
      <c r="K622" s="457">
        <v>0</v>
      </c>
      <c r="L622" s="457">
        <f t="shared" si="90"/>
        <v>0</v>
      </c>
      <c r="M622" s="457">
        <v>0</v>
      </c>
      <c r="N622" s="457">
        <v>0</v>
      </c>
    </row>
    <row r="623" spans="1:14" s="437" customFormat="1" ht="17.25" hidden="1" customHeight="1">
      <c r="A623" s="672"/>
      <c r="B623" s="730"/>
      <c r="C623" s="674"/>
      <c r="D623" s="730"/>
      <c r="E623" s="717"/>
      <c r="F623" s="718"/>
      <c r="G623" s="402" t="s">
        <v>7</v>
      </c>
      <c r="H623" s="403">
        <f t="shared" si="88"/>
        <v>0</v>
      </c>
      <c r="I623" s="404">
        <f t="shared" si="89"/>
        <v>0</v>
      </c>
      <c r="J623" s="404">
        <v>0</v>
      </c>
      <c r="K623" s="404">
        <v>0</v>
      </c>
      <c r="L623" s="404">
        <f t="shared" si="90"/>
        <v>0</v>
      </c>
      <c r="M623" s="404">
        <v>0</v>
      </c>
      <c r="N623" s="404">
        <v>0</v>
      </c>
    </row>
    <row r="624" spans="1:14" s="437" customFormat="1" ht="17.25" hidden="1" customHeight="1">
      <c r="A624" s="672"/>
      <c r="B624" s="730"/>
      <c r="C624" s="674"/>
      <c r="D624" s="730"/>
      <c r="E624" s="719"/>
      <c r="F624" s="720"/>
      <c r="G624" s="402" t="s">
        <v>8</v>
      </c>
      <c r="H624" s="403">
        <f t="shared" si="88"/>
        <v>5231118</v>
      </c>
      <c r="I624" s="404">
        <f t="shared" si="89"/>
        <v>5231118</v>
      </c>
      <c r="J624" s="404">
        <f>J622+J623</f>
        <v>5231118</v>
      </c>
      <c r="K624" s="404">
        <f>K622+K623</f>
        <v>0</v>
      </c>
      <c r="L624" s="404">
        <f t="shared" si="90"/>
        <v>0</v>
      </c>
      <c r="M624" s="404">
        <f>M622+M623</f>
        <v>0</v>
      </c>
      <c r="N624" s="404">
        <f>N622+N623</f>
        <v>0</v>
      </c>
    </row>
    <row r="625" spans="1:14" s="437" customFormat="1" ht="14.25" hidden="1" customHeight="1">
      <c r="A625" s="672"/>
      <c r="B625" s="682"/>
      <c r="C625" s="674"/>
      <c r="D625" s="675"/>
      <c r="E625" s="715" t="s">
        <v>660</v>
      </c>
      <c r="F625" s="716"/>
      <c r="G625" s="402" t="s">
        <v>6</v>
      </c>
      <c r="H625" s="403">
        <f t="shared" si="88"/>
        <v>541274</v>
      </c>
      <c r="I625" s="404">
        <f t="shared" si="89"/>
        <v>541274</v>
      </c>
      <c r="J625" s="404">
        <v>498765</v>
      </c>
      <c r="K625" s="404">
        <v>42509</v>
      </c>
      <c r="L625" s="404">
        <f t="shared" si="90"/>
        <v>0</v>
      </c>
      <c r="M625" s="404">
        <v>0</v>
      </c>
      <c r="N625" s="404">
        <v>0</v>
      </c>
    </row>
    <row r="626" spans="1:14" s="437" customFormat="1" ht="14.25" hidden="1" customHeight="1">
      <c r="A626" s="672"/>
      <c r="B626" s="730"/>
      <c r="C626" s="674"/>
      <c r="D626" s="730"/>
      <c r="E626" s="717"/>
      <c r="F626" s="718"/>
      <c r="G626" s="402" t="s">
        <v>7</v>
      </c>
      <c r="H626" s="403">
        <f t="shared" si="88"/>
        <v>0</v>
      </c>
      <c r="I626" s="404">
        <f t="shared" si="89"/>
        <v>0</v>
      </c>
      <c r="J626" s="404">
        <v>0</v>
      </c>
      <c r="K626" s="404">
        <v>0</v>
      </c>
      <c r="L626" s="404">
        <f t="shared" si="90"/>
        <v>0</v>
      </c>
      <c r="M626" s="404">
        <v>0</v>
      </c>
      <c r="N626" s="404">
        <v>0</v>
      </c>
    </row>
    <row r="627" spans="1:14" s="437" customFormat="1" ht="14.25" hidden="1" customHeight="1">
      <c r="A627" s="672"/>
      <c r="B627" s="730"/>
      <c r="C627" s="674"/>
      <c r="D627" s="730"/>
      <c r="E627" s="719"/>
      <c r="F627" s="720"/>
      <c r="G627" s="402" t="s">
        <v>8</v>
      </c>
      <c r="H627" s="403">
        <f t="shared" si="88"/>
        <v>541274</v>
      </c>
      <c r="I627" s="404">
        <f t="shared" si="89"/>
        <v>541274</v>
      </c>
      <c r="J627" s="404">
        <f>J625+J626</f>
        <v>498765</v>
      </c>
      <c r="K627" s="404">
        <f>K625+K626</f>
        <v>42509</v>
      </c>
      <c r="L627" s="404">
        <f t="shared" si="90"/>
        <v>0</v>
      </c>
      <c r="M627" s="404">
        <f>M625+M626</f>
        <v>0</v>
      </c>
      <c r="N627" s="404">
        <f>N625+N626</f>
        <v>0</v>
      </c>
    </row>
    <row r="628" spans="1:14" s="437" customFormat="1" ht="14.25" hidden="1" customHeight="1">
      <c r="A628" s="672"/>
      <c r="B628" s="682"/>
      <c r="C628" s="674"/>
      <c r="D628" s="675"/>
      <c r="E628" s="715" t="s">
        <v>661</v>
      </c>
      <c r="F628" s="716"/>
      <c r="G628" s="402" t="s">
        <v>6</v>
      </c>
      <c r="H628" s="403">
        <f t="shared" si="88"/>
        <v>1431933</v>
      </c>
      <c r="I628" s="404">
        <f t="shared" si="89"/>
        <v>1431933</v>
      </c>
      <c r="J628" s="404">
        <v>1294375</v>
      </c>
      <c r="K628" s="404">
        <v>137558</v>
      </c>
      <c r="L628" s="404">
        <f t="shared" si="90"/>
        <v>0</v>
      </c>
      <c r="M628" s="404">
        <v>0</v>
      </c>
      <c r="N628" s="404">
        <v>0</v>
      </c>
    </row>
    <row r="629" spans="1:14" s="437" customFormat="1" ht="14.25" hidden="1" customHeight="1">
      <c r="A629" s="672"/>
      <c r="B629" s="730"/>
      <c r="C629" s="674"/>
      <c r="D629" s="730"/>
      <c r="E629" s="717"/>
      <c r="F629" s="718"/>
      <c r="G629" s="402" t="s">
        <v>7</v>
      </c>
      <c r="H629" s="403">
        <f t="shared" si="88"/>
        <v>0</v>
      </c>
      <c r="I629" s="404">
        <f t="shared" si="89"/>
        <v>0</v>
      </c>
      <c r="J629" s="404">
        <v>0</v>
      </c>
      <c r="K629" s="404">
        <v>0</v>
      </c>
      <c r="L629" s="404">
        <f t="shared" si="90"/>
        <v>0</v>
      </c>
      <c r="M629" s="404">
        <v>0</v>
      </c>
      <c r="N629" s="404">
        <v>0</v>
      </c>
    </row>
    <row r="630" spans="1:14" s="437" customFormat="1" ht="14.25" hidden="1" customHeight="1">
      <c r="A630" s="672"/>
      <c r="B630" s="730"/>
      <c r="C630" s="674"/>
      <c r="D630" s="730"/>
      <c r="E630" s="719"/>
      <c r="F630" s="720"/>
      <c r="G630" s="402" t="s">
        <v>8</v>
      </c>
      <c r="H630" s="403">
        <f t="shared" si="88"/>
        <v>1431933</v>
      </c>
      <c r="I630" s="404">
        <f t="shared" si="89"/>
        <v>1431933</v>
      </c>
      <c r="J630" s="404">
        <f>J628+J629</f>
        <v>1294375</v>
      </c>
      <c r="K630" s="404">
        <f>K628+K629</f>
        <v>137558</v>
      </c>
      <c r="L630" s="404">
        <f t="shared" si="90"/>
        <v>0</v>
      </c>
      <c r="M630" s="404">
        <f>M628+M629</f>
        <v>0</v>
      </c>
      <c r="N630" s="404">
        <f>N628+N629</f>
        <v>0</v>
      </c>
    </row>
    <row r="631" spans="1:14" s="437" customFormat="1" ht="14.85" hidden="1" customHeight="1">
      <c r="A631" s="672"/>
      <c r="B631" s="682"/>
      <c r="C631" s="674"/>
      <c r="D631" s="675"/>
      <c r="E631" s="715" t="s">
        <v>662</v>
      </c>
      <c r="F631" s="716"/>
      <c r="G631" s="402" t="s">
        <v>6</v>
      </c>
      <c r="H631" s="403">
        <f t="shared" si="88"/>
        <v>226310</v>
      </c>
      <c r="I631" s="404">
        <f t="shared" si="89"/>
        <v>226310</v>
      </c>
      <c r="J631" s="404">
        <v>21000</v>
      </c>
      <c r="K631" s="404">
        <v>205310</v>
      </c>
      <c r="L631" s="404">
        <f t="shared" si="90"/>
        <v>0</v>
      </c>
      <c r="M631" s="404">
        <v>0</v>
      </c>
      <c r="N631" s="404">
        <v>0</v>
      </c>
    </row>
    <row r="632" spans="1:14" s="437" customFormat="1" ht="14.85" hidden="1" customHeight="1">
      <c r="A632" s="672"/>
      <c r="B632" s="730"/>
      <c r="C632" s="674"/>
      <c r="D632" s="730"/>
      <c r="E632" s="717"/>
      <c r="F632" s="718"/>
      <c r="G632" s="402" t="s">
        <v>7</v>
      </c>
      <c r="H632" s="403">
        <f t="shared" si="88"/>
        <v>0</v>
      </c>
      <c r="I632" s="404">
        <f t="shared" si="89"/>
        <v>0</v>
      </c>
      <c r="J632" s="404">
        <v>0</v>
      </c>
      <c r="K632" s="404">
        <v>0</v>
      </c>
      <c r="L632" s="404">
        <f t="shared" si="90"/>
        <v>0</v>
      </c>
      <c r="M632" s="404">
        <v>0</v>
      </c>
      <c r="N632" s="404">
        <v>0</v>
      </c>
    </row>
    <row r="633" spans="1:14" s="437" customFormat="1" ht="14.85" hidden="1" customHeight="1">
      <c r="A633" s="672"/>
      <c r="B633" s="730"/>
      <c r="C633" s="674"/>
      <c r="D633" s="730"/>
      <c r="E633" s="719"/>
      <c r="F633" s="720"/>
      <c r="G633" s="402" t="s">
        <v>8</v>
      </c>
      <c r="H633" s="403">
        <f t="shared" si="88"/>
        <v>226310</v>
      </c>
      <c r="I633" s="404">
        <f t="shared" si="89"/>
        <v>226310</v>
      </c>
      <c r="J633" s="404">
        <f>J631+J632</f>
        <v>21000</v>
      </c>
      <c r="K633" s="404">
        <f>K631+K632</f>
        <v>205310</v>
      </c>
      <c r="L633" s="404">
        <f t="shared" si="90"/>
        <v>0</v>
      </c>
      <c r="M633" s="404">
        <f>M631+M632</f>
        <v>0</v>
      </c>
      <c r="N633" s="404">
        <f>N631+N632</f>
        <v>0</v>
      </c>
    </row>
    <row r="634" spans="1:14" s="437" customFormat="1" ht="14.25" hidden="1" customHeight="1">
      <c r="A634" s="672"/>
      <c r="B634" s="682"/>
      <c r="C634" s="713" t="s">
        <v>429</v>
      </c>
      <c r="D634" s="714"/>
      <c r="E634" s="676" t="s">
        <v>663</v>
      </c>
      <c r="F634" s="721"/>
      <c r="G634" s="469" t="s">
        <v>6</v>
      </c>
      <c r="H634" s="403">
        <f t="shared" si="88"/>
        <v>1920475</v>
      </c>
      <c r="I634" s="404">
        <f t="shared" si="89"/>
        <v>1920475</v>
      </c>
      <c r="J634" s="404">
        <v>1920475</v>
      </c>
      <c r="K634" s="404">
        <v>0</v>
      </c>
      <c r="L634" s="404">
        <f t="shared" si="90"/>
        <v>0</v>
      </c>
      <c r="M634" s="404">
        <v>0</v>
      </c>
      <c r="N634" s="404">
        <v>0</v>
      </c>
    </row>
    <row r="635" spans="1:14" s="437" customFormat="1" ht="14.25" hidden="1" customHeight="1">
      <c r="A635" s="672"/>
      <c r="B635" s="728"/>
      <c r="C635" s="674"/>
      <c r="D635" s="728"/>
      <c r="E635" s="724"/>
      <c r="F635" s="725"/>
      <c r="G635" s="469" t="s">
        <v>7</v>
      </c>
      <c r="H635" s="403">
        <f t="shared" si="88"/>
        <v>0</v>
      </c>
      <c r="I635" s="404">
        <f t="shared" si="89"/>
        <v>0</v>
      </c>
      <c r="J635" s="404">
        <v>0</v>
      </c>
      <c r="K635" s="404">
        <v>0</v>
      </c>
      <c r="L635" s="404">
        <f t="shared" si="90"/>
        <v>0</v>
      </c>
      <c r="M635" s="404">
        <v>0</v>
      </c>
      <c r="N635" s="404">
        <v>0</v>
      </c>
    </row>
    <row r="636" spans="1:14" s="355" customFormat="1" ht="14.25" hidden="1" customHeight="1">
      <c r="A636" s="687"/>
      <c r="B636" s="729"/>
      <c r="C636" s="689"/>
      <c r="D636" s="729"/>
      <c r="E636" s="726"/>
      <c r="F636" s="727"/>
      <c r="G636" s="470" t="s">
        <v>8</v>
      </c>
      <c r="H636" s="435">
        <f t="shared" si="88"/>
        <v>1920475</v>
      </c>
      <c r="I636" s="436">
        <f t="shared" si="89"/>
        <v>1920475</v>
      </c>
      <c r="J636" s="436">
        <f>J634+J635</f>
        <v>1920475</v>
      </c>
      <c r="K636" s="436">
        <f>K634+K635</f>
        <v>0</v>
      </c>
      <c r="L636" s="436">
        <f t="shared" si="90"/>
        <v>0</v>
      </c>
      <c r="M636" s="436">
        <f>M634+M635</f>
        <v>0</v>
      </c>
      <c r="N636" s="436">
        <f>N634+N635</f>
        <v>0</v>
      </c>
    </row>
    <row r="637" spans="1:14" s="437" customFormat="1" ht="15" hidden="1" customHeight="1">
      <c r="A637" s="672"/>
      <c r="B637" s="682"/>
      <c r="C637" s="713" t="s">
        <v>432</v>
      </c>
      <c r="D637" s="714"/>
      <c r="E637" s="676" t="s">
        <v>648</v>
      </c>
      <c r="F637" s="677"/>
      <c r="G637" s="402" t="s">
        <v>6</v>
      </c>
      <c r="H637" s="403">
        <f t="shared" si="88"/>
        <v>51000</v>
      </c>
      <c r="I637" s="404">
        <f t="shared" si="89"/>
        <v>51000</v>
      </c>
      <c r="J637" s="404">
        <v>0</v>
      </c>
      <c r="K637" s="404">
        <v>51000</v>
      </c>
      <c r="L637" s="404">
        <f t="shared" si="90"/>
        <v>0</v>
      </c>
      <c r="M637" s="404">
        <v>0</v>
      </c>
      <c r="N637" s="404">
        <v>0</v>
      </c>
    </row>
    <row r="638" spans="1:14" s="437" customFormat="1" ht="15" hidden="1" customHeight="1">
      <c r="A638" s="672"/>
      <c r="B638" s="730"/>
      <c r="C638" s="674"/>
      <c r="D638" s="730"/>
      <c r="E638" s="678"/>
      <c r="F638" s="679"/>
      <c r="G638" s="402" t="s">
        <v>7</v>
      </c>
      <c r="H638" s="403">
        <f t="shared" si="88"/>
        <v>0</v>
      </c>
      <c r="I638" s="404">
        <f t="shared" si="89"/>
        <v>0</v>
      </c>
      <c r="J638" s="404">
        <v>0</v>
      </c>
      <c r="K638" s="404">
        <v>0</v>
      </c>
      <c r="L638" s="404">
        <f t="shared" si="90"/>
        <v>0</v>
      </c>
      <c r="M638" s="404">
        <v>0</v>
      </c>
      <c r="N638" s="404">
        <v>0</v>
      </c>
    </row>
    <row r="639" spans="1:14" s="437" customFormat="1" ht="15" hidden="1" customHeight="1">
      <c r="A639" s="672"/>
      <c r="B639" s="730"/>
      <c r="C639" s="674"/>
      <c r="D639" s="730"/>
      <c r="E639" s="680"/>
      <c r="F639" s="681"/>
      <c r="G639" s="402" t="s">
        <v>8</v>
      </c>
      <c r="H639" s="403">
        <f t="shared" si="88"/>
        <v>51000</v>
      </c>
      <c r="I639" s="404">
        <f t="shared" si="89"/>
        <v>51000</v>
      </c>
      <c r="J639" s="404">
        <f>J637+J638</f>
        <v>0</v>
      </c>
      <c r="K639" s="404">
        <f>K637+K638</f>
        <v>51000</v>
      </c>
      <c r="L639" s="404">
        <f t="shared" si="90"/>
        <v>0</v>
      </c>
      <c r="M639" s="404">
        <f>M637+M638</f>
        <v>0</v>
      </c>
      <c r="N639" s="404">
        <f>N637+N638</f>
        <v>0</v>
      </c>
    </row>
    <row r="640" spans="1:14" s="437" customFormat="1" ht="14.85" hidden="1" customHeight="1">
      <c r="A640" s="672"/>
      <c r="B640" s="682"/>
      <c r="C640" s="674"/>
      <c r="D640" s="675"/>
      <c r="E640" s="715" t="s">
        <v>664</v>
      </c>
      <c r="F640" s="716"/>
      <c r="G640" s="402" t="s">
        <v>6</v>
      </c>
      <c r="H640" s="403">
        <f t="shared" si="88"/>
        <v>35950</v>
      </c>
      <c r="I640" s="404">
        <f t="shared" si="89"/>
        <v>35950</v>
      </c>
      <c r="J640" s="404">
        <v>35950</v>
      </c>
      <c r="K640" s="404">
        <v>0</v>
      </c>
      <c r="L640" s="404">
        <f t="shared" si="90"/>
        <v>0</v>
      </c>
      <c r="M640" s="404">
        <v>0</v>
      </c>
      <c r="N640" s="404">
        <v>0</v>
      </c>
    </row>
    <row r="641" spans="1:14" s="437" customFormat="1" ht="14.85" hidden="1" customHeight="1">
      <c r="A641" s="672"/>
      <c r="B641" s="730"/>
      <c r="C641" s="674"/>
      <c r="D641" s="730"/>
      <c r="E641" s="717"/>
      <c r="F641" s="718"/>
      <c r="G641" s="402" t="s">
        <v>7</v>
      </c>
      <c r="H641" s="403">
        <f t="shared" si="88"/>
        <v>0</v>
      </c>
      <c r="I641" s="404">
        <f t="shared" si="89"/>
        <v>0</v>
      </c>
      <c r="J641" s="404">
        <v>0</v>
      </c>
      <c r="K641" s="404">
        <v>0</v>
      </c>
      <c r="L641" s="404">
        <f t="shared" si="90"/>
        <v>0</v>
      </c>
      <c r="M641" s="404">
        <v>0</v>
      </c>
      <c r="N641" s="404">
        <v>0</v>
      </c>
    </row>
    <row r="642" spans="1:14" s="437" customFormat="1" ht="14.85" hidden="1" customHeight="1">
      <c r="A642" s="672"/>
      <c r="B642" s="730"/>
      <c r="C642" s="674"/>
      <c r="D642" s="730"/>
      <c r="E642" s="719"/>
      <c r="F642" s="720"/>
      <c r="G642" s="402" t="s">
        <v>8</v>
      </c>
      <c r="H642" s="403">
        <f t="shared" si="88"/>
        <v>35950</v>
      </c>
      <c r="I642" s="404">
        <f t="shared" si="89"/>
        <v>35950</v>
      </c>
      <c r="J642" s="404">
        <f>J640+J641</f>
        <v>35950</v>
      </c>
      <c r="K642" s="404">
        <f>K640+K641</f>
        <v>0</v>
      </c>
      <c r="L642" s="404">
        <f t="shared" si="90"/>
        <v>0</v>
      </c>
      <c r="M642" s="404">
        <f>M640+M641</f>
        <v>0</v>
      </c>
      <c r="N642" s="404">
        <f>N640+N641</f>
        <v>0</v>
      </c>
    </row>
    <row r="643" spans="1:14" s="437" customFormat="1" ht="14.25" hidden="1" customHeight="1">
      <c r="A643" s="672"/>
      <c r="B643" s="682"/>
      <c r="C643" s="674"/>
      <c r="D643" s="675"/>
      <c r="E643" s="676" t="s">
        <v>665</v>
      </c>
      <c r="F643" s="677"/>
      <c r="G643" s="402" t="s">
        <v>6</v>
      </c>
      <c r="H643" s="403">
        <f t="shared" si="88"/>
        <v>10000</v>
      </c>
      <c r="I643" s="404">
        <f t="shared" si="89"/>
        <v>10000</v>
      </c>
      <c r="J643" s="404">
        <v>0</v>
      </c>
      <c r="K643" s="404">
        <v>10000</v>
      </c>
      <c r="L643" s="404">
        <f t="shared" si="90"/>
        <v>0</v>
      </c>
      <c r="M643" s="404">
        <v>0</v>
      </c>
      <c r="N643" s="404">
        <v>0</v>
      </c>
    </row>
    <row r="644" spans="1:14" s="437" customFormat="1" ht="14.25" hidden="1" customHeight="1">
      <c r="A644" s="672"/>
      <c r="B644" s="730"/>
      <c r="C644" s="674"/>
      <c r="D644" s="730"/>
      <c r="E644" s="678"/>
      <c r="F644" s="679"/>
      <c r="G644" s="402" t="s">
        <v>7</v>
      </c>
      <c r="H644" s="403">
        <f t="shared" si="88"/>
        <v>0</v>
      </c>
      <c r="I644" s="404">
        <f t="shared" si="89"/>
        <v>0</v>
      </c>
      <c r="J644" s="404">
        <v>0</v>
      </c>
      <c r="K644" s="404">
        <v>0</v>
      </c>
      <c r="L644" s="404">
        <f t="shared" si="90"/>
        <v>0</v>
      </c>
      <c r="M644" s="404">
        <v>0</v>
      </c>
      <c r="N644" s="404">
        <v>0</v>
      </c>
    </row>
    <row r="645" spans="1:14" s="437" customFormat="1" ht="14.25" hidden="1" customHeight="1">
      <c r="A645" s="672"/>
      <c r="B645" s="730"/>
      <c r="C645" s="674"/>
      <c r="D645" s="730"/>
      <c r="E645" s="680"/>
      <c r="F645" s="681"/>
      <c r="G645" s="402" t="s">
        <v>8</v>
      </c>
      <c r="H645" s="403">
        <f t="shared" si="88"/>
        <v>10000</v>
      </c>
      <c r="I645" s="404">
        <f t="shared" si="89"/>
        <v>10000</v>
      </c>
      <c r="J645" s="404">
        <f>J643+J644</f>
        <v>0</v>
      </c>
      <c r="K645" s="404">
        <f>K643+K644</f>
        <v>10000</v>
      </c>
      <c r="L645" s="404">
        <f t="shared" si="90"/>
        <v>0</v>
      </c>
      <c r="M645" s="404">
        <f>M643+M644</f>
        <v>0</v>
      </c>
      <c r="N645" s="404">
        <f>N643+N644</f>
        <v>0</v>
      </c>
    </row>
    <row r="646" spans="1:14" s="437" customFormat="1" ht="14.25" hidden="1" customHeight="1">
      <c r="A646" s="672"/>
      <c r="B646" s="682"/>
      <c r="C646" s="674"/>
      <c r="D646" s="675"/>
      <c r="E646" s="676" t="s">
        <v>666</v>
      </c>
      <c r="F646" s="677"/>
      <c r="G646" s="402" t="s">
        <v>6</v>
      </c>
      <c r="H646" s="403">
        <f t="shared" si="88"/>
        <v>6000</v>
      </c>
      <c r="I646" s="404">
        <f t="shared" si="89"/>
        <v>6000</v>
      </c>
      <c r="J646" s="404">
        <v>0</v>
      </c>
      <c r="K646" s="404">
        <v>6000</v>
      </c>
      <c r="L646" s="404">
        <f t="shared" si="90"/>
        <v>0</v>
      </c>
      <c r="M646" s="404">
        <v>0</v>
      </c>
      <c r="N646" s="404">
        <v>0</v>
      </c>
    </row>
    <row r="647" spans="1:14" s="437" customFormat="1" ht="14.25" hidden="1" customHeight="1">
      <c r="A647" s="672"/>
      <c r="B647" s="730"/>
      <c r="C647" s="674"/>
      <c r="D647" s="730"/>
      <c r="E647" s="678"/>
      <c r="F647" s="679"/>
      <c r="G647" s="402" t="s">
        <v>7</v>
      </c>
      <c r="H647" s="403">
        <f t="shared" si="88"/>
        <v>0</v>
      </c>
      <c r="I647" s="404">
        <f t="shared" si="89"/>
        <v>0</v>
      </c>
      <c r="J647" s="404">
        <v>0</v>
      </c>
      <c r="K647" s="404">
        <v>0</v>
      </c>
      <c r="L647" s="404">
        <f t="shared" si="90"/>
        <v>0</v>
      </c>
      <c r="M647" s="404">
        <v>0</v>
      </c>
      <c r="N647" s="404">
        <v>0</v>
      </c>
    </row>
    <row r="648" spans="1:14" s="437" customFormat="1" ht="14.25" hidden="1" customHeight="1">
      <c r="A648" s="672"/>
      <c r="B648" s="730"/>
      <c r="C648" s="674"/>
      <c r="D648" s="730"/>
      <c r="E648" s="680"/>
      <c r="F648" s="681"/>
      <c r="G648" s="402" t="s">
        <v>8</v>
      </c>
      <c r="H648" s="403">
        <f t="shared" si="88"/>
        <v>6000</v>
      </c>
      <c r="I648" s="404">
        <f t="shared" si="89"/>
        <v>6000</v>
      </c>
      <c r="J648" s="404">
        <f>J646+J647</f>
        <v>0</v>
      </c>
      <c r="K648" s="404">
        <f>K646+K647</f>
        <v>6000</v>
      </c>
      <c r="L648" s="404">
        <f t="shared" si="90"/>
        <v>0</v>
      </c>
      <c r="M648" s="404">
        <f>M646+M647</f>
        <v>0</v>
      </c>
      <c r="N648" s="404">
        <f>N646+N647</f>
        <v>0</v>
      </c>
    </row>
    <row r="649" spans="1:14" s="437" customFormat="1" ht="14.25" hidden="1" customHeight="1">
      <c r="A649" s="672"/>
      <c r="B649" s="682"/>
      <c r="C649" s="674"/>
      <c r="D649" s="675"/>
      <c r="E649" s="676" t="s">
        <v>667</v>
      </c>
      <c r="F649" s="677"/>
      <c r="G649" s="402" t="s">
        <v>6</v>
      </c>
      <c r="H649" s="403">
        <f t="shared" si="88"/>
        <v>44917</v>
      </c>
      <c r="I649" s="404">
        <f t="shared" si="89"/>
        <v>44917</v>
      </c>
      <c r="J649" s="404">
        <v>44917</v>
      </c>
      <c r="K649" s="404">
        <v>0</v>
      </c>
      <c r="L649" s="404">
        <f t="shared" si="90"/>
        <v>0</v>
      </c>
      <c r="M649" s="404">
        <v>0</v>
      </c>
      <c r="N649" s="404">
        <v>0</v>
      </c>
    </row>
    <row r="650" spans="1:14" s="437" customFormat="1" ht="14.25" hidden="1" customHeight="1">
      <c r="A650" s="672"/>
      <c r="B650" s="730"/>
      <c r="C650" s="674"/>
      <c r="D650" s="730"/>
      <c r="E650" s="678"/>
      <c r="F650" s="679"/>
      <c r="G650" s="402" t="s">
        <v>7</v>
      </c>
      <c r="H650" s="403">
        <f t="shared" si="88"/>
        <v>0</v>
      </c>
      <c r="I650" s="404">
        <f t="shared" si="89"/>
        <v>0</v>
      </c>
      <c r="J650" s="404">
        <v>0</v>
      </c>
      <c r="K650" s="404">
        <v>0</v>
      </c>
      <c r="L650" s="404">
        <f t="shared" si="90"/>
        <v>0</v>
      </c>
      <c r="M650" s="404">
        <v>0</v>
      </c>
      <c r="N650" s="404">
        <v>0</v>
      </c>
    </row>
    <row r="651" spans="1:14" s="437" customFormat="1" ht="14.25" hidden="1" customHeight="1">
      <c r="A651" s="672"/>
      <c r="B651" s="730"/>
      <c r="C651" s="674"/>
      <c r="D651" s="730"/>
      <c r="E651" s="680"/>
      <c r="F651" s="681"/>
      <c r="G651" s="402" t="s">
        <v>8</v>
      </c>
      <c r="H651" s="403">
        <f t="shared" si="88"/>
        <v>44917</v>
      </c>
      <c r="I651" s="404">
        <f t="shared" si="89"/>
        <v>44917</v>
      </c>
      <c r="J651" s="404">
        <f>J649+J650</f>
        <v>44917</v>
      </c>
      <c r="K651" s="404">
        <f>K649+K650</f>
        <v>0</v>
      </c>
      <c r="L651" s="404">
        <f t="shared" si="90"/>
        <v>0</v>
      </c>
      <c r="M651" s="404">
        <f>M649+M650</f>
        <v>0</v>
      </c>
      <c r="N651" s="404">
        <f>N649+N650</f>
        <v>0</v>
      </c>
    </row>
    <row r="652" spans="1:14" s="437" customFormat="1" ht="15" hidden="1" customHeight="1">
      <c r="A652" s="672"/>
      <c r="B652" s="682"/>
      <c r="C652" s="674"/>
      <c r="D652" s="675"/>
      <c r="E652" s="676" t="s">
        <v>668</v>
      </c>
      <c r="F652" s="677"/>
      <c r="G652" s="402" t="s">
        <v>6</v>
      </c>
      <c r="H652" s="403">
        <f t="shared" si="88"/>
        <v>91000</v>
      </c>
      <c r="I652" s="404">
        <f t="shared" si="89"/>
        <v>91000</v>
      </c>
      <c r="J652" s="404">
        <v>0</v>
      </c>
      <c r="K652" s="404">
        <v>91000</v>
      </c>
      <c r="L652" s="404">
        <f t="shared" si="90"/>
        <v>0</v>
      </c>
      <c r="M652" s="404">
        <v>0</v>
      </c>
      <c r="N652" s="404">
        <v>0</v>
      </c>
    </row>
    <row r="653" spans="1:14" s="437" customFormat="1" ht="15" hidden="1" customHeight="1">
      <c r="A653" s="672"/>
      <c r="B653" s="730"/>
      <c r="C653" s="674"/>
      <c r="D653" s="730"/>
      <c r="E653" s="678"/>
      <c r="F653" s="679"/>
      <c r="G653" s="402" t="s">
        <v>7</v>
      </c>
      <c r="H653" s="403">
        <f t="shared" si="88"/>
        <v>0</v>
      </c>
      <c r="I653" s="404">
        <f t="shared" si="89"/>
        <v>0</v>
      </c>
      <c r="J653" s="404">
        <v>0</v>
      </c>
      <c r="K653" s="404">
        <v>0</v>
      </c>
      <c r="L653" s="404">
        <f t="shared" si="90"/>
        <v>0</v>
      </c>
      <c r="M653" s="404">
        <v>0</v>
      </c>
      <c r="N653" s="404">
        <v>0</v>
      </c>
    </row>
    <row r="654" spans="1:14" s="437" customFormat="1" ht="15" hidden="1" customHeight="1">
      <c r="A654" s="672"/>
      <c r="B654" s="730"/>
      <c r="C654" s="674"/>
      <c r="D654" s="730"/>
      <c r="E654" s="680"/>
      <c r="F654" s="681"/>
      <c r="G654" s="402" t="s">
        <v>8</v>
      </c>
      <c r="H654" s="403">
        <f t="shared" si="88"/>
        <v>91000</v>
      </c>
      <c r="I654" s="404">
        <f t="shared" si="89"/>
        <v>91000</v>
      </c>
      <c r="J654" s="404">
        <f>J652+J653</f>
        <v>0</v>
      </c>
      <c r="K654" s="404">
        <f>K652+K653</f>
        <v>91000</v>
      </c>
      <c r="L654" s="404">
        <f t="shared" si="90"/>
        <v>0</v>
      </c>
      <c r="M654" s="404">
        <f>M652+M653</f>
        <v>0</v>
      </c>
      <c r="N654" s="404">
        <f>N652+N653</f>
        <v>0</v>
      </c>
    </row>
    <row r="655" spans="1:14" s="437" customFormat="1" ht="15" hidden="1" customHeight="1">
      <c r="A655" s="672"/>
      <c r="B655" s="682"/>
      <c r="C655" s="674"/>
      <c r="D655" s="675"/>
      <c r="E655" s="676" t="s">
        <v>669</v>
      </c>
      <c r="F655" s="677"/>
      <c r="G655" s="402" t="s">
        <v>6</v>
      </c>
      <c r="H655" s="403">
        <f t="shared" si="88"/>
        <v>171200</v>
      </c>
      <c r="I655" s="404">
        <f t="shared" si="89"/>
        <v>171200</v>
      </c>
      <c r="J655" s="404">
        <v>171200</v>
      </c>
      <c r="K655" s="404">
        <v>0</v>
      </c>
      <c r="L655" s="404">
        <f t="shared" si="90"/>
        <v>0</v>
      </c>
      <c r="M655" s="404">
        <v>0</v>
      </c>
      <c r="N655" s="404">
        <v>0</v>
      </c>
    </row>
    <row r="656" spans="1:14" s="437" customFormat="1" ht="15" hidden="1" customHeight="1">
      <c r="A656" s="672"/>
      <c r="B656" s="730"/>
      <c r="C656" s="674"/>
      <c r="D656" s="730"/>
      <c r="E656" s="678"/>
      <c r="F656" s="679"/>
      <c r="G656" s="402" t="s">
        <v>7</v>
      </c>
      <c r="H656" s="403">
        <f t="shared" si="88"/>
        <v>0</v>
      </c>
      <c r="I656" s="404">
        <f t="shared" si="89"/>
        <v>0</v>
      </c>
      <c r="J656" s="404">
        <v>0</v>
      </c>
      <c r="K656" s="404">
        <v>0</v>
      </c>
      <c r="L656" s="404">
        <f t="shared" si="90"/>
        <v>0</v>
      </c>
      <c r="M656" s="404">
        <v>0</v>
      </c>
      <c r="N656" s="404">
        <v>0</v>
      </c>
    </row>
    <row r="657" spans="1:14" s="437" customFormat="1" ht="15" hidden="1" customHeight="1">
      <c r="A657" s="672"/>
      <c r="B657" s="730"/>
      <c r="C657" s="674"/>
      <c r="D657" s="730"/>
      <c r="E657" s="678"/>
      <c r="F657" s="679"/>
      <c r="G657" s="452" t="s">
        <v>8</v>
      </c>
      <c r="H657" s="435">
        <f t="shared" si="88"/>
        <v>171200</v>
      </c>
      <c r="I657" s="436">
        <f t="shared" si="89"/>
        <v>171200</v>
      </c>
      <c r="J657" s="436">
        <f>J655+J656</f>
        <v>171200</v>
      </c>
      <c r="K657" s="436">
        <f>K655+K656</f>
        <v>0</v>
      </c>
      <c r="L657" s="436">
        <f t="shared" si="90"/>
        <v>0</v>
      </c>
      <c r="M657" s="436">
        <f>M655+M656</f>
        <v>0</v>
      </c>
      <c r="N657" s="436">
        <f>N655+N656</f>
        <v>0</v>
      </c>
    </row>
    <row r="658" spans="1:14" s="437" customFormat="1" ht="14.25" hidden="1" customHeight="1">
      <c r="A658" s="672"/>
      <c r="B658" s="682"/>
      <c r="C658" s="674"/>
      <c r="D658" s="675"/>
      <c r="E658" s="676" t="s">
        <v>670</v>
      </c>
      <c r="F658" s="677"/>
      <c r="G658" s="402" t="s">
        <v>6</v>
      </c>
      <c r="H658" s="403">
        <f t="shared" si="88"/>
        <v>170000</v>
      </c>
      <c r="I658" s="404">
        <f t="shared" si="89"/>
        <v>170000</v>
      </c>
      <c r="J658" s="404">
        <v>170000</v>
      </c>
      <c r="K658" s="404">
        <v>0</v>
      </c>
      <c r="L658" s="404">
        <f t="shared" si="90"/>
        <v>0</v>
      </c>
      <c r="M658" s="404">
        <v>0</v>
      </c>
      <c r="N658" s="404">
        <v>0</v>
      </c>
    </row>
    <row r="659" spans="1:14" s="437" customFormat="1" ht="14.25" hidden="1" customHeight="1">
      <c r="A659" s="672"/>
      <c r="B659" s="730"/>
      <c r="C659" s="674"/>
      <c r="D659" s="730"/>
      <c r="E659" s="678"/>
      <c r="F659" s="679"/>
      <c r="G659" s="402" t="s">
        <v>7</v>
      </c>
      <c r="H659" s="403">
        <f t="shared" si="88"/>
        <v>0</v>
      </c>
      <c r="I659" s="404">
        <f t="shared" si="89"/>
        <v>0</v>
      </c>
      <c r="J659" s="404">
        <v>0</v>
      </c>
      <c r="K659" s="404">
        <v>0</v>
      </c>
      <c r="L659" s="404">
        <f t="shared" si="90"/>
        <v>0</v>
      </c>
      <c r="M659" s="404">
        <v>0</v>
      </c>
      <c r="N659" s="404">
        <v>0</v>
      </c>
    </row>
    <row r="660" spans="1:14" s="437" customFormat="1" ht="14.25" hidden="1" customHeight="1">
      <c r="A660" s="672"/>
      <c r="B660" s="730"/>
      <c r="C660" s="685"/>
      <c r="D660" s="731"/>
      <c r="E660" s="680"/>
      <c r="F660" s="681"/>
      <c r="G660" s="402" t="s">
        <v>8</v>
      </c>
      <c r="H660" s="403">
        <f t="shared" si="88"/>
        <v>170000</v>
      </c>
      <c r="I660" s="404">
        <f t="shared" si="89"/>
        <v>170000</v>
      </c>
      <c r="J660" s="404">
        <f>J658+J659</f>
        <v>170000</v>
      </c>
      <c r="K660" s="404">
        <f>K658+K659</f>
        <v>0</v>
      </c>
      <c r="L660" s="404">
        <f t="shared" si="90"/>
        <v>0</v>
      </c>
      <c r="M660" s="404">
        <f>M658+M659</f>
        <v>0</v>
      </c>
      <c r="N660" s="404">
        <f>N658+N659</f>
        <v>0</v>
      </c>
    </row>
    <row r="661" spans="1:14" s="437" customFormat="1" ht="15" hidden="1" customHeight="1">
      <c r="A661" s="672"/>
      <c r="B661" s="682"/>
      <c r="C661" s="674" t="s">
        <v>442</v>
      </c>
      <c r="D661" s="675"/>
      <c r="E661" s="678" t="s">
        <v>671</v>
      </c>
      <c r="F661" s="679"/>
      <c r="G661" s="455" t="s">
        <v>6</v>
      </c>
      <c r="H661" s="456">
        <f t="shared" si="88"/>
        <v>59000</v>
      </c>
      <c r="I661" s="457">
        <f t="shared" si="89"/>
        <v>59000</v>
      </c>
      <c r="J661" s="457">
        <v>59000</v>
      </c>
      <c r="K661" s="457">
        <v>0</v>
      </c>
      <c r="L661" s="457">
        <f t="shared" si="90"/>
        <v>0</v>
      </c>
      <c r="M661" s="457">
        <v>0</v>
      </c>
      <c r="N661" s="457">
        <v>0</v>
      </c>
    </row>
    <row r="662" spans="1:14" s="437" customFormat="1" ht="15" hidden="1" customHeight="1">
      <c r="A662" s="672"/>
      <c r="B662" s="730"/>
      <c r="C662" s="674"/>
      <c r="D662" s="730"/>
      <c r="E662" s="678"/>
      <c r="F662" s="679"/>
      <c r="G662" s="402" t="s">
        <v>7</v>
      </c>
      <c r="H662" s="403">
        <f t="shared" si="88"/>
        <v>0</v>
      </c>
      <c r="I662" s="404">
        <f t="shared" si="89"/>
        <v>0</v>
      </c>
      <c r="J662" s="404">
        <v>0</v>
      </c>
      <c r="K662" s="404">
        <v>0</v>
      </c>
      <c r="L662" s="404">
        <f t="shared" si="90"/>
        <v>0</v>
      </c>
      <c r="M662" s="404">
        <v>0</v>
      </c>
      <c r="N662" s="404">
        <v>0</v>
      </c>
    </row>
    <row r="663" spans="1:14" s="437" customFormat="1" ht="15" hidden="1" customHeight="1">
      <c r="A663" s="672"/>
      <c r="B663" s="730"/>
      <c r="C663" s="674"/>
      <c r="D663" s="730"/>
      <c r="E663" s="680"/>
      <c r="F663" s="681"/>
      <c r="G663" s="402" t="s">
        <v>8</v>
      </c>
      <c r="H663" s="403">
        <f t="shared" si="88"/>
        <v>59000</v>
      </c>
      <c r="I663" s="404">
        <f t="shared" si="89"/>
        <v>59000</v>
      </c>
      <c r="J663" s="404">
        <f>J661+J662</f>
        <v>59000</v>
      </c>
      <c r="K663" s="404">
        <f>K661+K662</f>
        <v>0</v>
      </c>
      <c r="L663" s="404">
        <f t="shared" si="90"/>
        <v>0</v>
      </c>
      <c r="M663" s="404">
        <f>M661+M662</f>
        <v>0</v>
      </c>
      <c r="N663" s="404">
        <f>N661+N662</f>
        <v>0</v>
      </c>
    </row>
    <row r="664" spans="1:14" s="437" customFormat="1" ht="14.25" hidden="1" customHeight="1">
      <c r="A664" s="672"/>
      <c r="B664" s="682"/>
      <c r="C664" s="674"/>
      <c r="D664" s="675"/>
      <c r="E664" s="678" t="s">
        <v>672</v>
      </c>
      <c r="F664" s="722"/>
      <c r="G664" s="471" t="s">
        <v>6</v>
      </c>
      <c r="H664" s="456">
        <f t="shared" ref="H664:H742" si="91">I664+L664</f>
        <v>20000</v>
      </c>
      <c r="I664" s="457">
        <f t="shared" ref="I664:I742" si="92">J664+K664</f>
        <v>20000</v>
      </c>
      <c r="J664" s="457">
        <v>0</v>
      </c>
      <c r="K664" s="457">
        <v>20000</v>
      </c>
      <c r="L664" s="457">
        <f t="shared" ref="L664:L742" si="93">M664+N664</f>
        <v>0</v>
      </c>
      <c r="M664" s="457">
        <v>0</v>
      </c>
      <c r="N664" s="457">
        <v>0</v>
      </c>
    </row>
    <row r="665" spans="1:14" s="437" customFormat="1" ht="14.25" hidden="1" customHeight="1">
      <c r="A665" s="672"/>
      <c r="B665" s="682"/>
      <c r="C665" s="674"/>
      <c r="D665" s="675"/>
      <c r="E665" s="678"/>
      <c r="F665" s="722"/>
      <c r="G665" s="466" t="s">
        <v>7</v>
      </c>
      <c r="H665" s="403">
        <f t="shared" si="91"/>
        <v>0</v>
      </c>
      <c r="I665" s="404">
        <f t="shared" si="92"/>
        <v>0</v>
      </c>
      <c r="J665" s="404">
        <v>0</v>
      </c>
      <c r="K665" s="404">
        <v>0</v>
      </c>
      <c r="L665" s="404">
        <f t="shared" si="93"/>
        <v>0</v>
      </c>
      <c r="M665" s="404">
        <v>0</v>
      </c>
      <c r="N665" s="404">
        <v>0</v>
      </c>
    </row>
    <row r="666" spans="1:14" s="355" customFormat="1" ht="14.25" hidden="1" customHeight="1">
      <c r="A666" s="687"/>
      <c r="B666" s="688"/>
      <c r="C666" s="689"/>
      <c r="D666" s="690"/>
      <c r="E666" s="680"/>
      <c r="F666" s="723"/>
      <c r="G666" s="434" t="s">
        <v>8</v>
      </c>
      <c r="H666" s="435">
        <f t="shared" si="91"/>
        <v>20000</v>
      </c>
      <c r="I666" s="436">
        <f t="shared" si="92"/>
        <v>20000</v>
      </c>
      <c r="J666" s="436">
        <f>J664+J665</f>
        <v>0</v>
      </c>
      <c r="K666" s="436">
        <f>K664+K665</f>
        <v>20000</v>
      </c>
      <c r="L666" s="436">
        <f t="shared" si="93"/>
        <v>0</v>
      </c>
      <c r="M666" s="436">
        <f>M664+M665</f>
        <v>0</v>
      </c>
      <c r="N666" s="436">
        <f>N664+N665</f>
        <v>0</v>
      </c>
    </row>
    <row r="667" spans="1:14" s="437" customFormat="1" ht="14.25" hidden="1" customHeight="1">
      <c r="A667" s="672"/>
      <c r="B667" s="682"/>
      <c r="C667" s="674"/>
      <c r="D667" s="675"/>
      <c r="E667" s="678" t="s">
        <v>673</v>
      </c>
      <c r="F667" s="722"/>
      <c r="G667" s="433" t="s">
        <v>6</v>
      </c>
      <c r="H667" s="403">
        <f t="shared" si="91"/>
        <v>21200</v>
      </c>
      <c r="I667" s="404">
        <f t="shared" si="92"/>
        <v>21200</v>
      </c>
      <c r="J667" s="404">
        <v>0</v>
      </c>
      <c r="K667" s="404">
        <v>21200</v>
      </c>
      <c r="L667" s="404">
        <f t="shared" si="93"/>
        <v>0</v>
      </c>
      <c r="M667" s="404">
        <v>0</v>
      </c>
      <c r="N667" s="404">
        <v>0</v>
      </c>
    </row>
    <row r="668" spans="1:14" s="437" customFormat="1" ht="14.25" hidden="1" customHeight="1">
      <c r="A668" s="672"/>
      <c r="B668" s="682"/>
      <c r="C668" s="674"/>
      <c r="D668" s="675"/>
      <c r="E668" s="678"/>
      <c r="F668" s="722"/>
      <c r="G668" s="433" t="s">
        <v>7</v>
      </c>
      <c r="H668" s="403">
        <f t="shared" si="91"/>
        <v>0</v>
      </c>
      <c r="I668" s="404">
        <f t="shared" si="92"/>
        <v>0</v>
      </c>
      <c r="J668" s="404">
        <v>0</v>
      </c>
      <c r="K668" s="404">
        <v>0</v>
      </c>
      <c r="L668" s="404">
        <f t="shared" si="93"/>
        <v>0</v>
      </c>
      <c r="M668" s="404">
        <v>0</v>
      </c>
      <c r="N668" s="404">
        <v>0</v>
      </c>
    </row>
    <row r="669" spans="1:14" s="355" customFormat="1" ht="14.25" hidden="1" customHeight="1">
      <c r="A669" s="687"/>
      <c r="B669" s="688"/>
      <c r="C669" s="689"/>
      <c r="D669" s="690"/>
      <c r="E669" s="680"/>
      <c r="F669" s="723"/>
      <c r="G669" s="472" t="s">
        <v>8</v>
      </c>
      <c r="H669" s="403">
        <f t="shared" si="91"/>
        <v>21200</v>
      </c>
      <c r="I669" s="404">
        <f t="shared" si="92"/>
        <v>21200</v>
      </c>
      <c r="J669" s="404">
        <f>J667+J668</f>
        <v>0</v>
      </c>
      <c r="K669" s="404">
        <f>K667+K668</f>
        <v>21200</v>
      </c>
      <c r="L669" s="404">
        <f t="shared" si="93"/>
        <v>0</v>
      </c>
      <c r="M669" s="404">
        <f>M667+M668</f>
        <v>0</v>
      </c>
      <c r="N669" s="404">
        <f>N667+N668</f>
        <v>0</v>
      </c>
    </row>
    <row r="670" spans="1:14" s="437" customFormat="1" ht="15" hidden="1" customHeight="1">
      <c r="A670" s="672"/>
      <c r="B670" s="682"/>
      <c r="C670" s="713" t="s">
        <v>448</v>
      </c>
      <c r="D670" s="714"/>
      <c r="E670" s="676" t="s">
        <v>674</v>
      </c>
      <c r="F670" s="677"/>
      <c r="G670" s="402" t="s">
        <v>6</v>
      </c>
      <c r="H670" s="403">
        <f t="shared" si="91"/>
        <v>6000</v>
      </c>
      <c r="I670" s="404">
        <f t="shared" si="92"/>
        <v>6000</v>
      </c>
      <c r="J670" s="404">
        <v>0</v>
      </c>
      <c r="K670" s="404">
        <v>6000</v>
      </c>
      <c r="L670" s="404">
        <f t="shared" si="93"/>
        <v>0</v>
      </c>
      <c r="M670" s="404">
        <v>0</v>
      </c>
      <c r="N670" s="404">
        <v>0</v>
      </c>
    </row>
    <row r="671" spans="1:14" s="437" customFormat="1" ht="15" hidden="1" customHeight="1">
      <c r="A671" s="672"/>
      <c r="B671" s="730"/>
      <c r="C671" s="674"/>
      <c r="D671" s="730"/>
      <c r="E671" s="678"/>
      <c r="F671" s="679"/>
      <c r="G671" s="402" t="s">
        <v>7</v>
      </c>
      <c r="H671" s="403">
        <f t="shared" si="91"/>
        <v>0</v>
      </c>
      <c r="I671" s="404">
        <f t="shared" si="92"/>
        <v>0</v>
      </c>
      <c r="J671" s="404">
        <v>0</v>
      </c>
      <c r="K671" s="404">
        <v>0</v>
      </c>
      <c r="L671" s="404">
        <f t="shared" si="93"/>
        <v>0</v>
      </c>
      <c r="M671" s="404">
        <v>0</v>
      </c>
      <c r="N671" s="404">
        <v>0</v>
      </c>
    </row>
    <row r="672" spans="1:14" s="437" customFormat="1" ht="15" hidden="1" customHeight="1">
      <c r="A672" s="672"/>
      <c r="B672" s="730"/>
      <c r="C672" s="674"/>
      <c r="D672" s="730"/>
      <c r="E672" s="680"/>
      <c r="F672" s="681"/>
      <c r="G672" s="402" t="s">
        <v>8</v>
      </c>
      <c r="H672" s="403">
        <f t="shared" si="91"/>
        <v>6000</v>
      </c>
      <c r="I672" s="404">
        <f t="shared" si="92"/>
        <v>6000</v>
      </c>
      <c r="J672" s="404">
        <f>J670+J671</f>
        <v>0</v>
      </c>
      <c r="K672" s="404">
        <f>K670+K671</f>
        <v>6000</v>
      </c>
      <c r="L672" s="404">
        <f t="shared" si="93"/>
        <v>0</v>
      </c>
      <c r="M672" s="404">
        <f>M670+M671</f>
        <v>0</v>
      </c>
      <c r="N672" s="404">
        <f>N670+N671</f>
        <v>0</v>
      </c>
    </row>
    <row r="673" spans="1:14" s="437" customFormat="1" ht="15" hidden="1" customHeight="1">
      <c r="A673" s="672"/>
      <c r="B673" s="682"/>
      <c r="C673" s="674"/>
      <c r="D673" s="675"/>
      <c r="E673" s="676" t="s">
        <v>675</v>
      </c>
      <c r="F673" s="677"/>
      <c r="G673" s="402" t="s">
        <v>6</v>
      </c>
      <c r="H673" s="403">
        <f t="shared" si="91"/>
        <v>25500</v>
      </c>
      <c r="I673" s="404">
        <f t="shared" si="92"/>
        <v>25500</v>
      </c>
      <c r="J673" s="404">
        <v>25500</v>
      </c>
      <c r="K673" s="404">
        <v>0</v>
      </c>
      <c r="L673" s="404">
        <f t="shared" si="93"/>
        <v>0</v>
      </c>
      <c r="M673" s="404">
        <v>0</v>
      </c>
      <c r="N673" s="404">
        <v>0</v>
      </c>
    </row>
    <row r="674" spans="1:14" s="437" customFormat="1" ht="15" hidden="1" customHeight="1">
      <c r="A674" s="672"/>
      <c r="B674" s="730"/>
      <c r="C674" s="674"/>
      <c r="D674" s="730"/>
      <c r="E674" s="678"/>
      <c r="F674" s="679"/>
      <c r="G674" s="402" t="s">
        <v>7</v>
      </c>
      <c r="H674" s="403">
        <f t="shared" si="91"/>
        <v>0</v>
      </c>
      <c r="I674" s="404">
        <f t="shared" si="92"/>
        <v>0</v>
      </c>
      <c r="J674" s="404">
        <v>0</v>
      </c>
      <c r="K674" s="404">
        <v>0</v>
      </c>
      <c r="L674" s="404">
        <f t="shared" si="93"/>
        <v>0</v>
      </c>
      <c r="M674" s="404">
        <v>0</v>
      </c>
      <c r="N674" s="404">
        <v>0</v>
      </c>
    </row>
    <row r="675" spans="1:14" s="437" customFormat="1" ht="15" hidden="1" customHeight="1">
      <c r="A675" s="672"/>
      <c r="B675" s="730"/>
      <c r="C675" s="674"/>
      <c r="D675" s="730"/>
      <c r="E675" s="680"/>
      <c r="F675" s="681"/>
      <c r="G675" s="402" t="s">
        <v>8</v>
      </c>
      <c r="H675" s="403">
        <f t="shared" si="91"/>
        <v>25500</v>
      </c>
      <c r="I675" s="404">
        <f t="shared" si="92"/>
        <v>25500</v>
      </c>
      <c r="J675" s="404">
        <f>J673+J674</f>
        <v>25500</v>
      </c>
      <c r="K675" s="404">
        <f>K673+K674</f>
        <v>0</v>
      </c>
      <c r="L675" s="404">
        <f t="shared" si="93"/>
        <v>0</v>
      </c>
      <c r="M675" s="404">
        <f>M673+M674</f>
        <v>0</v>
      </c>
      <c r="N675" s="404">
        <f>N673+N674</f>
        <v>0</v>
      </c>
    </row>
    <row r="676" spans="1:14" s="437" customFormat="1" ht="14.85" hidden="1" customHeight="1">
      <c r="A676" s="672"/>
      <c r="B676" s="682"/>
      <c r="C676" s="674"/>
      <c r="D676" s="675"/>
      <c r="E676" s="676" t="s">
        <v>676</v>
      </c>
      <c r="F676" s="677"/>
      <c r="G676" s="402" t="s">
        <v>6</v>
      </c>
      <c r="H676" s="403">
        <f t="shared" si="91"/>
        <v>34200</v>
      </c>
      <c r="I676" s="404">
        <f t="shared" si="92"/>
        <v>34200</v>
      </c>
      <c r="J676" s="404">
        <v>21400</v>
      </c>
      <c r="K676" s="404">
        <v>12800</v>
      </c>
      <c r="L676" s="404">
        <f t="shared" si="93"/>
        <v>0</v>
      </c>
      <c r="M676" s="404">
        <v>0</v>
      </c>
      <c r="N676" s="404">
        <v>0</v>
      </c>
    </row>
    <row r="677" spans="1:14" s="437" customFormat="1" ht="14.85" hidden="1" customHeight="1">
      <c r="A677" s="672"/>
      <c r="B677" s="730"/>
      <c r="C677" s="674"/>
      <c r="D677" s="730"/>
      <c r="E677" s="678"/>
      <c r="F677" s="679"/>
      <c r="G677" s="402" t="s">
        <v>7</v>
      </c>
      <c r="H677" s="403">
        <f t="shared" si="91"/>
        <v>0</v>
      </c>
      <c r="I677" s="404">
        <f t="shared" si="92"/>
        <v>0</v>
      </c>
      <c r="J677" s="404">
        <v>0</v>
      </c>
      <c r="K677" s="404">
        <v>0</v>
      </c>
      <c r="L677" s="404">
        <f t="shared" si="93"/>
        <v>0</v>
      </c>
      <c r="M677" s="404">
        <v>0</v>
      </c>
      <c r="N677" s="404">
        <v>0</v>
      </c>
    </row>
    <row r="678" spans="1:14" s="437" customFormat="1" ht="14.85" hidden="1" customHeight="1">
      <c r="A678" s="672"/>
      <c r="B678" s="730"/>
      <c r="C678" s="674"/>
      <c r="D678" s="730"/>
      <c r="E678" s="680"/>
      <c r="F678" s="681"/>
      <c r="G678" s="402" t="s">
        <v>8</v>
      </c>
      <c r="H678" s="403">
        <f t="shared" si="91"/>
        <v>34200</v>
      </c>
      <c r="I678" s="404">
        <f t="shared" si="92"/>
        <v>34200</v>
      </c>
      <c r="J678" s="404">
        <f>J676+J677</f>
        <v>21400</v>
      </c>
      <c r="K678" s="404">
        <f>K676+K677</f>
        <v>12800</v>
      </c>
      <c r="L678" s="404">
        <f t="shared" si="93"/>
        <v>0</v>
      </c>
      <c r="M678" s="404">
        <f>M676+M677</f>
        <v>0</v>
      </c>
      <c r="N678" s="404">
        <f>N676+N677</f>
        <v>0</v>
      </c>
    </row>
    <row r="679" spans="1:14" s="437" customFormat="1" ht="14.1" hidden="1" customHeight="1">
      <c r="A679" s="672"/>
      <c r="B679" s="682"/>
      <c r="C679" s="674"/>
      <c r="D679" s="675"/>
      <c r="E679" s="676" t="s">
        <v>677</v>
      </c>
      <c r="F679" s="677"/>
      <c r="G679" s="402" t="s">
        <v>6</v>
      </c>
      <c r="H679" s="403">
        <f t="shared" si="91"/>
        <v>11700</v>
      </c>
      <c r="I679" s="404">
        <f t="shared" si="92"/>
        <v>11700</v>
      </c>
      <c r="J679" s="404">
        <v>0</v>
      </c>
      <c r="K679" s="404">
        <v>11700</v>
      </c>
      <c r="L679" s="404">
        <f t="shared" si="93"/>
        <v>0</v>
      </c>
      <c r="M679" s="404">
        <v>0</v>
      </c>
      <c r="N679" s="404">
        <v>0</v>
      </c>
    </row>
    <row r="680" spans="1:14" s="437" customFormat="1" ht="14.1" hidden="1" customHeight="1">
      <c r="A680" s="672"/>
      <c r="B680" s="730"/>
      <c r="C680" s="674"/>
      <c r="D680" s="730"/>
      <c r="E680" s="678"/>
      <c r="F680" s="679"/>
      <c r="G680" s="402" t="s">
        <v>7</v>
      </c>
      <c r="H680" s="403">
        <f t="shared" si="91"/>
        <v>0</v>
      </c>
      <c r="I680" s="404">
        <f t="shared" si="92"/>
        <v>0</v>
      </c>
      <c r="J680" s="404">
        <v>0</v>
      </c>
      <c r="K680" s="404">
        <v>0</v>
      </c>
      <c r="L680" s="404">
        <f t="shared" si="93"/>
        <v>0</v>
      </c>
      <c r="M680" s="404">
        <v>0</v>
      </c>
      <c r="N680" s="404">
        <v>0</v>
      </c>
    </row>
    <row r="681" spans="1:14" s="437" customFormat="1" ht="14.1" hidden="1" customHeight="1">
      <c r="A681" s="672"/>
      <c r="B681" s="730"/>
      <c r="C681" s="674"/>
      <c r="D681" s="730"/>
      <c r="E681" s="680"/>
      <c r="F681" s="681"/>
      <c r="G681" s="402" t="s">
        <v>8</v>
      </c>
      <c r="H681" s="403">
        <f t="shared" si="91"/>
        <v>11700</v>
      </c>
      <c r="I681" s="404">
        <f t="shared" si="92"/>
        <v>11700</v>
      </c>
      <c r="J681" s="404">
        <f>J679+J680</f>
        <v>0</v>
      </c>
      <c r="K681" s="404">
        <f>K679+K680</f>
        <v>11700</v>
      </c>
      <c r="L681" s="404">
        <f t="shared" si="93"/>
        <v>0</v>
      </c>
      <c r="M681" s="404">
        <f>M679+M680</f>
        <v>0</v>
      </c>
      <c r="N681" s="404">
        <f>N679+N680</f>
        <v>0</v>
      </c>
    </row>
    <row r="682" spans="1:14" s="437" customFormat="1" ht="14.1" hidden="1" customHeight="1">
      <c r="A682" s="672"/>
      <c r="B682" s="682"/>
      <c r="C682" s="674"/>
      <c r="D682" s="675"/>
      <c r="E682" s="676" t="s">
        <v>678</v>
      </c>
      <c r="F682" s="721"/>
      <c r="G682" s="469" t="s">
        <v>6</v>
      </c>
      <c r="H682" s="403">
        <f t="shared" si="91"/>
        <v>10000</v>
      </c>
      <c r="I682" s="404">
        <f t="shared" si="92"/>
        <v>10000</v>
      </c>
      <c r="J682" s="404">
        <v>0</v>
      </c>
      <c r="K682" s="404">
        <v>10000</v>
      </c>
      <c r="L682" s="404">
        <f t="shared" si="93"/>
        <v>0</v>
      </c>
      <c r="M682" s="404">
        <v>0</v>
      </c>
      <c r="N682" s="404">
        <v>0</v>
      </c>
    </row>
    <row r="683" spans="1:14" s="437" customFormat="1" ht="14.1" hidden="1" customHeight="1">
      <c r="A683" s="672"/>
      <c r="B683" s="728"/>
      <c r="C683" s="674"/>
      <c r="D683" s="728"/>
      <c r="E683" s="724"/>
      <c r="F683" s="725"/>
      <c r="G683" s="469" t="s">
        <v>7</v>
      </c>
      <c r="H683" s="403">
        <f t="shared" si="91"/>
        <v>0</v>
      </c>
      <c r="I683" s="404">
        <f t="shared" si="92"/>
        <v>0</v>
      </c>
      <c r="J683" s="404">
        <v>0</v>
      </c>
      <c r="K683" s="404">
        <v>0</v>
      </c>
      <c r="L683" s="404">
        <f t="shared" si="93"/>
        <v>0</v>
      </c>
      <c r="M683" s="404">
        <v>0</v>
      </c>
      <c r="N683" s="404">
        <v>0</v>
      </c>
    </row>
    <row r="684" spans="1:14" s="355" customFormat="1" ht="14.1" hidden="1" customHeight="1">
      <c r="A684" s="687"/>
      <c r="B684" s="729"/>
      <c r="C684" s="689"/>
      <c r="D684" s="729"/>
      <c r="E684" s="726"/>
      <c r="F684" s="727"/>
      <c r="G684" s="468" t="s">
        <v>8</v>
      </c>
      <c r="H684" s="403">
        <f t="shared" si="91"/>
        <v>10000</v>
      </c>
      <c r="I684" s="404">
        <f t="shared" si="92"/>
        <v>10000</v>
      </c>
      <c r="J684" s="404">
        <f>J682+J683</f>
        <v>0</v>
      </c>
      <c r="K684" s="404">
        <f>K682+K683</f>
        <v>10000</v>
      </c>
      <c r="L684" s="404">
        <f t="shared" si="93"/>
        <v>0</v>
      </c>
      <c r="M684" s="404">
        <f>M682+M683</f>
        <v>0</v>
      </c>
      <c r="N684" s="404">
        <f>N682+N683</f>
        <v>0</v>
      </c>
    </row>
    <row r="685" spans="1:14" s="437" customFormat="1" ht="14.85" hidden="1" customHeight="1">
      <c r="A685" s="672"/>
      <c r="B685" s="682"/>
      <c r="C685" s="674"/>
      <c r="D685" s="675"/>
      <c r="E685" s="676" t="s">
        <v>679</v>
      </c>
      <c r="F685" s="721"/>
      <c r="G685" s="469" t="s">
        <v>6</v>
      </c>
      <c r="H685" s="403">
        <f t="shared" si="91"/>
        <v>145000</v>
      </c>
      <c r="I685" s="404">
        <f t="shared" si="92"/>
        <v>145000</v>
      </c>
      <c r="J685" s="404">
        <v>0</v>
      </c>
      <c r="K685" s="404">
        <v>145000</v>
      </c>
      <c r="L685" s="404">
        <f t="shared" si="93"/>
        <v>0</v>
      </c>
      <c r="M685" s="404">
        <v>0</v>
      </c>
      <c r="N685" s="404">
        <v>0</v>
      </c>
    </row>
    <row r="686" spans="1:14" s="437" customFormat="1" ht="14.85" hidden="1" customHeight="1">
      <c r="A686" s="672"/>
      <c r="B686" s="728"/>
      <c r="C686" s="674"/>
      <c r="D686" s="728"/>
      <c r="E686" s="724"/>
      <c r="F686" s="725"/>
      <c r="G686" s="469" t="s">
        <v>7</v>
      </c>
      <c r="H686" s="403">
        <f t="shared" si="91"/>
        <v>0</v>
      </c>
      <c r="I686" s="404">
        <f t="shared" si="92"/>
        <v>0</v>
      </c>
      <c r="J686" s="404">
        <v>0</v>
      </c>
      <c r="K686" s="404">
        <v>0</v>
      </c>
      <c r="L686" s="404">
        <f t="shared" si="93"/>
        <v>0</v>
      </c>
      <c r="M686" s="404">
        <v>0</v>
      </c>
      <c r="N686" s="404">
        <v>0</v>
      </c>
    </row>
    <row r="687" spans="1:14" s="355" customFormat="1" ht="14.85" hidden="1" customHeight="1">
      <c r="A687" s="687"/>
      <c r="B687" s="729"/>
      <c r="C687" s="689"/>
      <c r="D687" s="729"/>
      <c r="E687" s="726"/>
      <c r="F687" s="727"/>
      <c r="G687" s="470" t="s">
        <v>8</v>
      </c>
      <c r="H687" s="435">
        <f t="shared" si="91"/>
        <v>145000</v>
      </c>
      <c r="I687" s="436">
        <f t="shared" si="92"/>
        <v>145000</v>
      </c>
      <c r="J687" s="436">
        <f>J685+J686</f>
        <v>0</v>
      </c>
      <c r="K687" s="436">
        <f>K685+K686</f>
        <v>145000</v>
      </c>
      <c r="L687" s="436">
        <f t="shared" si="93"/>
        <v>0</v>
      </c>
      <c r="M687" s="436">
        <f>M685+M686</f>
        <v>0</v>
      </c>
      <c r="N687" s="436">
        <f>N685+N686</f>
        <v>0</v>
      </c>
    </row>
    <row r="688" spans="1:14" s="437" customFormat="1" ht="14.85" hidden="1" customHeight="1">
      <c r="A688" s="672"/>
      <c r="B688" s="682"/>
      <c r="C688" s="674"/>
      <c r="D688" s="675"/>
      <c r="E688" s="676" t="s">
        <v>680</v>
      </c>
      <c r="F688" s="721"/>
      <c r="G688" s="469" t="s">
        <v>6</v>
      </c>
      <c r="H688" s="403">
        <f t="shared" si="91"/>
        <v>191404</v>
      </c>
      <c r="I688" s="404">
        <f t="shared" si="92"/>
        <v>191404</v>
      </c>
      <c r="J688" s="404">
        <v>178909</v>
      </c>
      <c r="K688" s="404">
        <v>12495</v>
      </c>
      <c r="L688" s="404">
        <f t="shared" si="93"/>
        <v>0</v>
      </c>
      <c r="M688" s="404">
        <v>0</v>
      </c>
      <c r="N688" s="404">
        <v>0</v>
      </c>
    </row>
    <row r="689" spans="1:14" s="437" customFormat="1" ht="14.85" hidden="1" customHeight="1">
      <c r="A689" s="672"/>
      <c r="B689" s="728"/>
      <c r="C689" s="674"/>
      <c r="D689" s="728"/>
      <c r="E689" s="724"/>
      <c r="F689" s="725"/>
      <c r="G689" s="469" t="s">
        <v>7</v>
      </c>
      <c r="H689" s="403">
        <f t="shared" si="91"/>
        <v>0</v>
      </c>
      <c r="I689" s="404">
        <f t="shared" si="92"/>
        <v>0</v>
      </c>
      <c r="J689" s="404">
        <v>0</v>
      </c>
      <c r="K689" s="404">
        <v>0</v>
      </c>
      <c r="L689" s="404">
        <f t="shared" si="93"/>
        <v>0</v>
      </c>
      <c r="M689" s="404">
        <v>0</v>
      </c>
      <c r="N689" s="404">
        <v>0</v>
      </c>
    </row>
    <row r="690" spans="1:14" s="355" customFormat="1" ht="14.85" hidden="1" customHeight="1">
      <c r="A690" s="687"/>
      <c r="B690" s="729"/>
      <c r="C690" s="689"/>
      <c r="D690" s="729"/>
      <c r="E690" s="726"/>
      <c r="F690" s="727"/>
      <c r="G690" s="468" t="s">
        <v>8</v>
      </c>
      <c r="H690" s="403">
        <f t="shared" si="91"/>
        <v>191404</v>
      </c>
      <c r="I690" s="404">
        <f t="shared" si="92"/>
        <v>191404</v>
      </c>
      <c r="J690" s="404">
        <f>J688+J689</f>
        <v>178909</v>
      </c>
      <c r="K690" s="404">
        <f>K688+K689</f>
        <v>12495</v>
      </c>
      <c r="L690" s="404">
        <f t="shared" si="93"/>
        <v>0</v>
      </c>
      <c r="M690" s="404">
        <f>M688+M689</f>
        <v>0</v>
      </c>
      <c r="N690" s="404">
        <f>N688+N689</f>
        <v>0</v>
      </c>
    </row>
    <row r="691" spans="1:14" s="437" customFormat="1" ht="14.85" hidden="1" customHeight="1">
      <c r="A691" s="672"/>
      <c r="B691" s="682"/>
      <c r="C691" s="674"/>
      <c r="D691" s="675"/>
      <c r="E691" s="676" t="s">
        <v>681</v>
      </c>
      <c r="F691" s="721"/>
      <c r="G691" s="469" t="s">
        <v>6</v>
      </c>
      <c r="H691" s="403">
        <f t="shared" si="91"/>
        <v>30000</v>
      </c>
      <c r="I691" s="404">
        <f t="shared" si="92"/>
        <v>30000</v>
      </c>
      <c r="J691" s="404">
        <v>0</v>
      </c>
      <c r="K691" s="404">
        <v>30000</v>
      </c>
      <c r="L691" s="404">
        <f t="shared" si="93"/>
        <v>0</v>
      </c>
      <c r="M691" s="404">
        <v>0</v>
      </c>
      <c r="N691" s="404">
        <v>0</v>
      </c>
    </row>
    <row r="692" spans="1:14" s="437" customFormat="1" ht="14.85" hidden="1" customHeight="1">
      <c r="A692" s="672"/>
      <c r="B692" s="728"/>
      <c r="C692" s="674"/>
      <c r="D692" s="728"/>
      <c r="E692" s="724"/>
      <c r="F692" s="725"/>
      <c r="G692" s="469" t="s">
        <v>7</v>
      </c>
      <c r="H692" s="403">
        <f t="shared" si="91"/>
        <v>0</v>
      </c>
      <c r="I692" s="404">
        <f t="shared" si="92"/>
        <v>0</v>
      </c>
      <c r="J692" s="404">
        <v>0</v>
      </c>
      <c r="K692" s="404">
        <v>0</v>
      </c>
      <c r="L692" s="404">
        <f t="shared" si="93"/>
        <v>0</v>
      </c>
      <c r="M692" s="404">
        <v>0</v>
      </c>
      <c r="N692" s="404">
        <v>0</v>
      </c>
    </row>
    <row r="693" spans="1:14" s="355" customFormat="1" ht="14.85" hidden="1" customHeight="1">
      <c r="A693" s="687"/>
      <c r="B693" s="729"/>
      <c r="C693" s="689"/>
      <c r="D693" s="729"/>
      <c r="E693" s="726"/>
      <c r="F693" s="727"/>
      <c r="G693" s="468" t="s">
        <v>8</v>
      </c>
      <c r="H693" s="403">
        <f t="shared" si="91"/>
        <v>30000</v>
      </c>
      <c r="I693" s="404">
        <f t="shared" si="92"/>
        <v>30000</v>
      </c>
      <c r="J693" s="404">
        <f>J691+J692</f>
        <v>0</v>
      </c>
      <c r="K693" s="404">
        <f>K691+K692</f>
        <v>30000</v>
      </c>
      <c r="L693" s="404">
        <f t="shared" si="93"/>
        <v>0</v>
      </c>
      <c r="M693" s="404">
        <f>M691+M692</f>
        <v>0</v>
      </c>
      <c r="N693" s="404">
        <f>N691+N692</f>
        <v>0</v>
      </c>
    </row>
    <row r="694" spans="1:14" s="437" customFormat="1" ht="15" hidden="1" customHeight="1">
      <c r="A694" s="672"/>
      <c r="B694" s="682"/>
      <c r="C694" s="674"/>
      <c r="D694" s="675"/>
      <c r="E694" s="678" t="s">
        <v>682</v>
      </c>
      <c r="F694" s="679"/>
      <c r="G694" s="455" t="s">
        <v>6</v>
      </c>
      <c r="H694" s="456">
        <f t="shared" si="91"/>
        <v>25000</v>
      </c>
      <c r="I694" s="457">
        <f t="shared" si="92"/>
        <v>25000</v>
      </c>
      <c r="J694" s="457">
        <v>25000</v>
      </c>
      <c r="K694" s="457">
        <v>0</v>
      </c>
      <c r="L694" s="457">
        <f t="shared" si="93"/>
        <v>0</v>
      </c>
      <c r="M694" s="457">
        <v>0</v>
      </c>
      <c r="N694" s="457">
        <v>0</v>
      </c>
    </row>
    <row r="695" spans="1:14" s="437" customFormat="1" ht="15" hidden="1" customHeight="1">
      <c r="A695" s="672"/>
      <c r="B695" s="695"/>
      <c r="C695" s="674"/>
      <c r="D695" s="695"/>
      <c r="E695" s="678"/>
      <c r="F695" s="679"/>
      <c r="G695" s="402" t="s">
        <v>7</v>
      </c>
      <c r="H695" s="403">
        <f t="shared" si="91"/>
        <v>0</v>
      </c>
      <c r="I695" s="404">
        <f t="shared" si="92"/>
        <v>0</v>
      </c>
      <c r="J695" s="404">
        <v>0</v>
      </c>
      <c r="K695" s="404">
        <v>0</v>
      </c>
      <c r="L695" s="404">
        <f t="shared" si="93"/>
        <v>0</v>
      </c>
      <c r="M695" s="404">
        <v>0</v>
      </c>
      <c r="N695" s="404">
        <v>0</v>
      </c>
    </row>
    <row r="696" spans="1:14" s="437" customFormat="1" ht="15" hidden="1" customHeight="1">
      <c r="A696" s="672"/>
      <c r="B696" s="695"/>
      <c r="C696" s="674"/>
      <c r="D696" s="695"/>
      <c r="E696" s="680"/>
      <c r="F696" s="681"/>
      <c r="G696" s="402" t="s">
        <v>8</v>
      </c>
      <c r="H696" s="403">
        <f t="shared" si="91"/>
        <v>25000</v>
      </c>
      <c r="I696" s="404">
        <f t="shared" si="92"/>
        <v>25000</v>
      </c>
      <c r="J696" s="404">
        <f>J694+J695</f>
        <v>25000</v>
      </c>
      <c r="K696" s="404">
        <f>K694+K695</f>
        <v>0</v>
      </c>
      <c r="L696" s="404">
        <f t="shared" si="93"/>
        <v>0</v>
      </c>
      <c r="M696" s="404">
        <f>M694+M695</f>
        <v>0</v>
      </c>
      <c r="N696" s="404">
        <f>N694+N695</f>
        <v>0</v>
      </c>
    </row>
    <row r="697" spans="1:14" s="437" customFormat="1" ht="15" hidden="1" customHeight="1">
      <c r="A697" s="672"/>
      <c r="B697" s="682"/>
      <c r="C697" s="674"/>
      <c r="D697" s="675"/>
      <c r="E697" s="676" t="s">
        <v>649</v>
      </c>
      <c r="F697" s="677"/>
      <c r="G697" s="402" t="s">
        <v>6</v>
      </c>
      <c r="H697" s="403">
        <f t="shared" si="91"/>
        <v>45000</v>
      </c>
      <c r="I697" s="404">
        <f t="shared" si="92"/>
        <v>45000</v>
      </c>
      <c r="J697" s="404">
        <v>0</v>
      </c>
      <c r="K697" s="404">
        <v>45000</v>
      </c>
      <c r="L697" s="404">
        <f t="shared" si="93"/>
        <v>0</v>
      </c>
      <c r="M697" s="404">
        <v>0</v>
      </c>
      <c r="N697" s="404">
        <v>0</v>
      </c>
    </row>
    <row r="698" spans="1:14" s="437" customFormat="1" ht="15" hidden="1" customHeight="1">
      <c r="A698" s="672"/>
      <c r="B698" s="695"/>
      <c r="C698" s="674"/>
      <c r="D698" s="695"/>
      <c r="E698" s="678"/>
      <c r="F698" s="679"/>
      <c r="G698" s="402" t="s">
        <v>7</v>
      </c>
      <c r="H698" s="403">
        <f t="shared" si="91"/>
        <v>0</v>
      </c>
      <c r="I698" s="404">
        <f t="shared" si="92"/>
        <v>0</v>
      </c>
      <c r="J698" s="404">
        <v>0</v>
      </c>
      <c r="K698" s="404">
        <v>0</v>
      </c>
      <c r="L698" s="404">
        <f t="shared" si="93"/>
        <v>0</v>
      </c>
      <c r="M698" s="404">
        <v>0</v>
      </c>
      <c r="N698" s="404">
        <v>0</v>
      </c>
    </row>
    <row r="699" spans="1:14" s="437" customFormat="1" ht="15" hidden="1" customHeight="1">
      <c r="A699" s="672"/>
      <c r="B699" s="695"/>
      <c r="C699" s="674"/>
      <c r="D699" s="695"/>
      <c r="E699" s="680"/>
      <c r="F699" s="681"/>
      <c r="G699" s="402" t="s">
        <v>8</v>
      </c>
      <c r="H699" s="403">
        <f t="shared" si="91"/>
        <v>45000</v>
      </c>
      <c r="I699" s="404">
        <f t="shared" si="92"/>
        <v>45000</v>
      </c>
      <c r="J699" s="404">
        <f>J697+J698</f>
        <v>0</v>
      </c>
      <c r="K699" s="404">
        <f>K697+K698</f>
        <v>45000</v>
      </c>
      <c r="L699" s="404">
        <f t="shared" si="93"/>
        <v>0</v>
      </c>
      <c r="M699" s="404">
        <f>M697+M698</f>
        <v>0</v>
      </c>
      <c r="N699" s="404">
        <f>N697+N698</f>
        <v>0</v>
      </c>
    </row>
    <row r="700" spans="1:14" s="437" customFormat="1" ht="14.1" hidden="1" customHeight="1">
      <c r="A700" s="672"/>
      <c r="B700" s="682"/>
      <c r="C700" s="674"/>
      <c r="D700" s="675"/>
      <c r="E700" s="676" t="s">
        <v>683</v>
      </c>
      <c r="F700" s="721"/>
      <c r="G700" s="469" t="s">
        <v>6</v>
      </c>
      <c r="H700" s="403">
        <f t="shared" si="91"/>
        <v>10000</v>
      </c>
      <c r="I700" s="404">
        <f t="shared" si="92"/>
        <v>10000</v>
      </c>
      <c r="J700" s="404">
        <v>0</v>
      </c>
      <c r="K700" s="404">
        <v>10000</v>
      </c>
      <c r="L700" s="404">
        <f t="shared" si="93"/>
        <v>0</v>
      </c>
      <c r="M700" s="404">
        <v>0</v>
      </c>
      <c r="N700" s="404">
        <v>0</v>
      </c>
    </row>
    <row r="701" spans="1:14" s="437" customFormat="1" ht="14.1" hidden="1" customHeight="1">
      <c r="A701" s="672"/>
      <c r="B701" s="728"/>
      <c r="C701" s="674"/>
      <c r="D701" s="728"/>
      <c r="E701" s="724"/>
      <c r="F701" s="725"/>
      <c r="G701" s="469" t="s">
        <v>7</v>
      </c>
      <c r="H701" s="403">
        <f t="shared" si="91"/>
        <v>0</v>
      </c>
      <c r="I701" s="404">
        <f t="shared" si="92"/>
        <v>0</v>
      </c>
      <c r="J701" s="404">
        <v>0</v>
      </c>
      <c r="K701" s="404">
        <v>0</v>
      </c>
      <c r="L701" s="404">
        <f t="shared" si="93"/>
        <v>0</v>
      </c>
      <c r="M701" s="404">
        <v>0</v>
      </c>
      <c r="N701" s="404">
        <v>0</v>
      </c>
    </row>
    <row r="702" spans="1:14" s="355" customFormat="1" ht="14.1" hidden="1" customHeight="1">
      <c r="A702" s="687"/>
      <c r="B702" s="729"/>
      <c r="C702" s="689"/>
      <c r="D702" s="729"/>
      <c r="E702" s="726"/>
      <c r="F702" s="727"/>
      <c r="G702" s="470" t="s">
        <v>8</v>
      </c>
      <c r="H702" s="435">
        <f t="shared" si="91"/>
        <v>10000</v>
      </c>
      <c r="I702" s="436">
        <f t="shared" si="92"/>
        <v>10000</v>
      </c>
      <c r="J702" s="436">
        <f>J700+J701</f>
        <v>0</v>
      </c>
      <c r="K702" s="436">
        <f>K700+K701</f>
        <v>10000</v>
      </c>
      <c r="L702" s="436">
        <f t="shared" si="93"/>
        <v>0</v>
      </c>
      <c r="M702" s="436">
        <f>M700+M701</f>
        <v>0</v>
      </c>
      <c r="N702" s="436">
        <f>N700+N701</f>
        <v>0</v>
      </c>
    </row>
    <row r="703" spans="1:14" s="437" customFormat="1" ht="14.1" hidden="1" customHeight="1">
      <c r="A703" s="672"/>
      <c r="B703" s="682"/>
      <c r="C703" s="674"/>
      <c r="D703" s="675"/>
      <c r="E703" s="676" t="s">
        <v>684</v>
      </c>
      <c r="F703" s="721"/>
      <c r="G703" s="469" t="s">
        <v>6</v>
      </c>
      <c r="H703" s="403">
        <f t="shared" si="91"/>
        <v>9000</v>
      </c>
      <c r="I703" s="404">
        <f t="shared" si="92"/>
        <v>9000</v>
      </c>
      <c r="J703" s="404">
        <v>0</v>
      </c>
      <c r="K703" s="404">
        <v>9000</v>
      </c>
      <c r="L703" s="404">
        <f t="shared" si="93"/>
        <v>0</v>
      </c>
      <c r="M703" s="404">
        <v>0</v>
      </c>
      <c r="N703" s="404">
        <v>0</v>
      </c>
    </row>
    <row r="704" spans="1:14" s="437" customFormat="1" ht="14.1" hidden="1" customHeight="1">
      <c r="A704" s="672"/>
      <c r="B704" s="728"/>
      <c r="C704" s="674"/>
      <c r="D704" s="728"/>
      <c r="E704" s="724"/>
      <c r="F704" s="725"/>
      <c r="G704" s="469" t="s">
        <v>7</v>
      </c>
      <c r="H704" s="403">
        <f t="shared" si="91"/>
        <v>0</v>
      </c>
      <c r="I704" s="404">
        <f t="shared" si="92"/>
        <v>0</v>
      </c>
      <c r="J704" s="404">
        <v>0</v>
      </c>
      <c r="K704" s="404">
        <v>0</v>
      </c>
      <c r="L704" s="404">
        <f t="shared" si="93"/>
        <v>0</v>
      </c>
      <c r="M704" s="404">
        <v>0</v>
      </c>
      <c r="N704" s="404">
        <v>0</v>
      </c>
    </row>
    <row r="705" spans="1:14" s="355" customFormat="1" ht="14.1" hidden="1" customHeight="1">
      <c r="A705" s="687"/>
      <c r="B705" s="729"/>
      <c r="C705" s="689"/>
      <c r="D705" s="729"/>
      <c r="E705" s="726"/>
      <c r="F705" s="727"/>
      <c r="G705" s="470" t="s">
        <v>8</v>
      </c>
      <c r="H705" s="435">
        <f t="shared" si="91"/>
        <v>9000</v>
      </c>
      <c r="I705" s="436">
        <f t="shared" si="92"/>
        <v>9000</v>
      </c>
      <c r="J705" s="436">
        <f>J703+J704</f>
        <v>0</v>
      </c>
      <c r="K705" s="436">
        <f>K703+K704</f>
        <v>9000</v>
      </c>
      <c r="L705" s="436">
        <f t="shared" si="93"/>
        <v>0</v>
      </c>
      <c r="M705" s="436">
        <f>M703+M704</f>
        <v>0</v>
      </c>
      <c r="N705" s="436">
        <f>N703+N704</f>
        <v>0</v>
      </c>
    </row>
    <row r="706" spans="1:14" s="437" customFormat="1" ht="14.1" hidden="1" customHeight="1">
      <c r="A706" s="672"/>
      <c r="B706" s="682"/>
      <c r="C706" s="674"/>
      <c r="D706" s="675"/>
      <c r="E706" s="676" t="s">
        <v>685</v>
      </c>
      <c r="F706" s="721"/>
      <c r="G706" s="469" t="s">
        <v>6</v>
      </c>
      <c r="H706" s="403">
        <f t="shared" si="91"/>
        <v>38600</v>
      </c>
      <c r="I706" s="404">
        <f t="shared" si="92"/>
        <v>38600</v>
      </c>
      <c r="J706" s="404">
        <v>0</v>
      </c>
      <c r="K706" s="404">
        <v>38600</v>
      </c>
      <c r="L706" s="404">
        <f t="shared" si="93"/>
        <v>0</v>
      </c>
      <c r="M706" s="404">
        <v>0</v>
      </c>
      <c r="N706" s="404">
        <v>0</v>
      </c>
    </row>
    <row r="707" spans="1:14" s="437" customFormat="1" ht="14.1" hidden="1" customHeight="1">
      <c r="A707" s="672"/>
      <c r="B707" s="728"/>
      <c r="C707" s="674"/>
      <c r="D707" s="728"/>
      <c r="E707" s="724"/>
      <c r="F707" s="725"/>
      <c r="G707" s="469" t="s">
        <v>7</v>
      </c>
      <c r="H707" s="403">
        <f t="shared" si="91"/>
        <v>0</v>
      </c>
      <c r="I707" s="404">
        <f t="shared" si="92"/>
        <v>0</v>
      </c>
      <c r="J707" s="404">
        <v>0</v>
      </c>
      <c r="K707" s="404">
        <v>0</v>
      </c>
      <c r="L707" s="404">
        <f t="shared" si="93"/>
        <v>0</v>
      </c>
      <c r="M707" s="404">
        <v>0</v>
      </c>
      <c r="N707" s="404">
        <v>0</v>
      </c>
    </row>
    <row r="708" spans="1:14" s="355" customFormat="1" ht="14.1" hidden="1" customHeight="1">
      <c r="A708" s="687"/>
      <c r="B708" s="729"/>
      <c r="C708" s="689"/>
      <c r="D708" s="729"/>
      <c r="E708" s="726"/>
      <c r="F708" s="727"/>
      <c r="G708" s="470" t="s">
        <v>8</v>
      </c>
      <c r="H708" s="435">
        <f t="shared" si="91"/>
        <v>38600</v>
      </c>
      <c r="I708" s="436">
        <f t="shared" si="92"/>
        <v>38600</v>
      </c>
      <c r="J708" s="436">
        <f>J706+J707</f>
        <v>0</v>
      </c>
      <c r="K708" s="436">
        <f>K706+K707</f>
        <v>38600</v>
      </c>
      <c r="L708" s="436">
        <f t="shared" si="93"/>
        <v>0</v>
      </c>
      <c r="M708" s="436">
        <f>M706+M707</f>
        <v>0</v>
      </c>
      <c r="N708" s="436">
        <f>N706+N707</f>
        <v>0</v>
      </c>
    </row>
    <row r="709" spans="1:14" s="437" customFormat="1" ht="14.1" hidden="1" customHeight="1">
      <c r="A709" s="672"/>
      <c r="B709" s="682"/>
      <c r="C709" s="674"/>
      <c r="D709" s="675"/>
      <c r="E709" s="676" t="s">
        <v>686</v>
      </c>
      <c r="F709" s="721"/>
      <c r="G709" s="469" t="s">
        <v>6</v>
      </c>
      <c r="H709" s="403">
        <f t="shared" si="91"/>
        <v>134000</v>
      </c>
      <c r="I709" s="404">
        <f t="shared" si="92"/>
        <v>134000</v>
      </c>
      <c r="J709" s="404">
        <v>134000</v>
      </c>
      <c r="K709" s="404">
        <v>0</v>
      </c>
      <c r="L709" s="404">
        <f t="shared" si="93"/>
        <v>0</v>
      </c>
      <c r="M709" s="404">
        <v>0</v>
      </c>
      <c r="N709" s="404">
        <v>0</v>
      </c>
    </row>
    <row r="710" spans="1:14" s="437" customFormat="1" ht="14.1" hidden="1" customHeight="1">
      <c r="A710" s="672"/>
      <c r="B710" s="728"/>
      <c r="C710" s="674"/>
      <c r="D710" s="728"/>
      <c r="E710" s="724"/>
      <c r="F710" s="725"/>
      <c r="G710" s="469" t="s">
        <v>7</v>
      </c>
      <c r="H710" s="403">
        <f t="shared" si="91"/>
        <v>0</v>
      </c>
      <c r="I710" s="404">
        <f t="shared" si="92"/>
        <v>0</v>
      </c>
      <c r="J710" s="404">
        <v>0</v>
      </c>
      <c r="K710" s="404">
        <v>0</v>
      </c>
      <c r="L710" s="404">
        <f t="shared" si="93"/>
        <v>0</v>
      </c>
      <c r="M710" s="404">
        <v>0</v>
      </c>
      <c r="N710" s="404">
        <v>0</v>
      </c>
    </row>
    <row r="711" spans="1:14" s="355" customFormat="1" ht="14.1" hidden="1" customHeight="1">
      <c r="A711" s="687"/>
      <c r="B711" s="729"/>
      <c r="C711" s="689"/>
      <c r="D711" s="729"/>
      <c r="E711" s="724"/>
      <c r="F711" s="725"/>
      <c r="G711" s="470" t="s">
        <v>8</v>
      </c>
      <c r="H711" s="435">
        <f t="shared" si="91"/>
        <v>134000</v>
      </c>
      <c r="I711" s="436">
        <f t="shared" si="92"/>
        <v>134000</v>
      </c>
      <c r="J711" s="436">
        <f>J709+J710</f>
        <v>134000</v>
      </c>
      <c r="K711" s="436">
        <f>K709+K710</f>
        <v>0</v>
      </c>
      <c r="L711" s="436">
        <f t="shared" si="93"/>
        <v>0</v>
      </c>
      <c r="M711" s="436">
        <f>M709+M710</f>
        <v>0</v>
      </c>
      <c r="N711" s="436">
        <f>N709+N710</f>
        <v>0</v>
      </c>
    </row>
    <row r="712" spans="1:14" s="437" customFormat="1" ht="15" hidden="1" customHeight="1">
      <c r="A712" s="672"/>
      <c r="B712" s="682"/>
      <c r="C712" s="674"/>
      <c r="D712" s="675"/>
      <c r="E712" s="676" t="s">
        <v>687</v>
      </c>
      <c r="F712" s="721"/>
      <c r="G712" s="469" t="s">
        <v>6</v>
      </c>
      <c r="H712" s="403">
        <f t="shared" si="91"/>
        <v>145000</v>
      </c>
      <c r="I712" s="404">
        <f t="shared" si="92"/>
        <v>145000</v>
      </c>
      <c r="J712" s="404">
        <v>0</v>
      </c>
      <c r="K712" s="404">
        <v>145000</v>
      </c>
      <c r="L712" s="404">
        <f t="shared" si="93"/>
        <v>0</v>
      </c>
      <c r="M712" s="404">
        <v>0</v>
      </c>
      <c r="N712" s="404">
        <v>0</v>
      </c>
    </row>
    <row r="713" spans="1:14" s="437" customFormat="1" ht="15" hidden="1" customHeight="1">
      <c r="A713" s="672"/>
      <c r="B713" s="728"/>
      <c r="C713" s="674"/>
      <c r="D713" s="728"/>
      <c r="E713" s="724"/>
      <c r="F713" s="725"/>
      <c r="G713" s="469" t="s">
        <v>7</v>
      </c>
      <c r="H713" s="403">
        <f t="shared" si="91"/>
        <v>0</v>
      </c>
      <c r="I713" s="404">
        <f t="shared" si="92"/>
        <v>0</v>
      </c>
      <c r="J713" s="404">
        <v>0</v>
      </c>
      <c r="K713" s="404">
        <v>0</v>
      </c>
      <c r="L713" s="404">
        <f t="shared" si="93"/>
        <v>0</v>
      </c>
      <c r="M713" s="404">
        <v>0</v>
      </c>
      <c r="N713" s="404">
        <v>0</v>
      </c>
    </row>
    <row r="714" spans="1:14" s="355" customFormat="1" ht="15" hidden="1" customHeight="1">
      <c r="A714" s="687"/>
      <c r="B714" s="729"/>
      <c r="C714" s="689"/>
      <c r="D714" s="729"/>
      <c r="E714" s="726"/>
      <c r="F714" s="727"/>
      <c r="G714" s="470" t="s">
        <v>8</v>
      </c>
      <c r="H714" s="435">
        <f t="shared" si="91"/>
        <v>145000</v>
      </c>
      <c r="I714" s="436">
        <f t="shared" si="92"/>
        <v>145000</v>
      </c>
      <c r="J714" s="436">
        <f>J712+J713</f>
        <v>0</v>
      </c>
      <c r="K714" s="436">
        <f>K712+K713</f>
        <v>145000</v>
      </c>
      <c r="L714" s="436">
        <f t="shared" si="93"/>
        <v>0</v>
      </c>
      <c r="M714" s="436">
        <f>M712+M713</f>
        <v>0</v>
      </c>
      <c r="N714" s="436">
        <f>N712+N713</f>
        <v>0</v>
      </c>
    </row>
    <row r="715" spans="1:14" s="355" customFormat="1" ht="15" hidden="1" customHeight="1">
      <c r="A715" s="687"/>
      <c r="B715" s="688"/>
      <c r="C715" s="693" t="s">
        <v>454</v>
      </c>
      <c r="D715" s="694"/>
      <c r="E715" s="715" t="s">
        <v>688</v>
      </c>
      <c r="F715" s="716"/>
      <c r="G715" s="402" t="s">
        <v>6</v>
      </c>
      <c r="H715" s="403">
        <f t="shared" si="91"/>
        <v>74000</v>
      </c>
      <c r="I715" s="404">
        <f t="shared" si="92"/>
        <v>74000</v>
      </c>
      <c r="J715" s="404">
        <v>0</v>
      </c>
      <c r="K715" s="404">
        <v>74000</v>
      </c>
      <c r="L715" s="404">
        <f t="shared" si="93"/>
        <v>0</v>
      </c>
      <c r="M715" s="404">
        <v>0</v>
      </c>
      <c r="N715" s="404">
        <v>0</v>
      </c>
    </row>
    <row r="716" spans="1:14" s="355" customFormat="1" ht="15" hidden="1" customHeight="1">
      <c r="A716" s="687"/>
      <c r="B716" s="695"/>
      <c r="C716" s="689"/>
      <c r="D716" s="695"/>
      <c r="E716" s="717"/>
      <c r="F716" s="718"/>
      <c r="G716" s="402" t="s">
        <v>7</v>
      </c>
      <c r="H716" s="403">
        <f t="shared" si="91"/>
        <v>0</v>
      </c>
      <c r="I716" s="404">
        <f t="shared" si="92"/>
        <v>0</v>
      </c>
      <c r="J716" s="404">
        <v>0</v>
      </c>
      <c r="K716" s="404">
        <v>0</v>
      </c>
      <c r="L716" s="404">
        <f t="shared" si="93"/>
        <v>0</v>
      </c>
      <c r="M716" s="404">
        <v>0</v>
      </c>
      <c r="N716" s="404">
        <v>0</v>
      </c>
    </row>
    <row r="717" spans="1:14" s="355" customFormat="1" ht="15" hidden="1" customHeight="1">
      <c r="A717" s="687"/>
      <c r="B717" s="695"/>
      <c r="C717" s="689"/>
      <c r="D717" s="695"/>
      <c r="E717" s="719"/>
      <c r="F717" s="720"/>
      <c r="G717" s="402" t="s">
        <v>8</v>
      </c>
      <c r="H717" s="403">
        <f t="shared" si="91"/>
        <v>74000</v>
      </c>
      <c r="I717" s="404">
        <f t="shared" si="92"/>
        <v>74000</v>
      </c>
      <c r="J717" s="404">
        <f>J715+J716</f>
        <v>0</v>
      </c>
      <c r="K717" s="404">
        <f>K715+K716</f>
        <v>74000</v>
      </c>
      <c r="L717" s="404">
        <f t="shared" si="93"/>
        <v>0</v>
      </c>
      <c r="M717" s="404">
        <f>M715+M716</f>
        <v>0</v>
      </c>
      <c r="N717" s="404">
        <f>N715+N716</f>
        <v>0</v>
      </c>
    </row>
    <row r="718" spans="1:14" s="437" customFormat="1" ht="14.25" hidden="1" customHeight="1">
      <c r="A718" s="672"/>
      <c r="B718" s="682"/>
      <c r="C718" s="674"/>
      <c r="D718" s="675"/>
      <c r="E718" s="676" t="s">
        <v>689</v>
      </c>
      <c r="F718" s="677"/>
      <c r="G718" s="402" t="s">
        <v>6</v>
      </c>
      <c r="H718" s="403">
        <f t="shared" si="91"/>
        <v>0</v>
      </c>
      <c r="I718" s="404">
        <f t="shared" si="92"/>
        <v>0</v>
      </c>
      <c r="J718" s="404">
        <v>0</v>
      </c>
      <c r="K718" s="404">
        <v>0</v>
      </c>
      <c r="L718" s="404">
        <f t="shared" si="93"/>
        <v>0</v>
      </c>
      <c r="M718" s="404">
        <v>0</v>
      </c>
      <c r="N718" s="404">
        <v>0</v>
      </c>
    </row>
    <row r="719" spans="1:14" s="437" customFormat="1" ht="14.25" hidden="1" customHeight="1">
      <c r="A719" s="672"/>
      <c r="B719" s="695"/>
      <c r="C719" s="674"/>
      <c r="D719" s="695"/>
      <c r="E719" s="678"/>
      <c r="F719" s="679"/>
      <c r="G719" s="402" t="s">
        <v>7</v>
      </c>
      <c r="H719" s="403">
        <f t="shared" si="91"/>
        <v>0</v>
      </c>
      <c r="I719" s="404">
        <f t="shared" si="92"/>
        <v>0</v>
      </c>
      <c r="J719" s="404">
        <v>0</v>
      </c>
      <c r="K719" s="404">
        <v>0</v>
      </c>
      <c r="L719" s="404">
        <f t="shared" si="93"/>
        <v>0</v>
      </c>
      <c r="M719" s="404">
        <v>0</v>
      </c>
      <c r="N719" s="404">
        <v>0</v>
      </c>
    </row>
    <row r="720" spans="1:14" s="437" customFormat="1" ht="14.25" hidden="1" customHeight="1">
      <c r="A720" s="672"/>
      <c r="B720" s="695"/>
      <c r="C720" s="674"/>
      <c r="D720" s="695"/>
      <c r="E720" s="680"/>
      <c r="F720" s="681"/>
      <c r="G720" s="402" t="s">
        <v>8</v>
      </c>
      <c r="H720" s="403">
        <f t="shared" si="91"/>
        <v>0</v>
      </c>
      <c r="I720" s="404">
        <f t="shared" si="92"/>
        <v>0</v>
      </c>
      <c r="J720" s="404">
        <f>J718+J719</f>
        <v>0</v>
      </c>
      <c r="K720" s="404">
        <f>K718+K719</f>
        <v>0</v>
      </c>
      <c r="L720" s="404">
        <f t="shared" si="93"/>
        <v>0</v>
      </c>
      <c r="M720" s="404">
        <f>M718+M719</f>
        <v>0</v>
      </c>
      <c r="N720" s="404">
        <f>N718+N719</f>
        <v>0</v>
      </c>
    </row>
    <row r="721" spans="1:14" s="437" customFormat="1" ht="15" hidden="1" customHeight="1">
      <c r="A721" s="672"/>
      <c r="B721" s="682"/>
      <c r="C721" s="674"/>
      <c r="D721" s="675"/>
      <c r="E721" s="676" t="s">
        <v>690</v>
      </c>
      <c r="F721" s="677"/>
      <c r="G721" s="402" t="s">
        <v>6</v>
      </c>
      <c r="H721" s="403">
        <f t="shared" si="91"/>
        <v>170660</v>
      </c>
      <c r="I721" s="404">
        <f t="shared" si="92"/>
        <v>170660</v>
      </c>
      <c r="J721" s="404">
        <v>170660</v>
      </c>
      <c r="K721" s="404">
        <v>0</v>
      </c>
      <c r="L721" s="404">
        <f t="shared" si="93"/>
        <v>0</v>
      </c>
      <c r="M721" s="404">
        <v>0</v>
      </c>
      <c r="N721" s="404">
        <v>0</v>
      </c>
    </row>
    <row r="722" spans="1:14" s="437" customFormat="1" ht="15" hidden="1" customHeight="1">
      <c r="A722" s="672"/>
      <c r="B722" s="695"/>
      <c r="C722" s="674"/>
      <c r="D722" s="695"/>
      <c r="E722" s="678"/>
      <c r="F722" s="679"/>
      <c r="G722" s="402" t="s">
        <v>7</v>
      </c>
      <c r="H722" s="403">
        <f t="shared" si="91"/>
        <v>0</v>
      </c>
      <c r="I722" s="404">
        <f t="shared" si="92"/>
        <v>0</v>
      </c>
      <c r="J722" s="404">
        <v>0</v>
      </c>
      <c r="K722" s="404">
        <v>0</v>
      </c>
      <c r="L722" s="404">
        <f t="shared" si="93"/>
        <v>0</v>
      </c>
      <c r="M722" s="404">
        <v>0</v>
      </c>
      <c r="N722" s="404">
        <v>0</v>
      </c>
    </row>
    <row r="723" spans="1:14" s="437" customFormat="1" ht="15" hidden="1" customHeight="1">
      <c r="A723" s="672"/>
      <c r="B723" s="695"/>
      <c r="C723" s="674"/>
      <c r="D723" s="695"/>
      <c r="E723" s="680"/>
      <c r="F723" s="681"/>
      <c r="G723" s="402" t="s">
        <v>8</v>
      </c>
      <c r="H723" s="403">
        <f t="shared" si="91"/>
        <v>170660</v>
      </c>
      <c r="I723" s="404">
        <f t="shared" si="92"/>
        <v>170660</v>
      </c>
      <c r="J723" s="404">
        <f>J721+J722</f>
        <v>170660</v>
      </c>
      <c r="K723" s="404">
        <f>K721+K722</f>
        <v>0</v>
      </c>
      <c r="L723" s="404">
        <f t="shared" si="93"/>
        <v>0</v>
      </c>
      <c r="M723" s="404">
        <f>M721+M722</f>
        <v>0</v>
      </c>
      <c r="N723" s="404">
        <f>N721+N722</f>
        <v>0</v>
      </c>
    </row>
    <row r="724" spans="1:14" s="437" customFormat="1" ht="14.25" hidden="1" customHeight="1">
      <c r="A724" s="672"/>
      <c r="B724" s="682"/>
      <c r="C724" s="674"/>
      <c r="D724" s="675"/>
      <c r="E724" s="676" t="s">
        <v>691</v>
      </c>
      <c r="F724" s="721"/>
      <c r="G724" s="466" t="s">
        <v>6</v>
      </c>
      <c r="H724" s="403">
        <f t="shared" si="91"/>
        <v>419975</v>
      </c>
      <c r="I724" s="404">
        <f t="shared" si="92"/>
        <v>419975</v>
      </c>
      <c r="J724" s="404">
        <v>419975</v>
      </c>
      <c r="K724" s="404">
        <v>0</v>
      </c>
      <c r="L724" s="404">
        <f t="shared" si="93"/>
        <v>0</v>
      </c>
      <c r="M724" s="404">
        <v>0</v>
      </c>
      <c r="N724" s="404">
        <v>0</v>
      </c>
    </row>
    <row r="725" spans="1:14" s="437" customFormat="1" ht="14.25" hidden="1" customHeight="1">
      <c r="A725" s="672"/>
      <c r="B725" s="682"/>
      <c r="C725" s="674"/>
      <c r="D725" s="675"/>
      <c r="E725" s="678"/>
      <c r="F725" s="722"/>
      <c r="G725" s="466" t="s">
        <v>7</v>
      </c>
      <c r="H725" s="403">
        <f t="shared" si="91"/>
        <v>0</v>
      </c>
      <c r="I725" s="404">
        <f t="shared" si="92"/>
        <v>0</v>
      </c>
      <c r="J725" s="404">
        <v>0</v>
      </c>
      <c r="K725" s="404">
        <v>0</v>
      </c>
      <c r="L725" s="404">
        <f t="shared" si="93"/>
        <v>0</v>
      </c>
      <c r="M725" s="404">
        <v>0</v>
      </c>
      <c r="N725" s="404">
        <v>0</v>
      </c>
    </row>
    <row r="726" spans="1:14" s="355" customFormat="1" ht="14.25" hidden="1" customHeight="1">
      <c r="A726" s="687"/>
      <c r="B726" s="688"/>
      <c r="C726" s="689"/>
      <c r="D726" s="690"/>
      <c r="E726" s="680"/>
      <c r="F726" s="723"/>
      <c r="G726" s="434" t="s">
        <v>8</v>
      </c>
      <c r="H726" s="435">
        <f t="shared" si="91"/>
        <v>419975</v>
      </c>
      <c r="I726" s="436">
        <f t="shared" si="92"/>
        <v>419975</v>
      </c>
      <c r="J726" s="436">
        <f>J724+J725</f>
        <v>419975</v>
      </c>
      <c r="K726" s="436">
        <f>K724+K725</f>
        <v>0</v>
      </c>
      <c r="L726" s="436">
        <f t="shared" si="93"/>
        <v>0</v>
      </c>
      <c r="M726" s="436">
        <f>M724+M725</f>
        <v>0</v>
      </c>
      <c r="N726" s="436">
        <f>N724+N725</f>
        <v>0</v>
      </c>
    </row>
    <row r="727" spans="1:14" s="437" customFormat="1" ht="14.25" hidden="1" customHeight="1">
      <c r="A727" s="672"/>
      <c r="B727" s="682"/>
      <c r="C727" s="674"/>
      <c r="D727" s="675"/>
      <c r="E727" s="676" t="s">
        <v>692</v>
      </c>
      <c r="F727" s="721"/>
      <c r="G727" s="466" t="s">
        <v>6</v>
      </c>
      <c r="H727" s="403">
        <f t="shared" si="91"/>
        <v>40950</v>
      </c>
      <c r="I727" s="404">
        <f t="shared" si="92"/>
        <v>40950</v>
      </c>
      <c r="J727" s="404">
        <v>0</v>
      </c>
      <c r="K727" s="404">
        <v>40950</v>
      </c>
      <c r="L727" s="404">
        <f t="shared" si="93"/>
        <v>0</v>
      </c>
      <c r="M727" s="404">
        <v>0</v>
      </c>
      <c r="N727" s="404">
        <v>0</v>
      </c>
    </row>
    <row r="728" spans="1:14" s="437" customFormat="1" ht="14.25" hidden="1" customHeight="1">
      <c r="A728" s="672"/>
      <c r="B728" s="682"/>
      <c r="C728" s="674"/>
      <c r="D728" s="675"/>
      <c r="E728" s="678"/>
      <c r="F728" s="722"/>
      <c r="G728" s="466" t="s">
        <v>7</v>
      </c>
      <c r="H728" s="403">
        <f t="shared" si="91"/>
        <v>0</v>
      </c>
      <c r="I728" s="404">
        <f t="shared" si="92"/>
        <v>0</v>
      </c>
      <c r="J728" s="404">
        <v>0</v>
      </c>
      <c r="K728" s="404">
        <v>0</v>
      </c>
      <c r="L728" s="404">
        <f t="shared" si="93"/>
        <v>0</v>
      </c>
      <c r="M728" s="404">
        <v>0</v>
      </c>
      <c r="N728" s="404">
        <v>0</v>
      </c>
    </row>
    <row r="729" spans="1:14" s="355" customFormat="1" ht="14.25" hidden="1" customHeight="1">
      <c r="A729" s="687"/>
      <c r="B729" s="688"/>
      <c r="C729" s="689"/>
      <c r="D729" s="690"/>
      <c r="E729" s="680"/>
      <c r="F729" s="723"/>
      <c r="G729" s="434" t="s">
        <v>8</v>
      </c>
      <c r="H729" s="435">
        <f t="shared" si="91"/>
        <v>40950</v>
      </c>
      <c r="I729" s="436">
        <f t="shared" si="92"/>
        <v>40950</v>
      </c>
      <c r="J729" s="436">
        <f>J727+J728</f>
        <v>0</v>
      </c>
      <c r="K729" s="436">
        <f>K727+K728</f>
        <v>40950</v>
      </c>
      <c r="L729" s="436">
        <f t="shared" si="93"/>
        <v>0</v>
      </c>
      <c r="M729" s="436">
        <f>M727+M728</f>
        <v>0</v>
      </c>
      <c r="N729" s="436">
        <f>N727+N728</f>
        <v>0</v>
      </c>
    </row>
    <row r="730" spans="1:14" s="437" customFormat="1" ht="14.25" hidden="1" customHeight="1">
      <c r="A730" s="672"/>
      <c r="B730" s="682"/>
      <c r="C730" s="674"/>
      <c r="D730" s="675"/>
      <c r="E730" s="676" t="s">
        <v>693</v>
      </c>
      <c r="F730" s="721"/>
      <c r="G730" s="466" t="s">
        <v>6</v>
      </c>
      <c r="H730" s="403">
        <f t="shared" si="91"/>
        <v>12315</v>
      </c>
      <c r="I730" s="404">
        <f t="shared" si="92"/>
        <v>12315</v>
      </c>
      <c r="J730" s="404">
        <v>0</v>
      </c>
      <c r="K730" s="404">
        <v>12315</v>
      </c>
      <c r="L730" s="404">
        <f t="shared" si="93"/>
        <v>0</v>
      </c>
      <c r="M730" s="404">
        <v>0</v>
      </c>
      <c r="N730" s="404">
        <v>0</v>
      </c>
    </row>
    <row r="731" spans="1:14" s="437" customFormat="1" ht="14.25" hidden="1" customHeight="1">
      <c r="A731" s="672"/>
      <c r="B731" s="682"/>
      <c r="C731" s="674"/>
      <c r="D731" s="675"/>
      <c r="E731" s="678"/>
      <c r="F731" s="722"/>
      <c r="G731" s="466" t="s">
        <v>7</v>
      </c>
      <c r="H731" s="403">
        <f t="shared" si="91"/>
        <v>0</v>
      </c>
      <c r="I731" s="404">
        <f t="shared" si="92"/>
        <v>0</v>
      </c>
      <c r="J731" s="404">
        <v>0</v>
      </c>
      <c r="K731" s="404">
        <v>0</v>
      </c>
      <c r="L731" s="404">
        <f t="shared" si="93"/>
        <v>0</v>
      </c>
      <c r="M731" s="404">
        <v>0</v>
      </c>
      <c r="N731" s="404">
        <v>0</v>
      </c>
    </row>
    <row r="732" spans="1:14" s="355" customFormat="1" ht="14.25" hidden="1" customHeight="1">
      <c r="A732" s="687"/>
      <c r="B732" s="688"/>
      <c r="C732" s="689"/>
      <c r="D732" s="690"/>
      <c r="E732" s="680"/>
      <c r="F732" s="723"/>
      <c r="G732" s="434" t="s">
        <v>8</v>
      </c>
      <c r="H732" s="435">
        <f t="shared" si="91"/>
        <v>12315</v>
      </c>
      <c r="I732" s="436">
        <f t="shared" si="92"/>
        <v>12315</v>
      </c>
      <c r="J732" s="436">
        <f>J730+J731</f>
        <v>0</v>
      </c>
      <c r="K732" s="436">
        <f>K730+K731</f>
        <v>12315</v>
      </c>
      <c r="L732" s="436">
        <f t="shared" si="93"/>
        <v>0</v>
      </c>
      <c r="M732" s="436">
        <f>M730+M731</f>
        <v>0</v>
      </c>
      <c r="N732" s="436">
        <f>N730+N731</f>
        <v>0</v>
      </c>
    </row>
    <row r="733" spans="1:14" s="437" customFormat="1" ht="15" hidden="1" customHeight="1">
      <c r="A733" s="672"/>
      <c r="B733" s="682"/>
      <c r="C733" s="674"/>
      <c r="D733" s="675"/>
      <c r="E733" s="676" t="s">
        <v>694</v>
      </c>
      <c r="F733" s="677"/>
      <c r="G733" s="402" t="s">
        <v>6</v>
      </c>
      <c r="H733" s="403">
        <f t="shared" si="91"/>
        <v>391540</v>
      </c>
      <c r="I733" s="404">
        <f t="shared" si="92"/>
        <v>391540</v>
      </c>
      <c r="J733" s="404">
        <v>391540</v>
      </c>
      <c r="K733" s="404">
        <v>0</v>
      </c>
      <c r="L733" s="404">
        <f t="shared" si="93"/>
        <v>0</v>
      </c>
      <c r="M733" s="404">
        <v>0</v>
      </c>
      <c r="N733" s="404">
        <v>0</v>
      </c>
    </row>
    <row r="734" spans="1:14" s="437" customFormat="1" ht="15" hidden="1" customHeight="1">
      <c r="A734" s="672"/>
      <c r="B734" s="695"/>
      <c r="C734" s="674"/>
      <c r="D734" s="695"/>
      <c r="E734" s="678"/>
      <c r="F734" s="679"/>
      <c r="G734" s="402" t="s">
        <v>7</v>
      </c>
      <c r="H734" s="403">
        <f t="shared" si="91"/>
        <v>0</v>
      </c>
      <c r="I734" s="404">
        <f t="shared" si="92"/>
        <v>0</v>
      </c>
      <c r="J734" s="404">
        <v>0</v>
      </c>
      <c r="K734" s="404">
        <v>0</v>
      </c>
      <c r="L734" s="404">
        <f t="shared" si="93"/>
        <v>0</v>
      </c>
      <c r="M734" s="404">
        <v>0</v>
      </c>
      <c r="N734" s="404">
        <v>0</v>
      </c>
    </row>
    <row r="735" spans="1:14" s="437" customFormat="1" ht="15" hidden="1" customHeight="1">
      <c r="A735" s="672"/>
      <c r="B735" s="695"/>
      <c r="C735" s="674"/>
      <c r="D735" s="695"/>
      <c r="E735" s="678"/>
      <c r="F735" s="679"/>
      <c r="G735" s="452" t="s">
        <v>8</v>
      </c>
      <c r="H735" s="435">
        <f t="shared" si="91"/>
        <v>391540</v>
      </c>
      <c r="I735" s="436">
        <f t="shared" si="92"/>
        <v>391540</v>
      </c>
      <c r="J735" s="436">
        <f>J733+J734</f>
        <v>391540</v>
      </c>
      <c r="K735" s="436">
        <f>K733+K734</f>
        <v>0</v>
      </c>
      <c r="L735" s="436">
        <f t="shared" si="93"/>
        <v>0</v>
      </c>
      <c r="M735" s="436">
        <f>M733+M734</f>
        <v>0</v>
      </c>
      <c r="N735" s="436">
        <f>N733+N734</f>
        <v>0</v>
      </c>
    </row>
    <row r="736" spans="1:14" s="437" customFormat="1" ht="15" hidden="1" customHeight="1">
      <c r="A736" s="672"/>
      <c r="B736" s="682"/>
      <c r="C736" s="674"/>
      <c r="D736" s="675"/>
      <c r="E736" s="676" t="s">
        <v>695</v>
      </c>
      <c r="F736" s="677"/>
      <c r="G736" s="402" t="s">
        <v>6</v>
      </c>
      <c r="H736" s="403">
        <f t="shared" si="91"/>
        <v>0</v>
      </c>
      <c r="I736" s="404">
        <f t="shared" si="92"/>
        <v>0</v>
      </c>
      <c r="J736" s="404">
        <v>0</v>
      </c>
      <c r="K736" s="404">
        <v>0</v>
      </c>
      <c r="L736" s="404">
        <f t="shared" si="93"/>
        <v>0</v>
      </c>
      <c r="M736" s="404">
        <v>0</v>
      </c>
      <c r="N736" s="404">
        <v>0</v>
      </c>
    </row>
    <row r="737" spans="1:14" s="437" customFormat="1" ht="15" hidden="1" customHeight="1">
      <c r="A737" s="672"/>
      <c r="B737" s="695"/>
      <c r="C737" s="674"/>
      <c r="D737" s="695"/>
      <c r="E737" s="678"/>
      <c r="F737" s="679"/>
      <c r="G737" s="402" t="s">
        <v>7</v>
      </c>
      <c r="H737" s="403">
        <f t="shared" si="91"/>
        <v>0</v>
      </c>
      <c r="I737" s="404">
        <f t="shared" si="92"/>
        <v>0</v>
      </c>
      <c r="J737" s="404">
        <v>0</v>
      </c>
      <c r="K737" s="404">
        <v>0</v>
      </c>
      <c r="L737" s="404">
        <f t="shared" si="93"/>
        <v>0</v>
      </c>
      <c r="M737" s="404">
        <v>0</v>
      </c>
      <c r="N737" s="404">
        <v>0</v>
      </c>
    </row>
    <row r="738" spans="1:14" s="437" customFormat="1" ht="15" hidden="1" customHeight="1">
      <c r="A738" s="672"/>
      <c r="B738" s="695"/>
      <c r="C738" s="674"/>
      <c r="D738" s="695"/>
      <c r="E738" s="680"/>
      <c r="F738" s="681"/>
      <c r="G738" s="402" t="s">
        <v>8</v>
      </c>
      <c r="H738" s="403">
        <f t="shared" si="91"/>
        <v>0</v>
      </c>
      <c r="I738" s="404">
        <f t="shared" si="92"/>
        <v>0</v>
      </c>
      <c r="J738" s="404">
        <f>J736+J737</f>
        <v>0</v>
      </c>
      <c r="K738" s="404">
        <f>K736+K737</f>
        <v>0</v>
      </c>
      <c r="L738" s="404">
        <f t="shared" si="93"/>
        <v>0</v>
      </c>
      <c r="M738" s="404">
        <f>M736+M737</f>
        <v>0</v>
      </c>
      <c r="N738" s="404">
        <f>N736+N737</f>
        <v>0</v>
      </c>
    </row>
    <row r="739" spans="1:14" s="437" customFormat="1" ht="14.25" hidden="1" customHeight="1">
      <c r="A739" s="672"/>
      <c r="B739" s="682"/>
      <c r="C739" s="674"/>
      <c r="D739" s="675"/>
      <c r="E739" s="676" t="s">
        <v>696</v>
      </c>
      <c r="F739" s="677"/>
      <c r="G739" s="402" t="s">
        <v>6</v>
      </c>
      <c r="H739" s="403">
        <f t="shared" si="91"/>
        <v>110149</v>
      </c>
      <c r="I739" s="404">
        <f t="shared" si="92"/>
        <v>110149</v>
      </c>
      <c r="J739" s="404">
        <v>0</v>
      </c>
      <c r="K739" s="404">
        <v>110149</v>
      </c>
      <c r="L739" s="404">
        <f t="shared" si="93"/>
        <v>0</v>
      </c>
      <c r="M739" s="404">
        <v>0</v>
      </c>
      <c r="N739" s="404">
        <v>0</v>
      </c>
    </row>
    <row r="740" spans="1:14" s="437" customFormat="1" ht="14.25" hidden="1" customHeight="1">
      <c r="A740" s="672"/>
      <c r="B740" s="695"/>
      <c r="C740" s="674"/>
      <c r="D740" s="695"/>
      <c r="E740" s="678"/>
      <c r="F740" s="679"/>
      <c r="G740" s="402" t="s">
        <v>7</v>
      </c>
      <c r="H740" s="403">
        <f t="shared" si="91"/>
        <v>0</v>
      </c>
      <c r="I740" s="404">
        <f t="shared" si="92"/>
        <v>0</v>
      </c>
      <c r="J740" s="404">
        <v>0</v>
      </c>
      <c r="K740" s="404">
        <v>0</v>
      </c>
      <c r="L740" s="404">
        <f t="shared" si="93"/>
        <v>0</v>
      </c>
      <c r="M740" s="404">
        <v>0</v>
      </c>
      <c r="N740" s="404">
        <v>0</v>
      </c>
    </row>
    <row r="741" spans="1:14" s="437" customFormat="1" ht="14.25" hidden="1" customHeight="1">
      <c r="A741" s="672"/>
      <c r="B741" s="695"/>
      <c r="C741" s="674"/>
      <c r="D741" s="695"/>
      <c r="E741" s="680"/>
      <c r="F741" s="681"/>
      <c r="G741" s="402" t="s">
        <v>8</v>
      </c>
      <c r="H741" s="403">
        <f t="shared" si="91"/>
        <v>110149</v>
      </c>
      <c r="I741" s="404">
        <f t="shared" si="92"/>
        <v>110149</v>
      </c>
      <c r="J741" s="404">
        <f>J739+J740</f>
        <v>0</v>
      </c>
      <c r="K741" s="404">
        <f>K739+K740</f>
        <v>110149</v>
      </c>
      <c r="L741" s="404">
        <f t="shared" si="93"/>
        <v>0</v>
      </c>
      <c r="M741" s="404">
        <f>M739+M740</f>
        <v>0</v>
      </c>
      <c r="N741" s="404">
        <f>N739+N740</f>
        <v>0</v>
      </c>
    </row>
    <row r="742" spans="1:14" s="437" customFormat="1" ht="14.25" hidden="1" customHeight="1">
      <c r="A742" s="672"/>
      <c r="B742" s="682"/>
      <c r="C742" s="674"/>
      <c r="D742" s="675"/>
      <c r="E742" s="676" t="s">
        <v>697</v>
      </c>
      <c r="F742" s="677"/>
      <c r="G742" s="402" t="s">
        <v>6</v>
      </c>
      <c r="H742" s="403">
        <f t="shared" si="91"/>
        <v>6400</v>
      </c>
      <c r="I742" s="404">
        <f t="shared" si="92"/>
        <v>6400</v>
      </c>
      <c r="J742" s="404">
        <v>0</v>
      </c>
      <c r="K742" s="404">
        <v>6400</v>
      </c>
      <c r="L742" s="404">
        <f t="shared" si="93"/>
        <v>0</v>
      </c>
      <c r="M742" s="404">
        <v>0</v>
      </c>
      <c r="N742" s="404">
        <v>0</v>
      </c>
    </row>
    <row r="743" spans="1:14" s="437" customFormat="1" ht="14.25" hidden="1" customHeight="1">
      <c r="A743" s="672"/>
      <c r="B743" s="695"/>
      <c r="C743" s="674"/>
      <c r="D743" s="695"/>
      <c r="E743" s="678"/>
      <c r="F743" s="679"/>
      <c r="G743" s="402" t="s">
        <v>7</v>
      </c>
      <c r="H743" s="403">
        <f t="shared" ref="H743:H792" si="94">I743+L743</f>
        <v>0</v>
      </c>
      <c r="I743" s="404">
        <f t="shared" ref="I743:I792" si="95">J743+K743</f>
        <v>0</v>
      </c>
      <c r="J743" s="404">
        <v>0</v>
      </c>
      <c r="K743" s="404">
        <v>0</v>
      </c>
      <c r="L743" s="404">
        <f t="shared" ref="L743:L792" si="96">M743+N743</f>
        <v>0</v>
      </c>
      <c r="M743" s="404">
        <v>0</v>
      </c>
      <c r="N743" s="404">
        <v>0</v>
      </c>
    </row>
    <row r="744" spans="1:14" s="437" customFormat="1" ht="14.25" hidden="1" customHeight="1">
      <c r="A744" s="672"/>
      <c r="B744" s="695"/>
      <c r="C744" s="674"/>
      <c r="D744" s="695"/>
      <c r="E744" s="680"/>
      <c r="F744" s="681"/>
      <c r="G744" s="402" t="s">
        <v>8</v>
      </c>
      <c r="H744" s="403">
        <f t="shared" si="94"/>
        <v>6400</v>
      </c>
      <c r="I744" s="404">
        <f t="shared" si="95"/>
        <v>6400</v>
      </c>
      <c r="J744" s="404">
        <f>J742+J743</f>
        <v>0</v>
      </c>
      <c r="K744" s="404">
        <f>K742+K743</f>
        <v>6400</v>
      </c>
      <c r="L744" s="404">
        <f t="shared" si="96"/>
        <v>0</v>
      </c>
      <c r="M744" s="404">
        <f>M742+M743</f>
        <v>0</v>
      </c>
      <c r="N744" s="404">
        <f>N742+N743</f>
        <v>0</v>
      </c>
    </row>
    <row r="745" spans="1:14" s="437" customFormat="1" ht="14.25" hidden="1" customHeight="1">
      <c r="A745" s="672"/>
      <c r="B745" s="682"/>
      <c r="C745" s="674"/>
      <c r="D745" s="675"/>
      <c r="E745" s="676" t="s">
        <v>698</v>
      </c>
      <c r="F745" s="677"/>
      <c r="G745" s="402" t="s">
        <v>6</v>
      </c>
      <c r="H745" s="403">
        <f t="shared" si="94"/>
        <v>25900</v>
      </c>
      <c r="I745" s="404">
        <f t="shared" si="95"/>
        <v>25900</v>
      </c>
      <c r="J745" s="404">
        <v>25900</v>
      </c>
      <c r="K745" s="404">
        <v>0</v>
      </c>
      <c r="L745" s="404">
        <f t="shared" si="96"/>
        <v>0</v>
      </c>
      <c r="M745" s="404">
        <v>0</v>
      </c>
      <c r="N745" s="404">
        <v>0</v>
      </c>
    </row>
    <row r="746" spans="1:14" s="437" customFormat="1" ht="14.25" hidden="1" customHeight="1">
      <c r="A746" s="672"/>
      <c r="B746" s="695"/>
      <c r="C746" s="674"/>
      <c r="D746" s="695"/>
      <c r="E746" s="678"/>
      <c r="F746" s="679"/>
      <c r="G746" s="402" t="s">
        <v>7</v>
      </c>
      <c r="H746" s="403">
        <f t="shared" si="94"/>
        <v>0</v>
      </c>
      <c r="I746" s="404">
        <f t="shared" si="95"/>
        <v>0</v>
      </c>
      <c r="J746" s="404">
        <v>0</v>
      </c>
      <c r="K746" s="404">
        <v>0</v>
      </c>
      <c r="L746" s="404">
        <f t="shared" si="96"/>
        <v>0</v>
      </c>
      <c r="M746" s="404">
        <v>0</v>
      </c>
      <c r="N746" s="404">
        <v>0</v>
      </c>
    </row>
    <row r="747" spans="1:14" s="437" customFormat="1" ht="14.25" hidden="1" customHeight="1">
      <c r="A747" s="672"/>
      <c r="B747" s="695"/>
      <c r="C747" s="685"/>
      <c r="D747" s="697"/>
      <c r="E747" s="680"/>
      <c r="F747" s="681"/>
      <c r="G747" s="402" t="s">
        <v>8</v>
      </c>
      <c r="H747" s="403">
        <f t="shared" si="94"/>
        <v>25900</v>
      </c>
      <c r="I747" s="404">
        <f t="shared" si="95"/>
        <v>25900</v>
      </c>
      <c r="J747" s="404">
        <f>J745+J746</f>
        <v>25900</v>
      </c>
      <c r="K747" s="404">
        <f>K745+K746</f>
        <v>0</v>
      </c>
      <c r="L747" s="404">
        <f t="shared" si="96"/>
        <v>0</v>
      </c>
      <c r="M747" s="404">
        <f>M745+M746</f>
        <v>0</v>
      </c>
      <c r="N747" s="404">
        <f>N745+N746</f>
        <v>0</v>
      </c>
    </row>
    <row r="748" spans="1:14" s="355" customFormat="1" ht="15" hidden="1" customHeight="1">
      <c r="A748" s="687"/>
      <c r="B748" s="688"/>
      <c r="C748" s="693" t="s">
        <v>567</v>
      </c>
      <c r="D748" s="694"/>
      <c r="E748" s="715" t="s">
        <v>699</v>
      </c>
      <c r="F748" s="716"/>
      <c r="G748" s="473" t="s">
        <v>6</v>
      </c>
      <c r="H748" s="403">
        <f t="shared" si="94"/>
        <v>989892</v>
      </c>
      <c r="I748" s="404">
        <f t="shared" si="95"/>
        <v>225000</v>
      </c>
      <c r="J748" s="404">
        <v>0</v>
      </c>
      <c r="K748" s="404">
        <v>225000</v>
      </c>
      <c r="L748" s="404">
        <f t="shared" si="96"/>
        <v>764892</v>
      </c>
      <c r="M748" s="404">
        <v>0</v>
      </c>
      <c r="N748" s="404">
        <v>764892</v>
      </c>
    </row>
    <row r="749" spans="1:14" s="355" customFormat="1" ht="15" hidden="1" customHeight="1">
      <c r="A749" s="687"/>
      <c r="B749" s="695"/>
      <c r="C749" s="689"/>
      <c r="D749" s="695"/>
      <c r="E749" s="717"/>
      <c r="F749" s="718"/>
      <c r="G749" s="473" t="s">
        <v>7</v>
      </c>
      <c r="H749" s="403">
        <f t="shared" si="94"/>
        <v>0</v>
      </c>
      <c r="I749" s="404">
        <f t="shared" si="95"/>
        <v>0</v>
      </c>
      <c r="J749" s="404">
        <v>0</v>
      </c>
      <c r="K749" s="404">
        <v>0</v>
      </c>
      <c r="L749" s="404">
        <f t="shared" si="96"/>
        <v>0</v>
      </c>
      <c r="M749" s="404">
        <v>0</v>
      </c>
      <c r="N749" s="404">
        <v>0</v>
      </c>
    </row>
    <row r="750" spans="1:14" s="355" customFormat="1" ht="15" hidden="1" customHeight="1">
      <c r="A750" s="687"/>
      <c r="B750" s="695"/>
      <c r="C750" s="698"/>
      <c r="D750" s="697"/>
      <c r="E750" s="719"/>
      <c r="F750" s="720"/>
      <c r="G750" s="473" t="s">
        <v>8</v>
      </c>
      <c r="H750" s="403">
        <f t="shared" si="94"/>
        <v>989892</v>
      </c>
      <c r="I750" s="404">
        <f t="shared" si="95"/>
        <v>225000</v>
      </c>
      <c r="J750" s="404">
        <f>J748+J749</f>
        <v>0</v>
      </c>
      <c r="K750" s="404">
        <f>K748+K749</f>
        <v>225000</v>
      </c>
      <c r="L750" s="404">
        <f t="shared" si="96"/>
        <v>764892</v>
      </c>
      <c r="M750" s="404">
        <f>M748+M749</f>
        <v>0</v>
      </c>
      <c r="N750" s="404">
        <f>N748+N749</f>
        <v>764892</v>
      </c>
    </row>
    <row r="751" spans="1:14" s="437" customFormat="1" ht="15" hidden="1" customHeight="1">
      <c r="A751" s="672"/>
      <c r="B751" s="682"/>
      <c r="C751" s="713" t="s">
        <v>571</v>
      </c>
      <c r="D751" s="714"/>
      <c r="E751" s="676" t="s">
        <v>700</v>
      </c>
      <c r="F751" s="677"/>
      <c r="G751" s="402" t="s">
        <v>6</v>
      </c>
      <c r="H751" s="403">
        <f t="shared" si="94"/>
        <v>1100000</v>
      </c>
      <c r="I751" s="404">
        <f t="shared" si="95"/>
        <v>0</v>
      </c>
      <c r="J751" s="404">
        <v>0</v>
      </c>
      <c r="K751" s="404">
        <v>0</v>
      </c>
      <c r="L751" s="404">
        <f t="shared" si="96"/>
        <v>1100000</v>
      </c>
      <c r="M751" s="404">
        <v>0</v>
      </c>
      <c r="N751" s="404">
        <v>1100000</v>
      </c>
    </row>
    <row r="752" spans="1:14" s="437" customFormat="1" ht="15" hidden="1" customHeight="1">
      <c r="A752" s="672"/>
      <c r="B752" s="695"/>
      <c r="C752" s="674"/>
      <c r="D752" s="695"/>
      <c r="E752" s="678"/>
      <c r="F752" s="679"/>
      <c r="G752" s="402" t="s">
        <v>7</v>
      </c>
      <c r="H752" s="403">
        <f t="shared" si="94"/>
        <v>0</v>
      </c>
      <c r="I752" s="404">
        <f t="shared" si="95"/>
        <v>0</v>
      </c>
      <c r="J752" s="404">
        <v>0</v>
      </c>
      <c r="K752" s="404">
        <v>0</v>
      </c>
      <c r="L752" s="404">
        <f t="shared" si="96"/>
        <v>0</v>
      </c>
      <c r="M752" s="404">
        <v>0</v>
      </c>
      <c r="N752" s="404">
        <v>0</v>
      </c>
    </row>
    <row r="753" spans="1:14" s="437" customFormat="1" ht="15" hidden="1" customHeight="1">
      <c r="A753" s="672"/>
      <c r="B753" s="695"/>
      <c r="C753" s="674"/>
      <c r="D753" s="695"/>
      <c r="E753" s="680"/>
      <c r="F753" s="681"/>
      <c r="G753" s="402" t="s">
        <v>8</v>
      </c>
      <c r="H753" s="403">
        <f t="shared" si="94"/>
        <v>1100000</v>
      </c>
      <c r="I753" s="404">
        <f t="shared" si="95"/>
        <v>0</v>
      </c>
      <c r="J753" s="404">
        <f>J751+J752</f>
        <v>0</v>
      </c>
      <c r="K753" s="404">
        <f>K751+K752</f>
        <v>0</v>
      </c>
      <c r="L753" s="404">
        <f t="shared" si="96"/>
        <v>1100000</v>
      </c>
      <c r="M753" s="404">
        <f>M751+M752</f>
        <v>0</v>
      </c>
      <c r="N753" s="404">
        <f>N751+N752</f>
        <v>1100000</v>
      </c>
    </row>
    <row r="754" spans="1:14" s="355" customFormat="1" ht="15" hidden="1" customHeight="1">
      <c r="A754" s="687"/>
      <c r="B754" s="688"/>
      <c r="C754" s="689"/>
      <c r="D754" s="690"/>
      <c r="E754" s="676" t="s">
        <v>701</v>
      </c>
      <c r="F754" s="677"/>
      <c r="G754" s="402" t="s">
        <v>6</v>
      </c>
      <c r="H754" s="403">
        <f t="shared" si="94"/>
        <v>270000</v>
      </c>
      <c r="I754" s="404">
        <f t="shared" si="95"/>
        <v>270000</v>
      </c>
      <c r="J754" s="404">
        <v>0</v>
      </c>
      <c r="K754" s="404">
        <v>270000</v>
      </c>
      <c r="L754" s="404">
        <f t="shared" si="96"/>
        <v>0</v>
      </c>
      <c r="M754" s="404">
        <v>0</v>
      </c>
      <c r="N754" s="404">
        <v>0</v>
      </c>
    </row>
    <row r="755" spans="1:14" s="355" customFormat="1" ht="15" hidden="1" customHeight="1">
      <c r="A755" s="687"/>
      <c r="B755" s="695"/>
      <c r="C755" s="689"/>
      <c r="D755" s="695"/>
      <c r="E755" s="678"/>
      <c r="F755" s="679"/>
      <c r="G755" s="402" t="s">
        <v>7</v>
      </c>
      <c r="H755" s="403">
        <f t="shared" si="94"/>
        <v>0</v>
      </c>
      <c r="I755" s="404">
        <f t="shared" si="95"/>
        <v>0</v>
      </c>
      <c r="J755" s="404">
        <v>0</v>
      </c>
      <c r="K755" s="404">
        <v>0</v>
      </c>
      <c r="L755" s="404">
        <f t="shared" si="96"/>
        <v>0</v>
      </c>
      <c r="M755" s="404">
        <v>0</v>
      </c>
      <c r="N755" s="404">
        <v>0</v>
      </c>
    </row>
    <row r="756" spans="1:14" s="355" customFormat="1" ht="15" hidden="1" customHeight="1">
      <c r="A756" s="687"/>
      <c r="B756" s="695"/>
      <c r="C756" s="689"/>
      <c r="D756" s="695"/>
      <c r="E756" s="680"/>
      <c r="F756" s="681"/>
      <c r="G756" s="402" t="s">
        <v>8</v>
      </c>
      <c r="H756" s="403">
        <f t="shared" si="94"/>
        <v>270000</v>
      </c>
      <c r="I756" s="404">
        <f t="shared" si="95"/>
        <v>270000</v>
      </c>
      <c r="J756" s="404">
        <f>J754+J755</f>
        <v>0</v>
      </c>
      <c r="K756" s="404">
        <f>K754+K755</f>
        <v>270000</v>
      </c>
      <c r="L756" s="404">
        <f t="shared" si="96"/>
        <v>0</v>
      </c>
      <c r="M756" s="404">
        <f>M754+M755</f>
        <v>0</v>
      </c>
      <c r="N756" s="404">
        <f>N754+N755</f>
        <v>0</v>
      </c>
    </row>
    <row r="757" spans="1:14" s="437" customFormat="1" ht="15" hidden="1" customHeight="1">
      <c r="A757" s="672"/>
      <c r="B757" s="682"/>
      <c r="C757" s="674"/>
      <c r="D757" s="675"/>
      <c r="E757" s="676" t="s">
        <v>702</v>
      </c>
      <c r="F757" s="677"/>
      <c r="G757" s="402" t="s">
        <v>6</v>
      </c>
      <c r="H757" s="403">
        <f t="shared" si="94"/>
        <v>50000</v>
      </c>
      <c r="I757" s="404">
        <f t="shared" si="95"/>
        <v>50000</v>
      </c>
      <c r="J757" s="404">
        <v>0</v>
      </c>
      <c r="K757" s="404">
        <v>50000</v>
      </c>
      <c r="L757" s="404">
        <f t="shared" si="96"/>
        <v>0</v>
      </c>
      <c r="M757" s="404">
        <v>0</v>
      </c>
      <c r="N757" s="404">
        <v>0</v>
      </c>
    </row>
    <row r="758" spans="1:14" s="437" customFormat="1" ht="15" hidden="1" customHeight="1">
      <c r="A758" s="672"/>
      <c r="B758" s="695"/>
      <c r="C758" s="674"/>
      <c r="D758" s="695"/>
      <c r="E758" s="678"/>
      <c r="F758" s="679"/>
      <c r="G758" s="402" t="s">
        <v>7</v>
      </c>
      <c r="H758" s="403">
        <f t="shared" si="94"/>
        <v>0</v>
      </c>
      <c r="I758" s="404">
        <f t="shared" si="95"/>
        <v>0</v>
      </c>
      <c r="J758" s="404">
        <v>0</v>
      </c>
      <c r="K758" s="404">
        <v>0</v>
      </c>
      <c r="L758" s="404">
        <f t="shared" si="96"/>
        <v>0</v>
      </c>
      <c r="M758" s="404">
        <v>0</v>
      </c>
      <c r="N758" s="404">
        <v>0</v>
      </c>
    </row>
    <row r="759" spans="1:14" s="437" customFormat="1" ht="15" hidden="1" customHeight="1">
      <c r="A759" s="672"/>
      <c r="B759" s="695"/>
      <c r="C759" s="674"/>
      <c r="D759" s="695"/>
      <c r="E759" s="680"/>
      <c r="F759" s="681"/>
      <c r="G759" s="402" t="s">
        <v>8</v>
      </c>
      <c r="H759" s="403">
        <f t="shared" si="94"/>
        <v>50000</v>
      </c>
      <c r="I759" s="404">
        <f t="shared" si="95"/>
        <v>50000</v>
      </c>
      <c r="J759" s="404">
        <f>J757+J758</f>
        <v>0</v>
      </c>
      <c r="K759" s="404">
        <f>K757+K758</f>
        <v>50000</v>
      </c>
      <c r="L759" s="404">
        <f t="shared" si="96"/>
        <v>0</v>
      </c>
      <c r="M759" s="404">
        <f>M757+M758</f>
        <v>0</v>
      </c>
      <c r="N759" s="404">
        <f>N757+N758</f>
        <v>0</v>
      </c>
    </row>
    <row r="760" spans="1:14" s="437" customFormat="1" ht="15" hidden="1" customHeight="1">
      <c r="A760" s="672"/>
      <c r="B760" s="682"/>
      <c r="C760" s="674"/>
      <c r="D760" s="675"/>
      <c r="E760" s="676" t="s">
        <v>703</v>
      </c>
      <c r="F760" s="677"/>
      <c r="G760" s="402" t="s">
        <v>6</v>
      </c>
      <c r="H760" s="403">
        <f t="shared" si="94"/>
        <v>300000</v>
      </c>
      <c r="I760" s="404">
        <f t="shared" si="95"/>
        <v>300000</v>
      </c>
      <c r="J760" s="404">
        <v>0</v>
      </c>
      <c r="K760" s="404">
        <v>300000</v>
      </c>
      <c r="L760" s="404">
        <f t="shared" si="96"/>
        <v>0</v>
      </c>
      <c r="M760" s="404">
        <v>0</v>
      </c>
      <c r="N760" s="404">
        <v>0</v>
      </c>
    </row>
    <row r="761" spans="1:14" s="437" customFormat="1" ht="15" hidden="1" customHeight="1">
      <c r="A761" s="672"/>
      <c r="B761" s="695"/>
      <c r="C761" s="674"/>
      <c r="D761" s="695"/>
      <c r="E761" s="678"/>
      <c r="F761" s="679"/>
      <c r="G761" s="402" t="s">
        <v>7</v>
      </c>
      <c r="H761" s="403">
        <f t="shared" si="94"/>
        <v>0</v>
      </c>
      <c r="I761" s="404">
        <f t="shared" si="95"/>
        <v>0</v>
      </c>
      <c r="J761" s="404">
        <v>0</v>
      </c>
      <c r="K761" s="404">
        <v>0</v>
      </c>
      <c r="L761" s="404">
        <f t="shared" si="96"/>
        <v>0</v>
      </c>
      <c r="M761" s="404">
        <v>0</v>
      </c>
      <c r="N761" s="404">
        <v>0</v>
      </c>
    </row>
    <row r="762" spans="1:14" s="437" customFormat="1" ht="15" hidden="1" customHeight="1">
      <c r="A762" s="672"/>
      <c r="B762" s="695"/>
      <c r="C762" s="674"/>
      <c r="D762" s="695"/>
      <c r="E762" s="680"/>
      <c r="F762" s="681"/>
      <c r="G762" s="402" t="s">
        <v>8</v>
      </c>
      <c r="H762" s="403">
        <f t="shared" si="94"/>
        <v>300000</v>
      </c>
      <c r="I762" s="404">
        <f t="shared" si="95"/>
        <v>300000</v>
      </c>
      <c r="J762" s="404">
        <f>J760+J761</f>
        <v>0</v>
      </c>
      <c r="K762" s="404">
        <f>K760+K761</f>
        <v>300000</v>
      </c>
      <c r="L762" s="404">
        <f t="shared" si="96"/>
        <v>0</v>
      </c>
      <c r="M762" s="404">
        <f>M760+M761</f>
        <v>0</v>
      </c>
      <c r="N762" s="404">
        <f>N760+N761</f>
        <v>0</v>
      </c>
    </row>
    <row r="763" spans="1:14" s="437" customFormat="1" ht="15" hidden="1" customHeight="1">
      <c r="A763" s="672"/>
      <c r="B763" s="682"/>
      <c r="C763" s="674"/>
      <c r="D763" s="675"/>
      <c r="E763" s="676" t="s">
        <v>645</v>
      </c>
      <c r="F763" s="677"/>
      <c r="G763" s="402" t="s">
        <v>6</v>
      </c>
      <c r="H763" s="403">
        <f t="shared" si="94"/>
        <v>0</v>
      </c>
      <c r="I763" s="404">
        <f t="shared" si="95"/>
        <v>0</v>
      </c>
      <c r="J763" s="404">
        <v>0</v>
      </c>
      <c r="K763" s="404">
        <v>0</v>
      </c>
      <c r="L763" s="404">
        <f t="shared" si="96"/>
        <v>0</v>
      </c>
      <c r="M763" s="404">
        <v>0</v>
      </c>
      <c r="N763" s="404">
        <v>0</v>
      </c>
    </row>
    <row r="764" spans="1:14" s="437" customFormat="1" ht="15" hidden="1" customHeight="1">
      <c r="A764" s="672"/>
      <c r="B764" s="695"/>
      <c r="C764" s="674"/>
      <c r="D764" s="695"/>
      <c r="E764" s="678"/>
      <c r="F764" s="679"/>
      <c r="G764" s="402" t="s">
        <v>7</v>
      </c>
      <c r="H764" s="403">
        <f t="shared" si="94"/>
        <v>0</v>
      </c>
      <c r="I764" s="404">
        <f t="shared" si="95"/>
        <v>0</v>
      </c>
      <c r="J764" s="404">
        <v>0</v>
      </c>
      <c r="K764" s="404">
        <v>0</v>
      </c>
      <c r="L764" s="404">
        <f t="shared" si="96"/>
        <v>0</v>
      </c>
      <c r="M764" s="404">
        <v>0</v>
      </c>
      <c r="N764" s="404">
        <v>0</v>
      </c>
    </row>
    <row r="765" spans="1:14" s="437" customFormat="1" ht="15" hidden="1" customHeight="1">
      <c r="A765" s="672"/>
      <c r="B765" s="682"/>
      <c r="C765" s="674"/>
      <c r="D765" s="675"/>
      <c r="E765" s="680"/>
      <c r="F765" s="681"/>
      <c r="G765" s="402" t="s">
        <v>8</v>
      </c>
      <c r="H765" s="403">
        <f t="shared" si="94"/>
        <v>0</v>
      </c>
      <c r="I765" s="404">
        <f t="shared" si="95"/>
        <v>0</v>
      </c>
      <c r="J765" s="404">
        <f>J763+J764</f>
        <v>0</v>
      </c>
      <c r="K765" s="404">
        <f>K763+K764</f>
        <v>0</v>
      </c>
      <c r="L765" s="404">
        <f t="shared" si="96"/>
        <v>0</v>
      </c>
      <c r="M765" s="404">
        <f>M763+M764</f>
        <v>0</v>
      </c>
      <c r="N765" s="404">
        <f>N763+N764</f>
        <v>0</v>
      </c>
    </row>
    <row r="766" spans="1:14" s="437" customFormat="1" ht="15" hidden="1" customHeight="1">
      <c r="A766" s="672"/>
      <c r="B766" s="682"/>
      <c r="C766" s="674"/>
      <c r="D766" s="675"/>
      <c r="E766" s="676" t="s">
        <v>646</v>
      </c>
      <c r="F766" s="677"/>
      <c r="G766" s="402" t="s">
        <v>6</v>
      </c>
      <c r="H766" s="403">
        <f t="shared" si="94"/>
        <v>450000</v>
      </c>
      <c r="I766" s="404">
        <f t="shared" si="95"/>
        <v>450000</v>
      </c>
      <c r="J766" s="404">
        <v>0</v>
      </c>
      <c r="K766" s="404">
        <v>450000</v>
      </c>
      <c r="L766" s="404">
        <f t="shared" si="96"/>
        <v>0</v>
      </c>
      <c r="M766" s="404">
        <v>0</v>
      </c>
      <c r="N766" s="404">
        <v>0</v>
      </c>
    </row>
    <row r="767" spans="1:14" s="437" customFormat="1" ht="15" hidden="1" customHeight="1">
      <c r="A767" s="672"/>
      <c r="B767" s="682"/>
      <c r="C767" s="674"/>
      <c r="D767" s="675"/>
      <c r="E767" s="678"/>
      <c r="F767" s="679"/>
      <c r="G767" s="402" t="s">
        <v>7</v>
      </c>
      <c r="H767" s="403">
        <f t="shared" si="94"/>
        <v>0</v>
      </c>
      <c r="I767" s="404">
        <f t="shared" si="95"/>
        <v>0</v>
      </c>
      <c r="J767" s="404">
        <v>0</v>
      </c>
      <c r="K767" s="404">
        <v>0</v>
      </c>
      <c r="L767" s="404">
        <f t="shared" si="96"/>
        <v>0</v>
      </c>
      <c r="M767" s="404">
        <v>0</v>
      </c>
      <c r="N767" s="404">
        <v>0</v>
      </c>
    </row>
    <row r="768" spans="1:14" s="437" customFormat="1" ht="15" hidden="1" customHeight="1">
      <c r="A768" s="672"/>
      <c r="B768" s="682"/>
      <c r="C768" s="674"/>
      <c r="D768" s="675"/>
      <c r="E768" s="680"/>
      <c r="F768" s="681"/>
      <c r="G768" s="402" t="s">
        <v>8</v>
      </c>
      <c r="H768" s="403">
        <f t="shared" si="94"/>
        <v>450000</v>
      </c>
      <c r="I768" s="404">
        <f t="shared" si="95"/>
        <v>450000</v>
      </c>
      <c r="J768" s="404">
        <f>J766+J767</f>
        <v>0</v>
      </c>
      <c r="K768" s="404">
        <f>K766+K767</f>
        <v>450000</v>
      </c>
      <c r="L768" s="404">
        <f t="shared" si="96"/>
        <v>0</v>
      </c>
      <c r="M768" s="404">
        <f>M766+M767</f>
        <v>0</v>
      </c>
      <c r="N768" s="404">
        <f>N766+N767</f>
        <v>0</v>
      </c>
    </row>
    <row r="769" spans="1:14" s="437" customFormat="1" ht="15" hidden="1" customHeight="1">
      <c r="A769" s="672"/>
      <c r="B769" s="682"/>
      <c r="C769" s="674"/>
      <c r="D769" s="675"/>
      <c r="E769" s="676" t="s">
        <v>704</v>
      </c>
      <c r="F769" s="677"/>
      <c r="G769" s="402" t="s">
        <v>6</v>
      </c>
      <c r="H769" s="403">
        <f t="shared" si="94"/>
        <v>120601</v>
      </c>
      <c r="I769" s="404">
        <f t="shared" si="95"/>
        <v>120601</v>
      </c>
      <c r="J769" s="404">
        <v>0</v>
      </c>
      <c r="K769" s="404">
        <v>120601</v>
      </c>
      <c r="L769" s="404">
        <f t="shared" si="96"/>
        <v>0</v>
      </c>
      <c r="M769" s="404">
        <v>0</v>
      </c>
      <c r="N769" s="404">
        <v>0</v>
      </c>
    </row>
    <row r="770" spans="1:14" s="437" customFormat="1" ht="15" hidden="1" customHeight="1">
      <c r="A770" s="672"/>
      <c r="B770" s="682"/>
      <c r="C770" s="674"/>
      <c r="D770" s="675"/>
      <c r="E770" s="678"/>
      <c r="F770" s="679"/>
      <c r="G770" s="402" t="s">
        <v>7</v>
      </c>
      <c r="H770" s="403">
        <f t="shared" si="94"/>
        <v>0</v>
      </c>
      <c r="I770" s="404">
        <f t="shared" si="95"/>
        <v>0</v>
      </c>
      <c r="J770" s="404">
        <v>0</v>
      </c>
      <c r="K770" s="404">
        <v>0</v>
      </c>
      <c r="L770" s="404">
        <f t="shared" si="96"/>
        <v>0</v>
      </c>
      <c r="M770" s="404">
        <v>0</v>
      </c>
      <c r="N770" s="404">
        <v>0</v>
      </c>
    </row>
    <row r="771" spans="1:14" s="437" customFormat="1" ht="15" hidden="1" customHeight="1">
      <c r="A771" s="672"/>
      <c r="B771" s="682"/>
      <c r="C771" s="674"/>
      <c r="D771" s="675"/>
      <c r="E771" s="680"/>
      <c r="F771" s="681"/>
      <c r="G771" s="402" t="s">
        <v>8</v>
      </c>
      <c r="H771" s="403">
        <f t="shared" si="94"/>
        <v>120601</v>
      </c>
      <c r="I771" s="404">
        <f t="shared" si="95"/>
        <v>120601</v>
      </c>
      <c r="J771" s="404">
        <f>J769+J770</f>
        <v>0</v>
      </c>
      <c r="K771" s="404">
        <f>K769+K770</f>
        <v>120601</v>
      </c>
      <c r="L771" s="404">
        <f t="shared" si="96"/>
        <v>0</v>
      </c>
      <c r="M771" s="404">
        <f>M769+M770</f>
        <v>0</v>
      </c>
      <c r="N771" s="404">
        <f>N769+N770</f>
        <v>0</v>
      </c>
    </row>
    <row r="772" spans="1:14" s="477" customFormat="1" ht="15" hidden="1" customHeight="1">
      <c r="A772" s="699"/>
      <c r="B772" s="700"/>
      <c r="C772" s="701"/>
      <c r="D772" s="702"/>
      <c r="E772" s="703" t="s">
        <v>705</v>
      </c>
      <c r="F772" s="704"/>
      <c r="G772" s="474" t="s">
        <v>6</v>
      </c>
      <c r="H772" s="475">
        <f>I772+L772</f>
        <v>50000</v>
      </c>
      <c r="I772" s="476">
        <f>J772+K772</f>
        <v>50000</v>
      </c>
      <c r="J772" s="476">
        <v>0</v>
      </c>
      <c r="K772" s="476">
        <v>50000</v>
      </c>
      <c r="L772" s="476">
        <f>M772+N772</f>
        <v>0</v>
      </c>
      <c r="M772" s="476">
        <v>0</v>
      </c>
      <c r="N772" s="476">
        <v>0</v>
      </c>
    </row>
    <row r="773" spans="1:14" s="477" customFormat="1" ht="15" hidden="1" customHeight="1">
      <c r="A773" s="699"/>
      <c r="B773" s="700"/>
      <c r="C773" s="701"/>
      <c r="D773" s="702"/>
      <c r="E773" s="705"/>
      <c r="F773" s="706"/>
      <c r="G773" s="474" t="s">
        <v>7</v>
      </c>
      <c r="H773" s="475">
        <f>I773+L773</f>
        <v>0</v>
      </c>
      <c r="I773" s="476">
        <f>J773+K773</f>
        <v>0</v>
      </c>
      <c r="J773" s="476">
        <v>0</v>
      </c>
      <c r="K773" s="476">
        <v>0</v>
      </c>
      <c r="L773" s="476">
        <f>M773+N773</f>
        <v>0</v>
      </c>
      <c r="M773" s="476">
        <v>0</v>
      </c>
      <c r="N773" s="476">
        <v>0</v>
      </c>
    </row>
    <row r="774" spans="1:14" s="479" customFormat="1" ht="15" hidden="1" customHeight="1">
      <c r="A774" s="709"/>
      <c r="B774" s="710"/>
      <c r="C774" s="711"/>
      <c r="D774" s="712"/>
      <c r="E774" s="707"/>
      <c r="F774" s="708"/>
      <c r="G774" s="478" t="s">
        <v>8</v>
      </c>
      <c r="H774" s="475">
        <f>I774+L774</f>
        <v>50000</v>
      </c>
      <c r="I774" s="476">
        <f>J774+K774</f>
        <v>50000</v>
      </c>
      <c r="J774" s="476">
        <f>J772+J773</f>
        <v>0</v>
      </c>
      <c r="K774" s="476">
        <f>K772+K773</f>
        <v>50000</v>
      </c>
      <c r="L774" s="476">
        <f>M774+N774</f>
        <v>0</v>
      </c>
      <c r="M774" s="476">
        <f>M772+M773</f>
        <v>0</v>
      </c>
      <c r="N774" s="476">
        <f>N772+N773</f>
        <v>0</v>
      </c>
    </row>
    <row r="775" spans="1:14" s="355" customFormat="1" ht="15" hidden="1" customHeight="1">
      <c r="A775" s="687"/>
      <c r="B775" s="688"/>
      <c r="C775" s="689"/>
      <c r="D775" s="690"/>
      <c r="E775" s="676" t="s">
        <v>706</v>
      </c>
      <c r="F775" s="677"/>
      <c r="G775" s="402" t="s">
        <v>6</v>
      </c>
      <c r="H775" s="403">
        <f t="shared" ref="H775:H777" si="97">I775+L775</f>
        <v>50000</v>
      </c>
      <c r="I775" s="404">
        <f t="shared" ref="I775:I777" si="98">J775+K775</f>
        <v>0</v>
      </c>
      <c r="J775" s="404">
        <v>0</v>
      </c>
      <c r="K775" s="404">
        <v>0</v>
      </c>
      <c r="L775" s="404">
        <f t="shared" ref="L775:L777" si="99">M775+N775</f>
        <v>50000</v>
      </c>
      <c r="M775" s="404">
        <v>50000</v>
      </c>
      <c r="N775" s="404">
        <v>0</v>
      </c>
    </row>
    <row r="776" spans="1:14" s="355" customFormat="1" ht="15" hidden="1" customHeight="1">
      <c r="A776" s="687"/>
      <c r="B776" s="695"/>
      <c r="C776" s="689"/>
      <c r="D776" s="695"/>
      <c r="E776" s="678"/>
      <c r="F776" s="679"/>
      <c r="G776" s="402" t="s">
        <v>7</v>
      </c>
      <c r="H776" s="403">
        <f t="shared" si="97"/>
        <v>0</v>
      </c>
      <c r="I776" s="404">
        <f t="shared" si="98"/>
        <v>0</v>
      </c>
      <c r="J776" s="404">
        <v>0</v>
      </c>
      <c r="K776" s="404">
        <v>0</v>
      </c>
      <c r="L776" s="404">
        <f t="shared" si="99"/>
        <v>0</v>
      </c>
      <c r="M776" s="404">
        <v>0</v>
      </c>
      <c r="N776" s="404">
        <v>0</v>
      </c>
    </row>
    <row r="777" spans="1:14" s="355" customFormat="1" ht="15" hidden="1" customHeight="1">
      <c r="A777" s="696"/>
      <c r="B777" s="697"/>
      <c r="C777" s="698"/>
      <c r="D777" s="697"/>
      <c r="E777" s="680"/>
      <c r="F777" s="681"/>
      <c r="G777" s="402" t="s">
        <v>8</v>
      </c>
      <c r="H777" s="403">
        <f t="shared" si="97"/>
        <v>50000</v>
      </c>
      <c r="I777" s="404">
        <f t="shared" si="98"/>
        <v>0</v>
      </c>
      <c r="J777" s="404">
        <f>J775+J776</f>
        <v>0</v>
      </c>
      <c r="K777" s="404">
        <f>K775+K776</f>
        <v>0</v>
      </c>
      <c r="L777" s="404">
        <f t="shared" si="99"/>
        <v>50000</v>
      </c>
      <c r="M777" s="404">
        <f>M775+M776</f>
        <v>50000</v>
      </c>
      <c r="N777" s="404">
        <f>N775+N776</f>
        <v>0</v>
      </c>
    </row>
    <row r="778" spans="1:14" s="355" customFormat="1" ht="15" hidden="1" customHeight="1">
      <c r="A778" s="691" t="s">
        <v>707</v>
      </c>
      <c r="B778" s="692"/>
      <c r="C778" s="693" t="s">
        <v>708</v>
      </c>
      <c r="D778" s="694"/>
      <c r="E778" s="676" t="s">
        <v>709</v>
      </c>
      <c r="F778" s="677"/>
      <c r="G778" s="402" t="s">
        <v>6</v>
      </c>
      <c r="H778" s="403">
        <f t="shared" si="94"/>
        <v>3430000</v>
      </c>
      <c r="I778" s="404">
        <f t="shared" si="95"/>
        <v>0</v>
      </c>
      <c r="J778" s="404">
        <v>0</v>
      </c>
      <c r="K778" s="404">
        <v>0</v>
      </c>
      <c r="L778" s="404">
        <f t="shared" si="96"/>
        <v>3430000</v>
      </c>
      <c r="M778" s="404">
        <v>0</v>
      </c>
      <c r="N778" s="404">
        <v>3430000</v>
      </c>
    </row>
    <row r="779" spans="1:14" s="355" customFormat="1" ht="15" hidden="1" customHeight="1">
      <c r="A779" s="687"/>
      <c r="B779" s="688"/>
      <c r="C779" s="689"/>
      <c r="D779" s="690"/>
      <c r="E779" s="678"/>
      <c r="F779" s="679"/>
      <c r="G779" s="402" t="s">
        <v>7</v>
      </c>
      <c r="H779" s="403">
        <f t="shared" si="94"/>
        <v>0</v>
      </c>
      <c r="I779" s="404">
        <f t="shared" si="95"/>
        <v>0</v>
      </c>
      <c r="J779" s="404">
        <v>0</v>
      </c>
      <c r="K779" s="404">
        <v>0</v>
      </c>
      <c r="L779" s="404">
        <f t="shared" si="96"/>
        <v>0</v>
      </c>
      <c r="M779" s="404">
        <v>0</v>
      </c>
      <c r="N779" s="404">
        <v>0</v>
      </c>
    </row>
    <row r="780" spans="1:14" s="355" customFormat="1" ht="15" hidden="1" customHeight="1">
      <c r="A780" s="687"/>
      <c r="B780" s="688"/>
      <c r="C780" s="689"/>
      <c r="D780" s="690"/>
      <c r="E780" s="680"/>
      <c r="F780" s="681"/>
      <c r="G780" s="402" t="s">
        <v>8</v>
      </c>
      <c r="H780" s="403">
        <f t="shared" si="94"/>
        <v>3430000</v>
      </c>
      <c r="I780" s="404">
        <f t="shared" si="95"/>
        <v>0</v>
      </c>
      <c r="J780" s="404">
        <f>J778+J779</f>
        <v>0</v>
      </c>
      <c r="K780" s="404">
        <f>K778+K779</f>
        <v>0</v>
      </c>
      <c r="L780" s="404">
        <f t="shared" si="96"/>
        <v>3430000</v>
      </c>
      <c r="M780" s="404">
        <f>M778+M779</f>
        <v>0</v>
      </c>
      <c r="N780" s="404">
        <f>N778+N779</f>
        <v>3430000</v>
      </c>
    </row>
    <row r="781" spans="1:14" s="355" customFormat="1" ht="15" hidden="1" customHeight="1">
      <c r="A781" s="687"/>
      <c r="B781" s="688"/>
      <c r="C781" s="689"/>
      <c r="D781" s="690"/>
      <c r="E781" s="676" t="s">
        <v>710</v>
      </c>
      <c r="F781" s="677"/>
      <c r="G781" s="402" t="s">
        <v>6</v>
      </c>
      <c r="H781" s="403">
        <f t="shared" si="94"/>
        <v>640000</v>
      </c>
      <c r="I781" s="404">
        <f t="shared" si="95"/>
        <v>0</v>
      </c>
      <c r="J781" s="404">
        <v>0</v>
      </c>
      <c r="K781" s="404">
        <v>0</v>
      </c>
      <c r="L781" s="404">
        <f t="shared" si="96"/>
        <v>640000</v>
      </c>
      <c r="M781" s="404">
        <v>0</v>
      </c>
      <c r="N781" s="404">
        <v>640000</v>
      </c>
    </row>
    <row r="782" spans="1:14" s="355" customFormat="1" ht="15" hidden="1" customHeight="1">
      <c r="A782" s="687"/>
      <c r="B782" s="688"/>
      <c r="C782" s="689"/>
      <c r="D782" s="690"/>
      <c r="E782" s="678"/>
      <c r="F782" s="679"/>
      <c r="G782" s="402" t="s">
        <v>7</v>
      </c>
      <c r="H782" s="403">
        <f t="shared" si="94"/>
        <v>0</v>
      </c>
      <c r="I782" s="404">
        <f t="shared" si="95"/>
        <v>0</v>
      </c>
      <c r="J782" s="404">
        <v>0</v>
      </c>
      <c r="K782" s="404">
        <v>0</v>
      </c>
      <c r="L782" s="404">
        <f t="shared" si="96"/>
        <v>0</v>
      </c>
      <c r="M782" s="404">
        <v>0</v>
      </c>
      <c r="N782" s="404">
        <v>0</v>
      </c>
    </row>
    <row r="783" spans="1:14" s="355" customFormat="1" ht="15" hidden="1" customHeight="1">
      <c r="A783" s="687"/>
      <c r="B783" s="688"/>
      <c r="C783" s="689"/>
      <c r="D783" s="690"/>
      <c r="E783" s="680"/>
      <c r="F783" s="681"/>
      <c r="G783" s="402" t="s">
        <v>8</v>
      </c>
      <c r="H783" s="403">
        <f t="shared" si="94"/>
        <v>640000</v>
      </c>
      <c r="I783" s="404">
        <f t="shared" si="95"/>
        <v>0</v>
      </c>
      <c r="J783" s="404">
        <f>J781+J782</f>
        <v>0</v>
      </c>
      <c r="K783" s="404">
        <f>K781+K782</f>
        <v>0</v>
      </c>
      <c r="L783" s="404">
        <f t="shared" si="96"/>
        <v>640000</v>
      </c>
      <c r="M783" s="404">
        <f>M781+M782</f>
        <v>0</v>
      </c>
      <c r="N783" s="404">
        <f>N781+N782</f>
        <v>640000</v>
      </c>
    </row>
    <row r="784" spans="1:14" s="355" customFormat="1" ht="15" hidden="1" customHeight="1">
      <c r="A784" s="687"/>
      <c r="B784" s="688"/>
      <c r="C784" s="689"/>
      <c r="D784" s="690"/>
      <c r="E784" s="676" t="s">
        <v>711</v>
      </c>
      <c r="F784" s="677"/>
      <c r="G784" s="402" t="s">
        <v>6</v>
      </c>
      <c r="H784" s="403">
        <f t="shared" si="94"/>
        <v>0</v>
      </c>
      <c r="I784" s="404">
        <f t="shared" si="95"/>
        <v>0</v>
      </c>
      <c r="J784" s="404">
        <v>0</v>
      </c>
      <c r="K784" s="404">
        <v>0</v>
      </c>
      <c r="L784" s="404">
        <f t="shared" si="96"/>
        <v>0</v>
      </c>
      <c r="M784" s="404">
        <v>0</v>
      </c>
      <c r="N784" s="404">
        <v>0</v>
      </c>
    </row>
    <row r="785" spans="1:14" s="355" customFormat="1" ht="15" hidden="1" customHeight="1">
      <c r="A785" s="687"/>
      <c r="B785" s="688"/>
      <c r="C785" s="689"/>
      <c r="D785" s="690"/>
      <c r="E785" s="678"/>
      <c r="F785" s="679"/>
      <c r="G785" s="402" t="s">
        <v>7</v>
      </c>
      <c r="H785" s="403">
        <f t="shared" si="94"/>
        <v>0</v>
      </c>
      <c r="I785" s="404">
        <f t="shared" si="95"/>
        <v>0</v>
      </c>
      <c r="J785" s="404">
        <v>0</v>
      </c>
      <c r="K785" s="404">
        <v>0</v>
      </c>
      <c r="L785" s="404">
        <f t="shared" si="96"/>
        <v>0</v>
      </c>
      <c r="M785" s="404">
        <v>0</v>
      </c>
      <c r="N785" s="404">
        <v>0</v>
      </c>
    </row>
    <row r="786" spans="1:14" s="355" customFormat="1" ht="15" hidden="1" customHeight="1">
      <c r="A786" s="687"/>
      <c r="B786" s="688"/>
      <c r="C786" s="689"/>
      <c r="D786" s="690"/>
      <c r="E786" s="680"/>
      <c r="F786" s="681"/>
      <c r="G786" s="402" t="s">
        <v>8</v>
      </c>
      <c r="H786" s="403">
        <f t="shared" si="94"/>
        <v>0</v>
      </c>
      <c r="I786" s="404">
        <f t="shared" si="95"/>
        <v>0</v>
      </c>
      <c r="J786" s="404">
        <f>J784+J785</f>
        <v>0</v>
      </c>
      <c r="K786" s="404">
        <f>K784+K785</f>
        <v>0</v>
      </c>
      <c r="L786" s="404">
        <f t="shared" si="96"/>
        <v>0</v>
      </c>
      <c r="M786" s="404">
        <f>M784+M785</f>
        <v>0</v>
      </c>
      <c r="N786" s="404">
        <f>N784+N785</f>
        <v>0</v>
      </c>
    </row>
    <row r="787" spans="1:14" s="355" customFormat="1" ht="15" hidden="1" customHeight="1">
      <c r="A787" s="687"/>
      <c r="B787" s="688"/>
      <c r="C787" s="689"/>
      <c r="D787" s="690"/>
      <c r="E787" s="676" t="s">
        <v>712</v>
      </c>
      <c r="F787" s="677"/>
      <c r="G787" s="402" t="s">
        <v>6</v>
      </c>
      <c r="H787" s="403">
        <f t="shared" si="94"/>
        <v>50000</v>
      </c>
      <c r="I787" s="404">
        <f t="shared" si="95"/>
        <v>0</v>
      </c>
      <c r="J787" s="404">
        <v>0</v>
      </c>
      <c r="K787" s="404">
        <v>0</v>
      </c>
      <c r="L787" s="404">
        <f t="shared" si="96"/>
        <v>50000</v>
      </c>
      <c r="M787" s="404">
        <v>50000</v>
      </c>
      <c r="N787" s="404">
        <v>0</v>
      </c>
    </row>
    <row r="788" spans="1:14" s="355" customFormat="1" ht="15" hidden="1" customHeight="1">
      <c r="A788" s="687"/>
      <c r="B788" s="688"/>
      <c r="C788" s="689"/>
      <c r="D788" s="690"/>
      <c r="E788" s="678"/>
      <c r="F788" s="679"/>
      <c r="G788" s="402" t="s">
        <v>7</v>
      </c>
      <c r="H788" s="403">
        <f t="shared" si="94"/>
        <v>0</v>
      </c>
      <c r="I788" s="404">
        <f t="shared" si="95"/>
        <v>0</v>
      </c>
      <c r="J788" s="404">
        <v>0</v>
      </c>
      <c r="K788" s="404">
        <v>0</v>
      </c>
      <c r="L788" s="404">
        <f t="shared" si="96"/>
        <v>0</v>
      </c>
      <c r="M788" s="404">
        <v>0</v>
      </c>
      <c r="N788" s="404">
        <v>0</v>
      </c>
    </row>
    <row r="789" spans="1:14" s="355" customFormat="1" ht="15" hidden="1" customHeight="1">
      <c r="A789" s="687"/>
      <c r="B789" s="688"/>
      <c r="C789" s="689"/>
      <c r="D789" s="690"/>
      <c r="E789" s="680"/>
      <c r="F789" s="681"/>
      <c r="G789" s="402" t="s">
        <v>8</v>
      </c>
      <c r="H789" s="403">
        <f t="shared" si="94"/>
        <v>50000</v>
      </c>
      <c r="I789" s="404">
        <f t="shared" si="95"/>
        <v>0</v>
      </c>
      <c r="J789" s="404">
        <f>J787+J788</f>
        <v>0</v>
      </c>
      <c r="K789" s="404">
        <f>K787+K788</f>
        <v>0</v>
      </c>
      <c r="L789" s="404">
        <f t="shared" si="96"/>
        <v>50000</v>
      </c>
      <c r="M789" s="404">
        <f>M787+M788</f>
        <v>50000</v>
      </c>
      <c r="N789" s="404">
        <f>N787+N788</f>
        <v>0</v>
      </c>
    </row>
    <row r="790" spans="1:14" s="437" customFormat="1" ht="15" hidden="1" customHeight="1">
      <c r="A790" s="672"/>
      <c r="B790" s="673"/>
      <c r="C790" s="674"/>
      <c r="D790" s="675"/>
      <c r="E790" s="676" t="s">
        <v>713</v>
      </c>
      <c r="F790" s="677"/>
      <c r="G790" s="402" t="s">
        <v>6</v>
      </c>
      <c r="H790" s="403">
        <f t="shared" si="94"/>
        <v>2650000</v>
      </c>
      <c r="I790" s="404">
        <f t="shared" si="95"/>
        <v>2650000</v>
      </c>
      <c r="J790" s="404">
        <v>2650000</v>
      </c>
      <c r="K790" s="404">
        <v>0</v>
      </c>
      <c r="L790" s="404">
        <f t="shared" si="96"/>
        <v>0</v>
      </c>
      <c r="M790" s="404">
        <v>0</v>
      </c>
      <c r="N790" s="404">
        <v>0</v>
      </c>
    </row>
    <row r="791" spans="1:14" s="437" customFormat="1" ht="15" hidden="1" customHeight="1">
      <c r="A791" s="672"/>
      <c r="B791" s="682"/>
      <c r="C791" s="674"/>
      <c r="D791" s="675"/>
      <c r="E791" s="678"/>
      <c r="F791" s="679"/>
      <c r="G791" s="402" t="s">
        <v>7</v>
      </c>
      <c r="H791" s="403">
        <f t="shared" si="94"/>
        <v>0</v>
      </c>
      <c r="I791" s="404">
        <f t="shared" si="95"/>
        <v>0</v>
      </c>
      <c r="J791" s="404">
        <v>0</v>
      </c>
      <c r="K791" s="404">
        <v>0</v>
      </c>
      <c r="L791" s="404">
        <f t="shared" si="96"/>
        <v>0</v>
      </c>
      <c r="M791" s="404">
        <v>0</v>
      </c>
      <c r="N791" s="404">
        <v>0</v>
      </c>
    </row>
    <row r="792" spans="1:14" s="437" customFormat="1" ht="15" hidden="1" customHeight="1">
      <c r="A792" s="683"/>
      <c r="B792" s="684"/>
      <c r="C792" s="685"/>
      <c r="D792" s="686"/>
      <c r="E792" s="680"/>
      <c r="F792" s="681"/>
      <c r="G792" s="402" t="s">
        <v>8</v>
      </c>
      <c r="H792" s="403">
        <f t="shared" si="94"/>
        <v>2650000</v>
      </c>
      <c r="I792" s="404">
        <f t="shared" si="95"/>
        <v>2650000</v>
      </c>
      <c r="J792" s="404">
        <f>J790+J791</f>
        <v>2650000</v>
      </c>
      <c r="K792" s="404">
        <f>K790+K791</f>
        <v>0</v>
      </c>
      <c r="L792" s="404">
        <f t="shared" si="96"/>
        <v>0</v>
      </c>
      <c r="M792" s="404">
        <f>M790+M791</f>
        <v>0</v>
      </c>
      <c r="N792" s="404">
        <f>N790+N791</f>
        <v>0</v>
      </c>
    </row>
    <row r="793" spans="1:14" s="425" customFormat="1" ht="5.0999999999999996" customHeight="1">
      <c r="A793" s="449"/>
      <c r="B793" s="450"/>
      <c r="C793" s="450"/>
      <c r="D793" s="450"/>
      <c r="E793" s="450"/>
      <c r="F793" s="450"/>
      <c r="G793" s="480"/>
      <c r="H793" s="481"/>
      <c r="I793" s="482"/>
      <c r="J793" s="482"/>
      <c r="K793" s="482"/>
      <c r="L793" s="482"/>
      <c r="M793" s="482"/>
      <c r="N793" s="483"/>
    </row>
    <row r="794" spans="1:14" s="485" customFormat="1" ht="14.1" customHeight="1">
      <c r="A794" s="666" t="s">
        <v>145</v>
      </c>
      <c r="B794" s="667"/>
      <c r="C794" s="667"/>
      <c r="D794" s="667"/>
      <c r="E794" s="667"/>
      <c r="F794" s="667"/>
      <c r="G794" s="484" t="s">
        <v>6</v>
      </c>
      <c r="H794" s="382">
        <f t="shared" ref="H794:N796" si="100">H11</f>
        <v>549527158</v>
      </c>
      <c r="I794" s="382">
        <f t="shared" si="100"/>
        <v>325737132</v>
      </c>
      <c r="J794" s="382">
        <f t="shared" si="100"/>
        <v>186516647</v>
      </c>
      <c r="K794" s="382">
        <f t="shared" si="100"/>
        <v>139220485</v>
      </c>
      <c r="L794" s="382">
        <f t="shared" si="100"/>
        <v>223790026</v>
      </c>
      <c r="M794" s="382">
        <f t="shared" si="100"/>
        <v>25532971</v>
      </c>
      <c r="N794" s="382">
        <f t="shared" si="100"/>
        <v>198257055</v>
      </c>
    </row>
    <row r="795" spans="1:14" s="485" customFormat="1" ht="14.1" customHeight="1">
      <c r="A795" s="668"/>
      <c r="B795" s="669"/>
      <c r="C795" s="669"/>
      <c r="D795" s="669"/>
      <c r="E795" s="669"/>
      <c r="F795" s="669"/>
      <c r="G795" s="484" t="s">
        <v>7</v>
      </c>
      <c r="H795" s="382">
        <f t="shared" si="100"/>
        <v>9908940</v>
      </c>
      <c r="I795" s="382">
        <f t="shared" si="100"/>
        <v>0</v>
      </c>
      <c r="J795" s="382">
        <f t="shared" si="100"/>
        <v>0</v>
      </c>
      <c r="K795" s="382">
        <f t="shared" si="100"/>
        <v>0</v>
      </c>
      <c r="L795" s="382">
        <f t="shared" si="100"/>
        <v>9908940</v>
      </c>
      <c r="M795" s="382">
        <f t="shared" si="100"/>
        <v>0</v>
      </c>
      <c r="N795" s="382">
        <f t="shared" si="100"/>
        <v>9908940</v>
      </c>
    </row>
    <row r="796" spans="1:14" s="485" customFormat="1" ht="14.1" customHeight="1">
      <c r="A796" s="670"/>
      <c r="B796" s="671"/>
      <c r="C796" s="671"/>
      <c r="D796" s="671"/>
      <c r="E796" s="671"/>
      <c r="F796" s="671"/>
      <c r="G796" s="484" t="s">
        <v>8</v>
      </c>
      <c r="H796" s="382">
        <f t="shared" si="100"/>
        <v>559436098</v>
      </c>
      <c r="I796" s="382">
        <f t="shared" si="100"/>
        <v>325737132</v>
      </c>
      <c r="J796" s="382">
        <f t="shared" si="100"/>
        <v>186516647</v>
      </c>
      <c r="K796" s="382">
        <f t="shared" si="100"/>
        <v>139220485</v>
      </c>
      <c r="L796" s="382">
        <f t="shared" si="100"/>
        <v>233698966</v>
      </c>
      <c r="M796" s="382">
        <f t="shared" si="100"/>
        <v>25532971</v>
      </c>
      <c r="N796" s="382">
        <f t="shared" si="100"/>
        <v>208165995</v>
      </c>
    </row>
    <row r="797" spans="1:14" s="355" customFormat="1" ht="1.5" customHeight="1">
      <c r="A797" s="486"/>
      <c r="B797" s="486"/>
      <c r="C797" s="486"/>
      <c r="D797" s="486"/>
      <c r="E797" s="487"/>
      <c r="F797" s="488"/>
      <c r="G797" s="487"/>
      <c r="H797" s="489"/>
      <c r="I797" s="490"/>
      <c r="J797" s="490"/>
      <c r="K797" s="490"/>
      <c r="L797" s="490"/>
      <c r="M797" s="490"/>
      <c r="N797" s="490"/>
    </row>
    <row r="798" spans="1:14" ht="15" customHeight="1">
      <c r="A798" s="491" t="s">
        <v>714</v>
      </c>
      <c r="B798" s="492"/>
      <c r="C798" s="493"/>
      <c r="D798" s="492"/>
      <c r="E798" s="493"/>
    </row>
    <row r="799" spans="1:14" s="494" customFormat="1" ht="12.75" hidden="1" customHeight="1">
      <c r="A799" s="499" t="s">
        <v>715</v>
      </c>
      <c r="B799" s="500"/>
      <c r="C799" s="501"/>
      <c r="D799" s="500"/>
      <c r="E799" s="501"/>
      <c r="G799" s="495"/>
      <c r="H799" s="496"/>
      <c r="I799" s="497"/>
      <c r="J799" s="497"/>
      <c r="K799" s="497"/>
      <c r="L799" s="497"/>
      <c r="M799" s="497"/>
      <c r="N799" s="497"/>
    </row>
    <row r="800" spans="1:14" s="494" customFormat="1" ht="11.25" customHeight="1">
      <c r="A800" s="502" t="s">
        <v>716</v>
      </c>
      <c r="B800" s="502" t="s">
        <v>717</v>
      </c>
      <c r="C800" s="503" t="s">
        <v>718</v>
      </c>
      <c r="D800" s="502"/>
      <c r="E800" s="495"/>
      <c r="G800" s="504"/>
      <c r="H800" s="496"/>
      <c r="I800" s="497"/>
      <c r="J800" s="497"/>
      <c r="K800" s="497"/>
      <c r="L800" s="497"/>
      <c r="M800" s="497"/>
      <c r="N800" s="497"/>
    </row>
    <row r="801" spans="1:14" s="494" customFormat="1" ht="11.25" customHeight="1">
      <c r="A801" s="502" t="s">
        <v>7</v>
      </c>
      <c r="B801" s="502" t="s">
        <v>717</v>
      </c>
      <c r="C801" s="503" t="s">
        <v>719</v>
      </c>
      <c r="D801" s="502"/>
      <c r="E801" s="495"/>
      <c r="G801" s="504"/>
      <c r="H801" s="496"/>
      <c r="I801" s="497"/>
      <c r="J801" s="497"/>
      <c r="K801" s="497"/>
      <c r="L801" s="497"/>
      <c r="M801" s="497"/>
      <c r="N801" s="497"/>
    </row>
    <row r="802" spans="1:14" s="494" customFormat="1" ht="11.25" customHeight="1">
      <c r="A802" s="502" t="s">
        <v>8</v>
      </c>
      <c r="B802" s="502" t="s">
        <v>717</v>
      </c>
      <c r="C802" s="503" t="s">
        <v>720</v>
      </c>
      <c r="D802" s="502"/>
      <c r="E802" s="495"/>
      <c r="G802" s="504"/>
      <c r="H802" s="496"/>
      <c r="I802" s="497"/>
      <c r="J802" s="497"/>
      <c r="K802" s="497"/>
      <c r="L802" s="497"/>
      <c r="M802" s="497"/>
      <c r="N802" s="497"/>
    </row>
  </sheetData>
  <sheetProtection password="C25B" sheet="1" objects="1" scenarios="1"/>
  <mergeCells count="1650">
    <mergeCell ref="L1:N1"/>
    <mergeCell ref="A4:N4"/>
    <mergeCell ref="A6:B8"/>
    <mergeCell ref="C6:D8"/>
    <mergeCell ref="E6:F7"/>
    <mergeCell ref="G6:G8"/>
    <mergeCell ref="H6:H8"/>
    <mergeCell ref="I6:K6"/>
    <mergeCell ref="L6:N6"/>
    <mergeCell ref="I7:I8"/>
    <mergeCell ref="A25:B25"/>
    <mergeCell ref="C25:D25"/>
    <mergeCell ref="E25:F27"/>
    <mergeCell ref="A26:B26"/>
    <mergeCell ref="C26:D26"/>
    <mergeCell ref="A27:B27"/>
    <mergeCell ref="C27:D27"/>
    <mergeCell ref="A21:B21"/>
    <mergeCell ref="C21:D21"/>
    <mergeCell ref="A22:B22"/>
    <mergeCell ref="C22:D22"/>
    <mergeCell ref="E22:F24"/>
    <mergeCell ref="A23:B23"/>
    <mergeCell ref="C23:D23"/>
    <mergeCell ref="A24:B24"/>
    <mergeCell ref="C24:D24"/>
    <mergeCell ref="L7:L8"/>
    <mergeCell ref="A9:B9"/>
    <mergeCell ref="C9:D9"/>
    <mergeCell ref="A11:F13"/>
    <mergeCell ref="A15:F17"/>
    <mergeCell ref="A19:B19"/>
    <mergeCell ref="C19:D19"/>
    <mergeCell ref="E19:F21"/>
    <mergeCell ref="A20:B20"/>
    <mergeCell ref="C20:D20"/>
    <mergeCell ref="A34:B34"/>
    <mergeCell ref="C34:D34"/>
    <mergeCell ref="E34:F36"/>
    <mergeCell ref="A35:B35"/>
    <mergeCell ref="C35:D35"/>
    <mergeCell ref="A36:B36"/>
    <mergeCell ref="C36:D36"/>
    <mergeCell ref="A31:B31"/>
    <mergeCell ref="C31:D31"/>
    <mergeCell ref="E31:F33"/>
    <mergeCell ref="A32:B32"/>
    <mergeCell ref="C32:D32"/>
    <mergeCell ref="A33:B33"/>
    <mergeCell ref="C33:D33"/>
    <mergeCell ref="A28:B28"/>
    <mergeCell ref="C28:D28"/>
    <mergeCell ref="E28:F30"/>
    <mergeCell ref="A29:B29"/>
    <mergeCell ref="C29:D29"/>
    <mergeCell ref="A30:B30"/>
    <mergeCell ref="C30:D30"/>
    <mergeCell ref="A43:B43"/>
    <mergeCell ref="C43:D43"/>
    <mergeCell ref="E43:F45"/>
    <mergeCell ref="A44:B44"/>
    <mergeCell ref="C44:D44"/>
    <mergeCell ref="A45:B45"/>
    <mergeCell ref="C45:D45"/>
    <mergeCell ref="A40:B40"/>
    <mergeCell ref="C40:D40"/>
    <mergeCell ref="E40:F42"/>
    <mergeCell ref="A41:B41"/>
    <mergeCell ref="C41:D41"/>
    <mergeCell ref="A42:B42"/>
    <mergeCell ref="C42:D42"/>
    <mergeCell ref="A37:B37"/>
    <mergeCell ref="C37:D37"/>
    <mergeCell ref="E37:F39"/>
    <mergeCell ref="A38:B38"/>
    <mergeCell ref="C38:D38"/>
    <mergeCell ref="A39:B39"/>
    <mergeCell ref="C39:D39"/>
    <mergeCell ref="A52:B52"/>
    <mergeCell ref="C52:D52"/>
    <mergeCell ref="E52:F54"/>
    <mergeCell ref="A53:B53"/>
    <mergeCell ref="C53:D53"/>
    <mergeCell ref="A54:B54"/>
    <mergeCell ref="C54:D54"/>
    <mergeCell ref="A49:B49"/>
    <mergeCell ref="C49:D49"/>
    <mergeCell ref="E49:F51"/>
    <mergeCell ref="A50:B50"/>
    <mergeCell ref="C50:D50"/>
    <mergeCell ref="A51:B51"/>
    <mergeCell ref="C51:D51"/>
    <mergeCell ref="A46:B46"/>
    <mergeCell ref="C46:D46"/>
    <mergeCell ref="E46:F48"/>
    <mergeCell ref="A47:B47"/>
    <mergeCell ref="C47:D47"/>
    <mergeCell ref="A48:B48"/>
    <mergeCell ref="C48:D48"/>
    <mergeCell ref="A59:F61"/>
    <mergeCell ref="A63:F65"/>
    <mergeCell ref="A67:F69"/>
    <mergeCell ref="A70:B70"/>
    <mergeCell ref="C70:D70"/>
    <mergeCell ref="E70:F72"/>
    <mergeCell ref="A71:B71"/>
    <mergeCell ref="C71:D71"/>
    <mergeCell ref="A72:B72"/>
    <mergeCell ref="C72:D72"/>
    <mergeCell ref="A55:B55"/>
    <mergeCell ref="C55:D55"/>
    <mergeCell ref="E55:F57"/>
    <mergeCell ref="A56:B56"/>
    <mergeCell ref="C56:D56"/>
    <mergeCell ref="A57:B57"/>
    <mergeCell ref="C57:D57"/>
    <mergeCell ref="A85:F87"/>
    <mergeCell ref="A88:B88"/>
    <mergeCell ref="C88:D88"/>
    <mergeCell ref="E88:F90"/>
    <mergeCell ref="A89:B89"/>
    <mergeCell ref="C89:D89"/>
    <mergeCell ref="A90:B90"/>
    <mergeCell ref="C90:D90"/>
    <mergeCell ref="A79:F81"/>
    <mergeCell ref="A82:B82"/>
    <mergeCell ref="C82:D82"/>
    <mergeCell ref="E82:F84"/>
    <mergeCell ref="A83:B83"/>
    <mergeCell ref="C83:D83"/>
    <mergeCell ref="A84:B84"/>
    <mergeCell ref="C84:D84"/>
    <mergeCell ref="A73:F75"/>
    <mergeCell ref="A76:B76"/>
    <mergeCell ref="C76:D76"/>
    <mergeCell ref="E76:F78"/>
    <mergeCell ref="A77:B77"/>
    <mergeCell ref="C77:D77"/>
    <mergeCell ref="A78:B78"/>
    <mergeCell ref="C78:D78"/>
    <mergeCell ref="A100:F102"/>
    <mergeCell ref="A103:B103"/>
    <mergeCell ref="C103:D103"/>
    <mergeCell ref="E103:F105"/>
    <mergeCell ref="A104:B104"/>
    <mergeCell ref="C104:D104"/>
    <mergeCell ref="A105:B105"/>
    <mergeCell ref="C105:D105"/>
    <mergeCell ref="A94:F96"/>
    <mergeCell ref="A97:B97"/>
    <mergeCell ref="C97:D97"/>
    <mergeCell ref="E97:F99"/>
    <mergeCell ref="A98:B98"/>
    <mergeCell ref="C98:D98"/>
    <mergeCell ref="A99:B99"/>
    <mergeCell ref="C99:D99"/>
    <mergeCell ref="A91:B91"/>
    <mergeCell ref="C91:D91"/>
    <mergeCell ref="E91:F93"/>
    <mergeCell ref="A92:B92"/>
    <mergeCell ref="C92:D92"/>
    <mergeCell ref="A93:B93"/>
    <mergeCell ref="C93:D93"/>
    <mergeCell ref="A118:B118"/>
    <mergeCell ref="C118:D118"/>
    <mergeCell ref="E118:F120"/>
    <mergeCell ref="A119:B119"/>
    <mergeCell ref="C119:D119"/>
    <mergeCell ref="A120:B120"/>
    <mergeCell ref="C120:D120"/>
    <mergeCell ref="A112:F114"/>
    <mergeCell ref="A115:B115"/>
    <mergeCell ref="C115:D115"/>
    <mergeCell ref="E115:F117"/>
    <mergeCell ref="A116:B116"/>
    <mergeCell ref="C116:D116"/>
    <mergeCell ref="A117:B117"/>
    <mergeCell ref="C117:D117"/>
    <mergeCell ref="A106:F108"/>
    <mergeCell ref="A109:B109"/>
    <mergeCell ref="C109:D109"/>
    <mergeCell ref="E109:F111"/>
    <mergeCell ref="A110:B110"/>
    <mergeCell ref="C110:D110"/>
    <mergeCell ref="A111:B111"/>
    <mergeCell ref="C111:D111"/>
    <mergeCell ref="A127:F129"/>
    <mergeCell ref="A130:B130"/>
    <mergeCell ref="C130:D130"/>
    <mergeCell ref="E130:F132"/>
    <mergeCell ref="A131:B131"/>
    <mergeCell ref="C131:D131"/>
    <mergeCell ref="A132:B132"/>
    <mergeCell ref="C132:D132"/>
    <mergeCell ref="A124:B124"/>
    <mergeCell ref="C124:D124"/>
    <mergeCell ref="E124:F126"/>
    <mergeCell ref="A125:B125"/>
    <mergeCell ref="C125:D125"/>
    <mergeCell ref="A126:B126"/>
    <mergeCell ref="C126:D126"/>
    <mergeCell ref="A121:B121"/>
    <mergeCell ref="C121:D121"/>
    <mergeCell ref="E121:F123"/>
    <mergeCell ref="A122:B122"/>
    <mergeCell ref="C122:D122"/>
    <mergeCell ref="A123:B123"/>
    <mergeCell ref="C123:D123"/>
    <mergeCell ref="A145:F147"/>
    <mergeCell ref="A148:B148"/>
    <mergeCell ref="C148:D148"/>
    <mergeCell ref="E148:F150"/>
    <mergeCell ref="A149:B149"/>
    <mergeCell ref="C149:D149"/>
    <mergeCell ref="A150:B150"/>
    <mergeCell ref="C150:D150"/>
    <mergeCell ref="A139:F141"/>
    <mergeCell ref="A142:B142"/>
    <mergeCell ref="C142:D142"/>
    <mergeCell ref="E142:F144"/>
    <mergeCell ref="A143:B143"/>
    <mergeCell ref="C143:D143"/>
    <mergeCell ref="A144:B144"/>
    <mergeCell ref="C144:D144"/>
    <mergeCell ref="A133:F135"/>
    <mergeCell ref="A136:B136"/>
    <mergeCell ref="C136:D136"/>
    <mergeCell ref="E136:F138"/>
    <mergeCell ref="A137:B137"/>
    <mergeCell ref="C137:D137"/>
    <mergeCell ref="A138:B138"/>
    <mergeCell ref="C138:D138"/>
    <mergeCell ref="A160:B160"/>
    <mergeCell ref="C160:D160"/>
    <mergeCell ref="E160:F162"/>
    <mergeCell ref="A161:B161"/>
    <mergeCell ref="C161:D161"/>
    <mergeCell ref="A162:B162"/>
    <mergeCell ref="C162:D162"/>
    <mergeCell ref="A157:B157"/>
    <mergeCell ref="C157:D157"/>
    <mergeCell ref="E157:F159"/>
    <mergeCell ref="A158:B158"/>
    <mergeCell ref="C158:D158"/>
    <mergeCell ref="A159:B159"/>
    <mergeCell ref="C159:D159"/>
    <mergeCell ref="A151:F153"/>
    <mergeCell ref="A154:B154"/>
    <mergeCell ref="C154:D154"/>
    <mergeCell ref="E154:F156"/>
    <mergeCell ref="A155:B155"/>
    <mergeCell ref="C155:D155"/>
    <mergeCell ref="A156:B156"/>
    <mergeCell ref="C156:D156"/>
    <mergeCell ref="A172:B172"/>
    <mergeCell ref="C172:D172"/>
    <mergeCell ref="E172:F174"/>
    <mergeCell ref="A173:B173"/>
    <mergeCell ref="C173:D173"/>
    <mergeCell ref="A174:B174"/>
    <mergeCell ref="C174:D174"/>
    <mergeCell ref="A169:B169"/>
    <mergeCell ref="C169:D169"/>
    <mergeCell ref="E169:F171"/>
    <mergeCell ref="A170:B170"/>
    <mergeCell ref="C170:D170"/>
    <mergeCell ref="A171:B171"/>
    <mergeCell ref="C171:D171"/>
    <mergeCell ref="A163:F165"/>
    <mergeCell ref="A166:B166"/>
    <mergeCell ref="C166:D166"/>
    <mergeCell ref="E166:F168"/>
    <mergeCell ref="A167:B167"/>
    <mergeCell ref="C167:D167"/>
    <mergeCell ref="A168:B168"/>
    <mergeCell ref="C168:D168"/>
    <mergeCell ref="A184:B184"/>
    <mergeCell ref="C184:D184"/>
    <mergeCell ref="E184:F186"/>
    <mergeCell ref="A185:B185"/>
    <mergeCell ref="C185:D185"/>
    <mergeCell ref="A186:B186"/>
    <mergeCell ref="C186:D186"/>
    <mergeCell ref="A178:F180"/>
    <mergeCell ref="A181:B181"/>
    <mergeCell ref="C181:D181"/>
    <mergeCell ref="E181:F183"/>
    <mergeCell ref="A182:B182"/>
    <mergeCell ref="C182:D182"/>
    <mergeCell ref="A183:B183"/>
    <mergeCell ref="C183:D183"/>
    <mergeCell ref="A175:B175"/>
    <mergeCell ref="C175:D175"/>
    <mergeCell ref="E175:F177"/>
    <mergeCell ref="A176:B176"/>
    <mergeCell ref="C176:D176"/>
    <mergeCell ref="A177:B177"/>
    <mergeCell ref="C177:D177"/>
    <mergeCell ref="A193:F195"/>
    <mergeCell ref="A196:B196"/>
    <mergeCell ref="C196:D196"/>
    <mergeCell ref="E196:F198"/>
    <mergeCell ref="A197:B197"/>
    <mergeCell ref="C197:D197"/>
    <mergeCell ref="A198:B198"/>
    <mergeCell ref="C198:D198"/>
    <mergeCell ref="A190:B190"/>
    <mergeCell ref="C190:D190"/>
    <mergeCell ref="E190:F192"/>
    <mergeCell ref="A191:B191"/>
    <mergeCell ref="C191:D191"/>
    <mergeCell ref="A192:B192"/>
    <mergeCell ref="C192:D192"/>
    <mergeCell ref="A187:B187"/>
    <mergeCell ref="C187:D187"/>
    <mergeCell ref="E187:F189"/>
    <mergeCell ref="A188:B188"/>
    <mergeCell ref="C188:D188"/>
    <mergeCell ref="A189:B189"/>
    <mergeCell ref="C189:D189"/>
    <mergeCell ref="A205:B205"/>
    <mergeCell ref="C205:D205"/>
    <mergeCell ref="E205:F207"/>
    <mergeCell ref="A206:B206"/>
    <mergeCell ref="C206:D206"/>
    <mergeCell ref="A207:B207"/>
    <mergeCell ref="C207:D207"/>
    <mergeCell ref="A202:B202"/>
    <mergeCell ref="C202:D202"/>
    <mergeCell ref="E202:F204"/>
    <mergeCell ref="A203:B203"/>
    <mergeCell ref="C203:D203"/>
    <mergeCell ref="A204:B204"/>
    <mergeCell ref="C204:D204"/>
    <mergeCell ref="A199:B199"/>
    <mergeCell ref="C199:D199"/>
    <mergeCell ref="E199:F201"/>
    <mergeCell ref="A200:B200"/>
    <mergeCell ref="C200:D200"/>
    <mergeCell ref="A201:B201"/>
    <mergeCell ref="C201:D201"/>
    <mergeCell ref="A226:B226"/>
    <mergeCell ref="C226:D226"/>
    <mergeCell ref="F226:F228"/>
    <mergeCell ref="A227:B227"/>
    <mergeCell ref="C227:D227"/>
    <mergeCell ref="A228:B228"/>
    <mergeCell ref="C228:D228"/>
    <mergeCell ref="A215:F217"/>
    <mergeCell ref="A219:F221"/>
    <mergeCell ref="A223:B223"/>
    <mergeCell ref="C223:D223"/>
    <mergeCell ref="F223:F225"/>
    <mergeCell ref="A224:B224"/>
    <mergeCell ref="C224:D224"/>
    <mergeCell ref="A225:B225"/>
    <mergeCell ref="C225:D225"/>
    <mergeCell ref="A208:F210"/>
    <mergeCell ref="A211:B211"/>
    <mergeCell ref="C211:D211"/>
    <mergeCell ref="E211:F213"/>
    <mergeCell ref="A212:B212"/>
    <mergeCell ref="C212:D212"/>
    <mergeCell ref="A213:B213"/>
    <mergeCell ref="C213:D213"/>
    <mergeCell ref="A235:B235"/>
    <mergeCell ref="C235:D235"/>
    <mergeCell ref="F235:F237"/>
    <mergeCell ref="A236:B236"/>
    <mergeCell ref="C236:D236"/>
    <mergeCell ref="A237:B237"/>
    <mergeCell ref="C237:D237"/>
    <mergeCell ref="A232:B232"/>
    <mergeCell ref="C232:D232"/>
    <mergeCell ref="F232:F234"/>
    <mergeCell ref="A233:B233"/>
    <mergeCell ref="C233:D233"/>
    <mergeCell ref="A234:B234"/>
    <mergeCell ref="C234:D234"/>
    <mergeCell ref="A229:B229"/>
    <mergeCell ref="C229:D229"/>
    <mergeCell ref="F229:F231"/>
    <mergeCell ref="A230:B230"/>
    <mergeCell ref="C230:D230"/>
    <mergeCell ref="A231:B231"/>
    <mergeCell ref="C231:D231"/>
    <mergeCell ref="A244:B244"/>
    <mergeCell ref="C244:D244"/>
    <mergeCell ref="F244:F246"/>
    <mergeCell ref="A245:B245"/>
    <mergeCell ref="C245:D245"/>
    <mergeCell ref="A246:B246"/>
    <mergeCell ref="C246:D246"/>
    <mergeCell ref="A241:B241"/>
    <mergeCell ref="C241:D241"/>
    <mergeCell ref="F241:F243"/>
    <mergeCell ref="A242:B242"/>
    <mergeCell ref="C242:D242"/>
    <mergeCell ref="A243:B243"/>
    <mergeCell ref="C243:D243"/>
    <mergeCell ref="A238:B238"/>
    <mergeCell ref="C238:D238"/>
    <mergeCell ref="F238:F240"/>
    <mergeCell ref="A239:B239"/>
    <mergeCell ref="C239:D239"/>
    <mergeCell ref="A240:B240"/>
    <mergeCell ref="C240:D240"/>
    <mergeCell ref="A253:B253"/>
    <mergeCell ref="C253:D253"/>
    <mergeCell ref="F253:F255"/>
    <mergeCell ref="A254:B254"/>
    <mergeCell ref="C254:D254"/>
    <mergeCell ref="A255:B255"/>
    <mergeCell ref="C255:D255"/>
    <mergeCell ref="A250:B250"/>
    <mergeCell ref="C250:D250"/>
    <mergeCell ref="F250:F252"/>
    <mergeCell ref="A251:B251"/>
    <mergeCell ref="C251:D251"/>
    <mergeCell ref="A252:B252"/>
    <mergeCell ref="C252:D252"/>
    <mergeCell ref="A247:B247"/>
    <mergeCell ref="C247:D247"/>
    <mergeCell ref="F247:F249"/>
    <mergeCell ref="A248:B248"/>
    <mergeCell ref="C248:D248"/>
    <mergeCell ref="A249:B249"/>
    <mergeCell ref="C249:D249"/>
    <mergeCell ref="A262:B262"/>
    <mergeCell ref="C262:D262"/>
    <mergeCell ref="F262:F264"/>
    <mergeCell ref="A263:B263"/>
    <mergeCell ref="C263:D263"/>
    <mergeCell ref="A264:B264"/>
    <mergeCell ref="C264:D264"/>
    <mergeCell ref="A259:B259"/>
    <mergeCell ref="C259:D259"/>
    <mergeCell ref="F259:F261"/>
    <mergeCell ref="A260:B260"/>
    <mergeCell ref="C260:D260"/>
    <mergeCell ref="A261:B261"/>
    <mergeCell ref="C261:D261"/>
    <mergeCell ref="A256:B256"/>
    <mergeCell ref="C256:D256"/>
    <mergeCell ref="F256:F258"/>
    <mergeCell ref="A257:B257"/>
    <mergeCell ref="C257:D257"/>
    <mergeCell ref="A258:B258"/>
    <mergeCell ref="C258:D258"/>
    <mergeCell ref="A271:B271"/>
    <mergeCell ref="C271:D271"/>
    <mergeCell ref="F271:F273"/>
    <mergeCell ref="A272:B272"/>
    <mergeCell ref="C272:D272"/>
    <mergeCell ref="A273:B273"/>
    <mergeCell ref="C273:D273"/>
    <mergeCell ref="A268:B268"/>
    <mergeCell ref="C268:D268"/>
    <mergeCell ref="F268:F270"/>
    <mergeCell ref="A269:B269"/>
    <mergeCell ref="C269:D269"/>
    <mergeCell ref="A270:B270"/>
    <mergeCell ref="C270:D270"/>
    <mergeCell ref="A265:B265"/>
    <mergeCell ref="C265:D265"/>
    <mergeCell ref="F265:F267"/>
    <mergeCell ref="A266:B266"/>
    <mergeCell ref="C266:D266"/>
    <mergeCell ref="A267:B267"/>
    <mergeCell ref="C267:D267"/>
    <mergeCell ref="A280:B280"/>
    <mergeCell ref="C280:D280"/>
    <mergeCell ref="F280:F282"/>
    <mergeCell ref="A281:B281"/>
    <mergeCell ref="C281:D281"/>
    <mergeCell ref="A282:B282"/>
    <mergeCell ref="C282:D282"/>
    <mergeCell ref="A277:B277"/>
    <mergeCell ref="C277:D277"/>
    <mergeCell ref="F277:F279"/>
    <mergeCell ref="A278:B278"/>
    <mergeCell ref="C278:D278"/>
    <mergeCell ref="A279:B279"/>
    <mergeCell ref="C279:D279"/>
    <mergeCell ref="A274:B274"/>
    <mergeCell ref="C274:D274"/>
    <mergeCell ref="F274:F276"/>
    <mergeCell ref="A275:B275"/>
    <mergeCell ref="C275:D275"/>
    <mergeCell ref="A276:B276"/>
    <mergeCell ref="C276:D276"/>
    <mergeCell ref="A289:B289"/>
    <mergeCell ref="C289:D289"/>
    <mergeCell ref="F289:F291"/>
    <mergeCell ref="A290:B290"/>
    <mergeCell ref="C290:D290"/>
    <mergeCell ref="A291:B291"/>
    <mergeCell ref="C291:D291"/>
    <mergeCell ref="A286:B286"/>
    <mergeCell ref="C286:D286"/>
    <mergeCell ref="F286:F288"/>
    <mergeCell ref="A287:B287"/>
    <mergeCell ref="C287:D287"/>
    <mergeCell ref="A288:B288"/>
    <mergeCell ref="C288:D288"/>
    <mergeCell ref="A283:B283"/>
    <mergeCell ref="C283:D283"/>
    <mergeCell ref="F283:F285"/>
    <mergeCell ref="A284:B284"/>
    <mergeCell ref="C284:D284"/>
    <mergeCell ref="A285:B285"/>
    <mergeCell ref="C285:D285"/>
    <mergeCell ref="A298:B298"/>
    <mergeCell ref="C298:D298"/>
    <mergeCell ref="F298:F300"/>
    <mergeCell ref="A299:B299"/>
    <mergeCell ref="C299:D299"/>
    <mergeCell ref="A300:B300"/>
    <mergeCell ref="C300:D300"/>
    <mergeCell ref="A295:B295"/>
    <mergeCell ref="C295:D295"/>
    <mergeCell ref="F295:F297"/>
    <mergeCell ref="A296:B296"/>
    <mergeCell ref="C296:D296"/>
    <mergeCell ref="A297:B297"/>
    <mergeCell ref="C297:D297"/>
    <mergeCell ref="A292:B292"/>
    <mergeCell ref="C292:D292"/>
    <mergeCell ref="F292:F294"/>
    <mergeCell ref="A293:B293"/>
    <mergeCell ref="C293:D293"/>
    <mergeCell ref="A294:B294"/>
    <mergeCell ref="C294:D294"/>
    <mergeCell ref="A307:B307"/>
    <mergeCell ref="C307:D307"/>
    <mergeCell ref="F307:F309"/>
    <mergeCell ref="A308:B308"/>
    <mergeCell ref="C308:D308"/>
    <mergeCell ref="A309:B309"/>
    <mergeCell ref="C309:D309"/>
    <mergeCell ref="A304:B304"/>
    <mergeCell ref="C304:D304"/>
    <mergeCell ref="F304:F306"/>
    <mergeCell ref="A305:B305"/>
    <mergeCell ref="C305:D305"/>
    <mergeCell ref="A306:B306"/>
    <mergeCell ref="C306:D306"/>
    <mergeCell ref="A301:B301"/>
    <mergeCell ref="C301:D301"/>
    <mergeCell ref="F301:F303"/>
    <mergeCell ref="A302:B302"/>
    <mergeCell ref="C302:D302"/>
    <mergeCell ref="A303:B303"/>
    <mergeCell ref="C303:D303"/>
    <mergeCell ref="A316:B316"/>
    <mergeCell ref="C316:D316"/>
    <mergeCell ref="F316:F318"/>
    <mergeCell ref="A317:B317"/>
    <mergeCell ref="C317:D317"/>
    <mergeCell ref="A318:B318"/>
    <mergeCell ref="C318:D318"/>
    <mergeCell ref="A313:B313"/>
    <mergeCell ref="C313:D313"/>
    <mergeCell ref="F313:F315"/>
    <mergeCell ref="A314:B314"/>
    <mergeCell ref="C314:D314"/>
    <mergeCell ref="A315:B315"/>
    <mergeCell ref="C315:D315"/>
    <mergeCell ref="A310:B310"/>
    <mergeCell ref="C310:D310"/>
    <mergeCell ref="F310:F312"/>
    <mergeCell ref="A311:B311"/>
    <mergeCell ref="C311:D311"/>
    <mergeCell ref="A312:B312"/>
    <mergeCell ref="C312:D312"/>
    <mergeCell ref="A325:B325"/>
    <mergeCell ref="C325:D325"/>
    <mergeCell ref="F325:F327"/>
    <mergeCell ref="A326:B326"/>
    <mergeCell ref="C326:D326"/>
    <mergeCell ref="A327:B327"/>
    <mergeCell ref="C327:D327"/>
    <mergeCell ref="A322:B322"/>
    <mergeCell ref="C322:D322"/>
    <mergeCell ref="F322:F324"/>
    <mergeCell ref="A323:B323"/>
    <mergeCell ref="C323:D323"/>
    <mergeCell ref="A324:B324"/>
    <mergeCell ref="C324:D324"/>
    <mergeCell ref="A319:B319"/>
    <mergeCell ref="C319:D319"/>
    <mergeCell ref="F319:F321"/>
    <mergeCell ref="A320:B320"/>
    <mergeCell ref="C320:D320"/>
    <mergeCell ref="A321:B321"/>
    <mergeCell ref="C321:D321"/>
    <mergeCell ref="A334:B334"/>
    <mergeCell ref="C334:D334"/>
    <mergeCell ref="F334:F336"/>
    <mergeCell ref="A335:B335"/>
    <mergeCell ref="C335:D335"/>
    <mergeCell ref="A336:B336"/>
    <mergeCell ref="C336:D336"/>
    <mergeCell ref="A331:B331"/>
    <mergeCell ref="C331:D331"/>
    <mergeCell ref="F331:F333"/>
    <mergeCell ref="A332:B332"/>
    <mergeCell ref="C332:D332"/>
    <mergeCell ref="A333:B333"/>
    <mergeCell ref="C333:D333"/>
    <mergeCell ref="A328:B328"/>
    <mergeCell ref="C328:D328"/>
    <mergeCell ref="F328:F330"/>
    <mergeCell ref="A329:B329"/>
    <mergeCell ref="C329:D329"/>
    <mergeCell ref="A330:B330"/>
    <mergeCell ref="C330:D330"/>
    <mergeCell ref="A343:B343"/>
    <mergeCell ref="C343:D343"/>
    <mergeCell ref="F343:F345"/>
    <mergeCell ref="A344:B344"/>
    <mergeCell ref="C344:D344"/>
    <mergeCell ref="A345:B345"/>
    <mergeCell ref="C345:D345"/>
    <mergeCell ref="A340:B340"/>
    <mergeCell ref="C340:D340"/>
    <mergeCell ref="F340:F342"/>
    <mergeCell ref="A341:B341"/>
    <mergeCell ref="C341:D341"/>
    <mergeCell ref="A342:B342"/>
    <mergeCell ref="C342:D342"/>
    <mergeCell ref="A337:B337"/>
    <mergeCell ref="C337:D337"/>
    <mergeCell ref="F337:F339"/>
    <mergeCell ref="A338:B338"/>
    <mergeCell ref="C338:D338"/>
    <mergeCell ref="A339:B339"/>
    <mergeCell ref="C339:D339"/>
    <mergeCell ref="A352:B352"/>
    <mergeCell ref="C352:D352"/>
    <mergeCell ref="F352:F354"/>
    <mergeCell ref="A353:B353"/>
    <mergeCell ref="C353:D353"/>
    <mergeCell ref="A354:B354"/>
    <mergeCell ref="C354:D354"/>
    <mergeCell ref="A349:B349"/>
    <mergeCell ref="C349:D349"/>
    <mergeCell ref="F349:F351"/>
    <mergeCell ref="A350:B350"/>
    <mergeCell ref="C350:D350"/>
    <mergeCell ref="A351:B351"/>
    <mergeCell ref="C351:D351"/>
    <mergeCell ref="A346:B346"/>
    <mergeCell ref="C346:D346"/>
    <mergeCell ref="F346:F348"/>
    <mergeCell ref="A347:B347"/>
    <mergeCell ref="C347:D347"/>
    <mergeCell ref="A348:B348"/>
    <mergeCell ref="C348:D348"/>
    <mergeCell ref="A361:B361"/>
    <mergeCell ref="C361:D361"/>
    <mergeCell ref="F361:F363"/>
    <mergeCell ref="A362:B362"/>
    <mergeCell ref="C362:D362"/>
    <mergeCell ref="A363:B363"/>
    <mergeCell ref="C363:D363"/>
    <mergeCell ref="A358:B358"/>
    <mergeCell ref="C358:D358"/>
    <mergeCell ref="F358:F360"/>
    <mergeCell ref="A359:B359"/>
    <mergeCell ref="C359:D359"/>
    <mergeCell ref="A360:B360"/>
    <mergeCell ref="C360:D360"/>
    <mergeCell ref="A355:B355"/>
    <mergeCell ref="C355:D355"/>
    <mergeCell ref="F355:F357"/>
    <mergeCell ref="A356:B356"/>
    <mergeCell ref="C356:D356"/>
    <mergeCell ref="A357:B357"/>
    <mergeCell ref="C357:D357"/>
    <mergeCell ref="A370:B370"/>
    <mergeCell ref="C370:D370"/>
    <mergeCell ref="F370:F372"/>
    <mergeCell ref="A371:B371"/>
    <mergeCell ref="C371:D371"/>
    <mergeCell ref="A372:B372"/>
    <mergeCell ref="C372:D372"/>
    <mergeCell ref="A367:B367"/>
    <mergeCell ref="C367:D367"/>
    <mergeCell ref="F367:F369"/>
    <mergeCell ref="A368:B368"/>
    <mergeCell ref="C368:D368"/>
    <mergeCell ref="A369:B369"/>
    <mergeCell ref="C369:D369"/>
    <mergeCell ref="A364:B364"/>
    <mergeCell ref="C364:D364"/>
    <mergeCell ref="F364:F366"/>
    <mergeCell ref="A365:B365"/>
    <mergeCell ref="C365:D365"/>
    <mergeCell ref="A366:B366"/>
    <mergeCell ref="C366:D366"/>
    <mergeCell ref="A379:B379"/>
    <mergeCell ref="C379:D379"/>
    <mergeCell ref="F379:F381"/>
    <mergeCell ref="A380:B380"/>
    <mergeCell ref="C380:D380"/>
    <mergeCell ref="A381:B381"/>
    <mergeCell ref="C381:D381"/>
    <mergeCell ref="A376:B376"/>
    <mergeCell ref="C376:D376"/>
    <mergeCell ref="F376:F378"/>
    <mergeCell ref="A377:B377"/>
    <mergeCell ref="C377:D377"/>
    <mergeCell ref="A378:B378"/>
    <mergeCell ref="C378:D378"/>
    <mergeCell ref="A373:B373"/>
    <mergeCell ref="C373:D373"/>
    <mergeCell ref="F373:F375"/>
    <mergeCell ref="A374:B374"/>
    <mergeCell ref="C374:D374"/>
    <mergeCell ref="A375:B375"/>
    <mergeCell ref="C375:D375"/>
    <mergeCell ref="A388:B388"/>
    <mergeCell ref="C388:D388"/>
    <mergeCell ref="F388:F390"/>
    <mergeCell ref="A389:B389"/>
    <mergeCell ref="C389:D389"/>
    <mergeCell ref="A390:B390"/>
    <mergeCell ref="C390:D390"/>
    <mergeCell ref="A385:B385"/>
    <mergeCell ref="C385:D385"/>
    <mergeCell ref="F385:F387"/>
    <mergeCell ref="A386:B386"/>
    <mergeCell ref="C386:D386"/>
    <mergeCell ref="A387:B387"/>
    <mergeCell ref="C387:D387"/>
    <mergeCell ref="A382:B382"/>
    <mergeCell ref="C382:D382"/>
    <mergeCell ref="F382:F384"/>
    <mergeCell ref="A383:B383"/>
    <mergeCell ref="C383:D383"/>
    <mergeCell ref="A384:B384"/>
    <mergeCell ref="C384:D384"/>
    <mergeCell ref="A397:B397"/>
    <mergeCell ref="C397:D397"/>
    <mergeCell ref="F397:F399"/>
    <mergeCell ref="A398:B398"/>
    <mergeCell ref="C398:D398"/>
    <mergeCell ref="A399:B399"/>
    <mergeCell ref="C399:D399"/>
    <mergeCell ref="A394:B394"/>
    <mergeCell ref="C394:D394"/>
    <mergeCell ref="F394:F396"/>
    <mergeCell ref="A395:B395"/>
    <mergeCell ref="C395:D395"/>
    <mergeCell ref="A396:B396"/>
    <mergeCell ref="C396:D396"/>
    <mergeCell ref="A391:B391"/>
    <mergeCell ref="C391:D391"/>
    <mergeCell ref="F391:F393"/>
    <mergeCell ref="A392:B392"/>
    <mergeCell ref="C392:D392"/>
    <mergeCell ref="A393:B393"/>
    <mergeCell ref="C393:D393"/>
    <mergeCell ref="A411:B411"/>
    <mergeCell ref="C411:D411"/>
    <mergeCell ref="F411:F413"/>
    <mergeCell ref="A412:B412"/>
    <mergeCell ref="C412:D412"/>
    <mergeCell ref="A413:B413"/>
    <mergeCell ref="C413:D413"/>
    <mergeCell ref="A404:F406"/>
    <mergeCell ref="A408:B408"/>
    <mergeCell ref="C408:D408"/>
    <mergeCell ref="F408:F410"/>
    <mergeCell ref="A409:B409"/>
    <mergeCell ref="C409:D409"/>
    <mergeCell ref="A410:B410"/>
    <mergeCell ref="C410:D410"/>
    <mergeCell ref="A400:B400"/>
    <mergeCell ref="C400:D400"/>
    <mergeCell ref="F400:F402"/>
    <mergeCell ref="A401:B401"/>
    <mergeCell ref="C401:D401"/>
    <mergeCell ref="A402:B402"/>
    <mergeCell ref="C402:D402"/>
    <mergeCell ref="A430:B430"/>
    <mergeCell ref="C430:D430"/>
    <mergeCell ref="E430:F432"/>
    <mergeCell ref="A431:B431"/>
    <mergeCell ref="C431:D431"/>
    <mergeCell ref="A432:B432"/>
    <mergeCell ref="C432:D432"/>
    <mergeCell ref="A423:F425"/>
    <mergeCell ref="A427:B427"/>
    <mergeCell ref="C427:D427"/>
    <mergeCell ref="E427:F429"/>
    <mergeCell ref="A428:B428"/>
    <mergeCell ref="C428:D428"/>
    <mergeCell ref="A429:B429"/>
    <mergeCell ref="C429:D429"/>
    <mergeCell ref="A415:F417"/>
    <mergeCell ref="A419:B419"/>
    <mergeCell ref="C419:D419"/>
    <mergeCell ref="E419:F421"/>
    <mergeCell ref="A420:B420"/>
    <mergeCell ref="C420:D420"/>
    <mergeCell ref="A421:B421"/>
    <mergeCell ref="C421:D421"/>
    <mergeCell ref="A439:B439"/>
    <mergeCell ref="C439:D439"/>
    <mergeCell ref="E439:F441"/>
    <mergeCell ref="A440:B440"/>
    <mergeCell ref="C440:D440"/>
    <mergeCell ref="A441:B441"/>
    <mergeCell ref="C441:D441"/>
    <mergeCell ref="A436:B436"/>
    <mergeCell ref="C436:D436"/>
    <mergeCell ref="E436:F438"/>
    <mergeCell ref="A437:B437"/>
    <mergeCell ref="C437:D437"/>
    <mergeCell ref="A438:B438"/>
    <mergeCell ref="C438:D438"/>
    <mergeCell ref="A433:B433"/>
    <mergeCell ref="C433:D433"/>
    <mergeCell ref="E433:F435"/>
    <mergeCell ref="A434:B434"/>
    <mergeCell ref="C434:D434"/>
    <mergeCell ref="A435:B435"/>
    <mergeCell ref="C435:D435"/>
    <mergeCell ref="A448:B448"/>
    <mergeCell ref="C448:D448"/>
    <mergeCell ref="E448:F450"/>
    <mergeCell ref="A449:B449"/>
    <mergeCell ref="C449:D449"/>
    <mergeCell ref="A450:B450"/>
    <mergeCell ref="C450:D450"/>
    <mergeCell ref="A445:B445"/>
    <mergeCell ref="C445:D445"/>
    <mergeCell ref="E445:F447"/>
    <mergeCell ref="A446:B446"/>
    <mergeCell ref="C446:D446"/>
    <mergeCell ref="A447:B447"/>
    <mergeCell ref="C447:D447"/>
    <mergeCell ref="A442:B442"/>
    <mergeCell ref="C442:D442"/>
    <mergeCell ref="E442:F444"/>
    <mergeCell ref="A443:B443"/>
    <mergeCell ref="C443:D443"/>
    <mergeCell ref="A444:B444"/>
    <mergeCell ref="C444:D444"/>
    <mergeCell ref="A457:B457"/>
    <mergeCell ref="C457:D457"/>
    <mergeCell ref="E457:F459"/>
    <mergeCell ref="A458:B458"/>
    <mergeCell ref="C458:D458"/>
    <mergeCell ref="A459:B459"/>
    <mergeCell ref="C459:D459"/>
    <mergeCell ref="A454:B454"/>
    <mergeCell ref="C454:D454"/>
    <mergeCell ref="E454:F456"/>
    <mergeCell ref="A455:B455"/>
    <mergeCell ref="C455:D455"/>
    <mergeCell ref="A456:B456"/>
    <mergeCell ref="C456:D456"/>
    <mergeCell ref="A451:B451"/>
    <mergeCell ref="C451:D451"/>
    <mergeCell ref="E451:F453"/>
    <mergeCell ref="A452:B452"/>
    <mergeCell ref="C452:D452"/>
    <mergeCell ref="A453:B453"/>
    <mergeCell ref="C453:D453"/>
    <mergeCell ref="A466:B466"/>
    <mergeCell ref="C466:D466"/>
    <mergeCell ref="E466:F468"/>
    <mergeCell ref="A467:B467"/>
    <mergeCell ref="C467:D467"/>
    <mergeCell ref="A468:B468"/>
    <mergeCell ref="C468:D468"/>
    <mergeCell ref="A463:B463"/>
    <mergeCell ref="C463:D463"/>
    <mergeCell ref="E463:F465"/>
    <mergeCell ref="A464:B464"/>
    <mergeCell ref="C464:D464"/>
    <mergeCell ref="A465:B465"/>
    <mergeCell ref="C465:D465"/>
    <mergeCell ref="A460:B460"/>
    <mergeCell ref="C460:D460"/>
    <mergeCell ref="E460:F462"/>
    <mergeCell ref="A461:B461"/>
    <mergeCell ref="C461:D461"/>
    <mergeCell ref="A462:B462"/>
    <mergeCell ref="C462:D462"/>
    <mergeCell ref="A475:B475"/>
    <mergeCell ref="C475:D475"/>
    <mergeCell ref="E475:F477"/>
    <mergeCell ref="A476:B476"/>
    <mergeCell ref="C476:D476"/>
    <mergeCell ref="A477:B477"/>
    <mergeCell ref="C477:D477"/>
    <mergeCell ref="A472:B472"/>
    <mergeCell ref="C472:D472"/>
    <mergeCell ref="E472:F474"/>
    <mergeCell ref="A473:B473"/>
    <mergeCell ref="C473:D473"/>
    <mergeCell ref="A474:B474"/>
    <mergeCell ref="C474:D474"/>
    <mergeCell ref="A469:B469"/>
    <mergeCell ref="C469:D469"/>
    <mergeCell ref="E469:F471"/>
    <mergeCell ref="A470:B470"/>
    <mergeCell ref="C470:D470"/>
    <mergeCell ref="A471:B471"/>
    <mergeCell ref="C471:D471"/>
    <mergeCell ref="A484:B484"/>
    <mergeCell ref="C484:D484"/>
    <mergeCell ref="E484:F486"/>
    <mergeCell ref="A485:B485"/>
    <mergeCell ref="C485:D485"/>
    <mergeCell ref="A486:B486"/>
    <mergeCell ref="C486:D486"/>
    <mergeCell ref="A481:B481"/>
    <mergeCell ref="C481:D481"/>
    <mergeCell ref="E481:F483"/>
    <mergeCell ref="A482:B482"/>
    <mergeCell ref="C482:D482"/>
    <mergeCell ref="A483:B483"/>
    <mergeCell ref="C483:D483"/>
    <mergeCell ref="A478:B478"/>
    <mergeCell ref="C478:D478"/>
    <mergeCell ref="E478:F480"/>
    <mergeCell ref="A479:B479"/>
    <mergeCell ref="C479:D479"/>
    <mergeCell ref="A480:B480"/>
    <mergeCell ref="C480:D480"/>
    <mergeCell ref="A493:B493"/>
    <mergeCell ref="C493:D493"/>
    <mergeCell ref="E493:F495"/>
    <mergeCell ref="A494:B494"/>
    <mergeCell ref="C494:D494"/>
    <mergeCell ref="A495:B495"/>
    <mergeCell ref="C495:D495"/>
    <mergeCell ref="A490:B490"/>
    <mergeCell ref="C490:D490"/>
    <mergeCell ref="E490:F492"/>
    <mergeCell ref="A491:B491"/>
    <mergeCell ref="C491:D491"/>
    <mergeCell ref="A492:B492"/>
    <mergeCell ref="C492:D492"/>
    <mergeCell ref="A487:B487"/>
    <mergeCell ref="C487:D487"/>
    <mergeCell ref="E487:F489"/>
    <mergeCell ref="A488:B488"/>
    <mergeCell ref="C488:D488"/>
    <mergeCell ref="A489:B489"/>
    <mergeCell ref="C489:D489"/>
    <mergeCell ref="A502:B502"/>
    <mergeCell ref="C502:D502"/>
    <mergeCell ref="E502:F504"/>
    <mergeCell ref="A503:B503"/>
    <mergeCell ref="C503:D503"/>
    <mergeCell ref="A504:B504"/>
    <mergeCell ref="C504:D504"/>
    <mergeCell ref="A499:B499"/>
    <mergeCell ref="C499:D499"/>
    <mergeCell ref="E499:F501"/>
    <mergeCell ref="A500:B500"/>
    <mergeCell ref="C500:D500"/>
    <mergeCell ref="A501:B501"/>
    <mergeCell ref="C501:D501"/>
    <mergeCell ref="A496:B496"/>
    <mergeCell ref="C496:D496"/>
    <mergeCell ref="E496:F498"/>
    <mergeCell ref="A497:B497"/>
    <mergeCell ref="C497:D497"/>
    <mergeCell ref="A498:B498"/>
    <mergeCell ref="C498:D498"/>
    <mergeCell ref="A511:B511"/>
    <mergeCell ref="C511:D511"/>
    <mergeCell ref="E511:F513"/>
    <mergeCell ref="A512:B512"/>
    <mergeCell ref="C512:D512"/>
    <mergeCell ref="A513:B513"/>
    <mergeCell ref="C513:D513"/>
    <mergeCell ref="A508:B508"/>
    <mergeCell ref="C508:D508"/>
    <mergeCell ref="E508:F510"/>
    <mergeCell ref="A509:B509"/>
    <mergeCell ref="C509:D509"/>
    <mergeCell ref="A510:B510"/>
    <mergeCell ref="C510:D510"/>
    <mergeCell ref="A505:B505"/>
    <mergeCell ref="C505:D505"/>
    <mergeCell ref="E505:F507"/>
    <mergeCell ref="A506:B506"/>
    <mergeCell ref="C506:D506"/>
    <mergeCell ref="A507:B507"/>
    <mergeCell ref="C507:D507"/>
    <mergeCell ref="A520:B520"/>
    <mergeCell ref="C520:D520"/>
    <mergeCell ref="E520:F522"/>
    <mergeCell ref="A521:B521"/>
    <mergeCell ref="C521:D521"/>
    <mergeCell ref="A522:B522"/>
    <mergeCell ref="C522:D522"/>
    <mergeCell ref="A517:B517"/>
    <mergeCell ref="C517:D517"/>
    <mergeCell ref="E517:F519"/>
    <mergeCell ref="A518:B518"/>
    <mergeCell ref="C518:D518"/>
    <mergeCell ref="A519:B519"/>
    <mergeCell ref="C519:D519"/>
    <mergeCell ref="A514:B514"/>
    <mergeCell ref="C514:D514"/>
    <mergeCell ref="E514:F516"/>
    <mergeCell ref="A515:B515"/>
    <mergeCell ref="C515:D515"/>
    <mergeCell ref="A516:B516"/>
    <mergeCell ref="C516:D516"/>
    <mergeCell ref="A529:B529"/>
    <mergeCell ref="C529:D529"/>
    <mergeCell ref="E529:F531"/>
    <mergeCell ref="A530:B530"/>
    <mergeCell ref="C530:D530"/>
    <mergeCell ref="A531:B531"/>
    <mergeCell ref="C531:D531"/>
    <mergeCell ref="A526:B526"/>
    <mergeCell ref="C526:D526"/>
    <mergeCell ref="E526:F528"/>
    <mergeCell ref="A527:B527"/>
    <mergeCell ref="C527:D527"/>
    <mergeCell ref="A528:B528"/>
    <mergeCell ref="C528:D528"/>
    <mergeCell ref="A523:B523"/>
    <mergeCell ref="C523:D523"/>
    <mergeCell ref="E523:F525"/>
    <mergeCell ref="A524:B524"/>
    <mergeCell ref="C524:D524"/>
    <mergeCell ref="A525:B525"/>
    <mergeCell ref="C525:D525"/>
    <mergeCell ref="A538:B538"/>
    <mergeCell ref="C538:D538"/>
    <mergeCell ref="E538:F540"/>
    <mergeCell ref="A539:B539"/>
    <mergeCell ref="C539:D539"/>
    <mergeCell ref="A540:B540"/>
    <mergeCell ref="C540:D540"/>
    <mergeCell ref="A535:B535"/>
    <mergeCell ref="C535:D535"/>
    <mergeCell ref="E535:F537"/>
    <mergeCell ref="A536:B536"/>
    <mergeCell ref="C536:D536"/>
    <mergeCell ref="A537:B537"/>
    <mergeCell ref="C537:D537"/>
    <mergeCell ref="A532:B532"/>
    <mergeCell ref="C532:D532"/>
    <mergeCell ref="E532:F534"/>
    <mergeCell ref="A533:B533"/>
    <mergeCell ref="C533:D533"/>
    <mergeCell ref="A534:B534"/>
    <mergeCell ref="C534:D534"/>
    <mergeCell ref="A547:B547"/>
    <mergeCell ref="C547:D547"/>
    <mergeCell ref="E547:F549"/>
    <mergeCell ref="A548:B548"/>
    <mergeCell ref="C548:D548"/>
    <mergeCell ref="A549:B549"/>
    <mergeCell ref="C549:D549"/>
    <mergeCell ref="A544:B544"/>
    <mergeCell ref="C544:D544"/>
    <mergeCell ref="E544:F546"/>
    <mergeCell ref="A545:B545"/>
    <mergeCell ref="C545:D545"/>
    <mergeCell ref="A546:B546"/>
    <mergeCell ref="C546:D546"/>
    <mergeCell ref="A541:B541"/>
    <mergeCell ref="C541:D541"/>
    <mergeCell ref="E541:F543"/>
    <mergeCell ref="A542:B542"/>
    <mergeCell ref="C542:D542"/>
    <mergeCell ref="A543:B543"/>
    <mergeCell ref="C543:D543"/>
    <mergeCell ref="A556:B556"/>
    <mergeCell ref="C556:D556"/>
    <mergeCell ref="E556:F558"/>
    <mergeCell ref="A557:B557"/>
    <mergeCell ref="C557:D557"/>
    <mergeCell ref="A558:B558"/>
    <mergeCell ref="C558:D558"/>
    <mergeCell ref="A553:B553"/>
    <mergeCell ref="C553:D553"/>
    <mergeCell ref="E553:F555"/>
    <mergeCell ref="A554:B554"/>
    <mergeCell ref="C554:D554"/>
    <mergeCell ref="A555:B555"/>
    <mergeCell ref="C555:D555"/>
    <mergeCell ref="A550:B550"/>
    <mergeCell ref="C550:D550"/>
    <mergeCell ref="E550:F552"/>
    <mergeCell ref="A551:B551"/>
    <mergeCell ref="C551:D551"/>
    <mergeCell ref="A552:B552"/>
    <mergeCell ref="C552:D552"/>
    <mergeCell ref="A565:B565"/>
    <mergeCell ref="C565:D565"/>
    <mergeCell ref="E565:F567"/>
    <mergeCell ref="A566:B566"/>
    <mergeCell ref="C566:D566"/>
    <mergeCell ref="A567:B567"/>
    <mergeCell ref="C567:D567"/>
    <mergeCell ref="A562:B562"/>
    <mergeCell ref="C562:D562"/>
    <mergeCell ref="E562:F564"/>
    <mergeCell ref="A563:B563"/>
    <mergeCell ref="C563:D563"/>
    <mergeCell ref="A564:B564"/>
    <mergeCell ref="C564:D564"/>
    <mergeCell ref="A559:B559"/>
    <mergeCell ref="C559:D559"/>
    <mergeCell ref="E559:F561"/>
    <mergeCell ref="A560:B560"/>
    <mergeCell ref="C560:D560"/>
    <mergeCell ref="A561:B561"/>
    <mergeCell ref="C561:D561"/>
    <mergeCell ref="A574:B574"/>
    <mergeCell ref="C574:D574"/>
    <mergeCell ref="E574:F576"/>
    <mergeCell ref="A575:B575"/>
    <mergeCell ref="C575:D575"/>
    <mergeCell ref="A576:B576"/>
    <mergeCell ref="C576:D576"/>
    <mergeCell ref="A571:B571"/>
    <mergeCell ref="C571:D571"/>
    <mergeCell ref="E571:F573"/>
    <mergeCell ref="A572:B572"/>
    <mergeCell ref="C572:D572"/>
    <mergeCell ref="A573:B573"/>
    <mergeCell ref="C573:D573"/>
    <mergeCell ref="A568:B568"/>
    <mergeCell ref="C568:D568"/>
    <mergeCell ref="E568:F570"/>
    <mergeCell ref="A569:B569"/>
    <mergeCell ref="C569:D569"/>
    <mergeCell ref="A570:B570"/>
    <mergeCell ref="C570:D570"/>
    <mergeCell ref="A583:B583"/>
    <mergeCell ref="C583:D583"/>
    <mergeCell ref="E583:F585"/>
    <mergeCell ref="A584:B584"/>
    <mergeCell ref="C584:D584"/>
    <mergeCell ref="A585:B585"/>
    <mergeCell ref="C585:D585"/>
    <mergeCell ref="A580:B580"/>
    <mergeCell ref="C580:D580"/>
    <mergeCell ref="E580:F582"/>
    <mergeCell ref="A581:B581"/>
    <mergeCell ref="C581:D581"/>
    <mergeCell ref="A582:B582"/>
    <mergeCell ref="C582:D582"/>
    <mergeCell ref="A577:B577"/>
    <mergeCell ref="C577:D577"/>
    <mergeCell ref="E577:F579"/>
    <mergeCell ref="A578:B578"/>
    <mergeCell ref="C578:D578"/>
    <mergeCell ref="A579:B579"/>
    <mergeCell ref="C579:D579"/>
    <mergeCell ref="A592:B592"/>
    <mergeCell ref="C592:D592"/>
    <mergeCell ref="E592:F594"/>
    <mergeCell ref="A593:B593"/>
    <mergeCell ref="C593:D593"/>
    <mergeCell ref="A594:B594"/>
    <mergeCell ref="C594:D594"/>
    <mergeCell ref="A589:B589"/>
    <mergeCell ref="C589:D589"/>
    <mergeCell ref="E589:F591"/>
    <mergeCell ref="A590:B590"/>
    <mergeCell ref="C590:D590"/>
    <mergeCell ref="A591:B591"/>
    <mergeCell ref="C591:D591"/>
    <mergeCell ref="A586:B586"/>
    <mergeCell ref="C586:D586"/>
    <mergeCell ref="E586:F588"/>
    <mergeCell ref="A587:B587"/>
    <mergeCell ref="C587:D587"/>
    <mergeCell ref="A588:B588"/>
    <mergeCell ref="C588:D588"/>
    <mergeCell ref="A601:B601"/>
    <mergeCell ref="C601:D601"/>
    <mergeCell ref="E601:F603"/>
    <mergeCell ref="A602:B602"/>
    <mergeCell ref="C602:D602"/>
    <mergeCell ref="A603:B603"/>
    <mergeCell ref="C603:D603"/>
    <mergeCell ref="A598:B598"/>
    <mergeCell ref="C598:D598"/>
    <mergeCell ref="E598:F600"/>
    <mergeCell ref="A599:B599"/>
    <mergeCell ref="C599:D599"/>
    <mergeCell ref="A600:B600"/>
    <mergeCell ref="C600:D600"/>
    <mergeCell ref="A595:B595"/>
    <mergeCell ref="C595:D595"/>
    <mergeCell ref="E595:F597"/>
    <mergeCell ref="A596:B596"/>
    <mergeCell ref="C596:D596"/>
    <mergeCell ref="A597:B597"/>
    <mergeCell ref="C597:D597"/>
    <mergeCell ref="A610:B610"/>
    <mergeCell ref="C610:D610"/>
    <mergeCell ref="E610:F612"/>
    <mergeCell ref="A611:B611"/>
    <mergeCell ref="C611:D611"/>
    <mergeCell ref="A612:B612"/>
    <mergeCell ref="C612:D612"/>
    <mergeCell ref="A607:B607"/>
    <mergeCell ref="C607:D607"/>
    <mergeCell ref="E607:F609"/>
    <mergeCell ref="A608:B608"/>
    <mergeCell ref="C608:D608"/>
    <mergeCell ref="A609:B609"/>
    <mergeCell ref="C609:D609"/>
    <mergeCell ref="A604:B604"/>
    <mergeCell ref="C604:D604"/>
    <mergeCell ref="E604:F606"/>
    <mergeCell ref="A605:B605"/>
    <mergeCell ref="C605:D605"/>
    <mergeCell ref="A606:B606"/>
    <mergeCell ref="C606:D606"/>
    <mergeCell ref="A619:B619"/>
    <mergeCell ref="C619:D619"/>
    <mergeCell ref="E619:F621"/>
    <mergeCell ref="A620:B620"/>
    <mergeCell ref="C620:D620"/>
    <mergeCell ref="A621:B621"/>
    <mergeCell ref="C621:D621"/>
    <mergeCell ref="A616:B616"/>
    <mergeCell ref="C616:D616"/>
    <mergeCell ref="E616:F618"/>
    <mergeCell ref="A617:B617"/>
    <mergeCell ref="C617:D617"/>
    <mergeCell ref="A618:B618"/>
    <mergeCell ref="C618:D618"/>
    <mergeCell ref="A613:B613"/>
    <mergeCell ref="C613:D613"/>
    <mergeCell ref="E613:F615"/>
    <mergeCell ref="A614:B614"/>
    <mergeCell ref="C614:D614"/>
    <mergeCell ref="A615:B615"/>
    <mergeCell ref="C615:D615"/>
    <mergeCell ref="A628:B628"/>
    <mergeCell ref="C628:D628"/>
    <mergeCell ref="E628:F630"/>
    <mergeCell ref="A629:B629"/>
    <mergeCell ref="C629:D629"/>
    <mergeCell ref="A630:B630"/>
    <mergeCell ref="C630:D630"/>
    <mergeCell ref="A625:B625"/>
    <mergeCell ref="C625:D625"/>
    <mergeCell ref="E625:F627"/>
    <mergeCell ref="A626:B626"/>
    <mergeCell ref="C626:D626"/>
    <mergeCell ref="A627:B627"/>
    <mergeCell ref="C627:D627"/>
    <mergeCell ref="A622:B622"/>
    <mergeCell ref="C622:D622"/>
    <mergeCell ref="E622:F624"/>
    <mergeCell ref="A623:B623"/>
    <mergeCell ref="C623:D623"/>
    <mergeCell ref="A624:B624"/>
    <mergeCell ref="C624:D624"/>
    <mergeCell ref="A637:B637"/>
    <mergeCell ref="C637:D637"/>
    <mergeCell ref="E637:F639"/>
    <mergeCell ref="A638:B638"/>
    <mergeCell ref="C638:D638"/>
    <mergeCell ref="A639:B639"/>
    <mergeCell ref="C639:D639"/>
    <mergeCell ref="A634:B634"/>
    <mergeCell ref="C634:D634"/>
    <mergeCell ref="E634:F636"/>
    <mergeCell ref="A635:B635"/>
    <mergeCell ref="C635:D635"/>
    <mergeCell ref="A636:B636"/>
    <mergeCell ref="C636:D636"/>
    <mergeCell ref="A631:B631"/>
    <mergeCell ref="C631:D631"/>
    <mergeCell ref="E631:F633"/>
    <mergeCell ref="A632:B632"/>
    <mergeCell ref="C632:D632"/>
    <mergeCell ref="A633:B633"/>
    <mergeCell ref="C633:D633"/>
    <mergeCell ref="A646:B646"/>
    <mergeCell ref="C646:D646"/>
    <mergeCell ref="E646:F648"/>
    <mergeCell ref="A647:B647"/>
    <mergeCell ref="C647:D647"/>
    <mergeCell ref="A648:B648"/>
    <mergeCell ref="C648:D648"/>
    <mergeCell ref="A643:B643"/>
    <mergeCell ref="C643:D643"/>
    <mergeCell ref="E643:F645"/>
    <mergeCell ref="A644:B644"/>
    <mergeCell ref="C644:D644"/>
    <mergeCell ref="A645:B645"/>
    <mergeCell ref="C645:D645"/>
    <mergeCell ref="A640:B640"/>
    <mergeCell ref="C640:D640"/>
    <mergeCell ref="E640:F642"/>
    <mergeCell ref="A641:B641"/>
    <mergeCell ref="C641:D641"/>
    <mergeCell ref="A642:B642"/>
    <mergeCell ref="C642:D642"/>
    <mergeCell ref="A655:B655"/>
    <mergeCell ref="C655:D655"/>
    <mergeCell ref="E655:F657"/>
    <mergeCell ref="A656:B656"/>
    <mergeCell ref="C656:D656"/>
    <mergeCell ref="A657:B657"/>
    <mergeCell ref="C657:D657"/>
    <mergeCell ref="A652:B652"/>
    <mergeCell ref="C652:D652"/>
    <mergeCell ref="E652:F654"/>
    <mergeCell ref="A653:B653"/>
    <mergeCell ref="C653:D653"/>
    <mergeCell ref="A654:B654"/>
    <mergeCell ref="C654:D654"/>
    <mergeCell ref="A649:B649"/>
    <mergeCell ref="C649:D649"/>
    <mergeCell ref="E649:F651"/>
    <mergeCell ref="A650:B650"/>
    <mergeCell ref="C650:D650"/>
    <mergeCell ref="A651:B651"/>
    <mergeCell ref="C651:D651"/>
    <mergeCell ref="A664:B664"/>
    <mergeCell ref="C664:D664"/>
    <mergeCell ref="E664:F666"/>
    <mergeCell ref="A665:B665"/>
    <mergeCell ref="C665:D665"/>
    <mergeCell ref="A666:B666"/>
    <mergeCell ref="C666:D666"/>
    <mergeCell ref="A661:B661"/>
    <mergeCell ref="C661:D661"/>
    <mergeCell ref="E661:F663"/>
    <mergeCell ref="A662:B662"/>
    <mergeCell ref="C662:D662"/>
    <mergeCell ref="A663:B663"/>
    <mergeCell ref="C663:D663"/>
    <mergeCell ref="A658:B658"/>
    <mergeCell ref="C658:D658"/>
    <mergeCell ref="E658:F660"/>
    <mergeCell ref="A659:B659"/>
    <mergeCell ref="C659:D659"/>
    <mergeCell ref="A660:B660"/>
    <mergeCell ref="C660:D660"/>
    <mergeCell ref="A673:B673"/>
    <mergeCell ref="C673:D673"/>
    <mergeCell ref="E673:F675"/>
    <mergeCell ref="A674:B674"/>
    <mergeCell ref="C674:D674"/>
    <mergeCell ref="A675:B675"/>
    <mergeCell ref="C675:D675"/>
    <mergeCell ref="A670:B670"/>
    <mergeCell ref="C670:D670"/>
    <mergeCell ref="E670:F672"/>
    <mergeCell ref="A671:B671"/>
    <mergeCell ref="C671:D671"/>
    <mergeCell ref="A672:B672"/>
    <mergeCell ref="C672:D672"/>
    <mergeCell ref="A667:B667"/>
    <mergeCell ref="C667:D667"/>
    <mergeCell ref="E667:F669"/>
    <mergeCell ref="A668:B668"/>
    <mergeCell ref="C668:D668"/>
    <mergeCell ref="A669:B669"/>
    <mergeCell ref="C669:D669"/>
    <mergeCell ref="A682:B682"/>
    <mergeCell ref="C682:D682"/>
    <mergeCell ref="E682:F684"/>
    <mergeCell ref="A683:B683"/>
    <mergeCell ref="C683:D683"/>
    <mergeCell ref="A684:B684"/>
    <mergeCell ref="C684:D684"/>
    <mergeCell ref="A679:B679"/>
    <mergeCell ref="C679:D679"/>
    <mergeCell ref="E679:F681"/>
    <mergeCell ref="A680:B680"/>
    <mergeCell ref="C680:D680"/>
    <mergeCell ref="A681:B681"/>
    <mergeCell ref="C681:D681"/>
    <mergeCell ref="A676:B676"/>
    <mergeCell ref="C676:D676"/>
    <mergeCell ref="E676:F678"/>
    <mergeCell ref="A677:B677"/>
    <mergeCell ref="C677:D677"/>
    <mergeCell ref="A678:B678"/>
    <mergeCell ref="C678:D678"/>
    <mergeCell ref="A691:B691"/>
    <mergeCell ref="C691:D691"/>
    <mergeCell ref="E691:F693"/>
    <mergeCell ref="A692:B692"/>
    <mergeCell ref="C692:D692"/>
    <mergeCell ref="A693:B693"/>
    <mergeCell ref="C693:D693"/>
    <mergeCell ref="A688:B688"/>
    <mergeCell ref="C688:D688"/>
    <mergeCell ref="E688:F690"/>
    <mergeCell ref="A689:B689"/>
    <mergeCell ref="C689:D689"/>
    <mergeCell ref="A690:B690"/>
    <mergeCell ref="C690:D690"/>
    <mergeCell ref="A685:B685"/>
    <mergeCell ref="C685:D685"/>
    <mergeCell ref="E685:F687"/>
    <mergeCell ref="A686:B686"/>
    <mergeCell ref="C686:D686"/>
    <mergeCell ref="A687:B687"/>
    <mergeCell ref="C687:D687"/>
    <mergeCell ref="A700:B700"/>
    <mergeCell ref="C700:D700"/>
    <mergeCell ref="E700:F702"/>
    <mergeCell ref="A701:B701"/>
    <mergeCell ref="C701:D701"/>
    <mergeCell ref="A702:B702"/>
    <mergeCell ref="C702:D702"/>
    <mergeCell ref="A697:B697"/>
    <mergeCell ref="C697:D697"/>
    <mergeCell ref="E697:F699"/>
    <mergeCell ref="A698:B698"/>
    <mergeCell ref="C698:D698"/>
    <mergeCell ref="A699:B699"/>
    <mergeCell ref="C699:D699"/>
    <mergeCell ref="A694:B694"/>
    <mergeCell ref="C694:D694"/>
    <mergeCell ref="E694:F696"/>
    <mergeCell ref="A695:B695"/>
    <mergeCell ref="C695:D695"/>
    <mergeCell ref="A696:B696"/>
    <mergeCell ref="C696:D696"/>
    <mergeCell ref="A709:B709"/>
    <mergeCell ref="C709:D709"/>
    <mergeCell ref="E709:F711"/>
    <mergeCell ref="A710:B710"/>
    <mergeCell ref="C710:D710"/>
    <mergeCell ref="A711:B711"/>
    <mergeCell ref="C711:D711"/>
    <mergeCell ref="A706:B706"/>
    <mergeCell ref="C706:D706"/>
    <mergeCell ref="E706:F708"/>
    <mergeCell ref="A707:B707"/>
    <mergeCell ref="C707:D707"/>
    <mergeCell ref="A708:B708"/>
    <mergeCell ref="C708:D708"/>
    <mergeCell ref="A703:B703"/>
    <mergeCell ref="C703:D703"/>
    <mergeCell ref="E703:F705"/>
    <mergeCell ref="A704:B704"/>
    <mergeCell ref="C704:D704"/>
    <mergeCell ref="A705:B705"/>
    <mergeCell ref="C705:D705"/>
    <mergeCell ref="A718:B718"/>
    <mergeCell ref="C718:D718"/>
    <mergeCell ref="E718:F720"/>
    <mergeCell ref="A719:B719"/>
    <mergeCell ref="C719:D719"/>
    <mergeCell ref="A720:B720"/>
    <mergeCell ref="C720:D720"/>
    <mergeCell ref="A715:B715"/>
    <mergeCell ref="C715:D715"/>
    <mergeCell ref="E715:F717"/>
    <mergeCell ref="A716:B716"/>
    <mergeCell ref="C716:D716"/>
    <mergeCell ref="A717:B717"/>
    <mergeCell ref="C717:D717"/>
    <mergeCell ref="A712:B712"/>
    <mergeCell ref="C712:D712"/>
    <mergeCell ref="E712:F714"/>
    <mergeCell ref="A713:B713"/>
    <mergeCell ref="C713:D713"/>
    <mergeCell ref="A714:B714"/>
    <mergeCell ref="C714:D714"/>
    <mergeCell ref="A727:B727"/>
    <mergeCell ref="C727:D727"/>
    <mergeCell ref="E727:F729"/>
    <mergeCell ref="A728:B728"/>
    <mergeCell ref="C728:D728"/>
    <mergeCell ref="A729:B729"/>
    <mergeCell ref="C729:D729"/>
    <mergeCell ref="A724:B724"/>
    <mergeCell ref="C724:D724"/>
    <mergeCell ref="E724:F726"/>
    <mergeCell ref="A725:B725"/>
    <mergeCell ref="C725:D725"/>
    <mergeCell ref="A726:B726"/>
    <mergeCell ref="C726:D726"/>
    <mergeCell ref="A721:B721"/>
    <mergeCell ref="C721:D721"/>
    <mergeCell ref="E721:F723"/>
    <mergeCell ref="A722:B722"/>
    <mergeCell ref="C722:D722"/>
    <mergeCell ref="A723:B723"/>
    <mergeCell ref="C723:D723"/>
    <mergeCell ref="A736:B736"/>
    <mergeCell ref="C736:D736"/>
    <mergeCell ref="E736:F738"/>
    <mergeCell ref="A737:B737"/>
    <mergeCell ref="C737:D737"/>
    <mergeCell ref="A738:B738"/>
    <mergeCell ref="C738:D738"/>
    <mergeCell ref="A733:B733"/>
    <mergeCell ref="C733:D733"/>
    <mergeCell ref="E733:F735"/>
    <mergeCell ref="A734:B734"/>
    <mergeCell ref="C734:D734"/>
    <mergeCell ref="A735:B735"/>
    <mergeCell ref="C735:D735"/>
    <mergeCell ref="A730:B730"/>
    <mergeCell ref="C730:D730"/>
    <mergeCell ref="E730:F732"/>
    <mergeCell ref="A731:B731"/>
    <mergeCell ref="C731:D731"/>
    <mergeCell ref="A732:B732"/>
    <mergeCell ref="C732:D732"/>
    <mergeCell ref="A745:B745"/>
    <mergeCell ref="C745:D745"/>
    <mergeCell ref="E745:F747"/>
    <mergeCell ref="A746:B746"/>
    <mergeCell ref="C746:D746"/>
    <mergeCell ref="A747:B747"/>
    <mergeCell ref="C747:D747"/>
    <mergeCell ref="A742:B742"/>
    <mergeCell ref="C742:D742"/>
    <mergeCell ref="E742:F744"/>
    <mergeCell ref="A743:B743"/>
    <mergeCell ref="C743:D743"/>
    <mergeCell ref="A744:B744"/>
    <mergeCell ref="C744:D744"/>
    <mergeCell ref="A739:B739"/>
    <mergeCell ref="C739:D739"/>
    <mergeCell ref="E739:F741"/>
    <mergeCell ref="A740:B740"/>
    <mergeCell ref="C740:D740"/>
    <mergeCell ref="A741:B741"/>
    <mergeCell ref="C741:D741"/>
    <mergeCell ref="A754:B754"/>
    <mergeCell ref="C754:D754"/>
    <mergeCell ref="E754:F756"/>
    <mergeCell ref="A755:B755"/>
    <mergeCell ref="C755:D755"/>
    <mergeCell ref="A756:B756"/>
    <mergeCell ref="C756:D756"/>
    <mergeCell ref="A751:B751"/>
    <mergeCell ref="C751:D751"/>
    <mergeCell ref="E751:F753"/>
    <mergeCell ref="A752:B752"/>
    <mergeCell ref="C752:D752"/>
    <mergeCell ref="A753:B753"/>
    <mergeCell ref="C753:D753"/>
    <mergeCell ref="A748:B748"/>
    <mergeCell ref="C748:D748"/>
    <mergeCell ref="E748:F750"/>
    <mergeCell ref="A749:B749"/>
    <mergeCell ref="C749:D749"/>
    <mergeCell ref="A750:B750"/>
    <mergeCell ref="C750:D750"/>
    <mergeCell ref="A763:B763"/>
    <mergeCell ref="C763:D763"/>
    <mergeCell ref="E763:F765"/>
    <mergeCell ref="A764:B764"/>
    <mergeCell ref="C764:D764"/>
    <mergeCell ref="A765:B765"/>
    <mergeCell ref="C765:D765"/>
    <mergeCell ref="A760:B760"/>
    <mergeCell ref="C760:D760"/>
    <mergeCell ref="E760:F762"/>
    <mergeCell ref="A761:B761"/>
    <mergeCell ref="C761:D761"/>
    <mergeCell ref="A762:B762"/>
    <mergeCell ref="C762:D762"/>
    <mergeCell ref="A757:B757"/>
    <mergeCell ref="C757:D757"/>
    <mergeCell ref="E757:F759"/>
    <mergeCell ref="A758:B758"/>
    <mergeCell ref="C758:D758"/>
    <mergeCell ref="A759:B759"/>
    <mergeCell ref="C759:D759"/>
    <mergeCell ref="A772:B772"/>
    <mergeCell ref="C772:D772"/>
    <mergeCell ref="E772:F774"/>
    <mergeCell ref="A773:B773"/>
    <mergeCell ref="C773:D773"/>
    <mergeCell ref="A774:B774"/>
    <mergeCell ref="C774:D774"/>
    <mergeCell ref="A769:B769"/>
    <mergeCell ref="C769:D769"/>
    <mergeCell ref="E769:F771"/>
    <mergeCell ref="A770:B770"/>
    <mergeCell ref="C770:D770"/>
    <mergeCell ref="A771:B771"/>
    <mergeCell ref="C771:D771"/>
    <mergeCell ref="A766:B766"/>
    <mergeCell ref="C766:D766"/>
    <mergeCell ref="E766:F768"/>
    <mergeCell ref="A767:B767"/>
    <mergeCell ref="C767:D767"/>
    <mergeCell ref="A768:B768"/>
    <mergeCell ref="C768:D768"/>
    <mergeCell ref="A781:B781"/>
    <mergeCell ref="C781:D781"/>
    <mergeCell ref="E781:F783"/>
    <mergeCell ref="A782:B782"/>
    <mergeCell ref="C782:D782"/>
    <mergeCell ref="A783:B783"/>
    <mergeCell ref="C783:D783"/>
    <mergeCell ref="A778:B778"/>
    <mergeCell ref="C778:D778"/>
    <mergeCell ref="E778:F780"/>
    <mergeCell ref="A779:B779"/>
    <mergeCell ref="C779:D779"/>
    <mergeCell ref="A780:B780"/>
    <mergeCell ref="C780:D780"/>
    <mergeCell ref="A775:B775"/>
    <mergeCell ref="C775:D775"/>
    <mergeCell ref="E775:F777"/>
    <mergeCell ref="A776:B776"/>
    <mergeCell ref="C776:D776"/>
    <mergeCell ref="A777:B777"/>
    <mergeCell ref="C777:D777"/>
    <mergeCell ref="A794:F796"/>
    <mergeCell ref="A790:B790"/>
    <mergeCell ref="C790:D790"/>
    <mergeCell ref="E790:F792"/>
    <mergeCell ref="A791:B791"/>
    <mergeCell ref="C791:D791"/>
    <mergeCell ref="A792:B792"/>
    <mergeCell ref="C792:D792"/>
    <mergeCell ref="A787:B787"/>
    <mergeCell ref="C787:D787"/>
    <mergeCell ref="E787:F789"/>
    <mergeCell ref="A788:B788"/>
    <mergeCell ref="C788:D788"/>
    <mergeCell ref="A789:B789"/>
    <mergeCell ref="C789:D789"/>
    <mergeCell ref="A784:B784"/>
    <mergeCell ref="C784:D784"/>
    <mergeCell ref="E784:F786"/>
    <mergeCell ref="A785:B785"/>
    <mergeCell ref="C785:D785"/>
    <mergeCell ref="A786:B786"/>
    <mergeCell ref="C786:D786"/>
  </mergeCells>
  <printOptions horizontalCentered="1"/>
  <pageMargins left="0.59055118110236227" right="0.59055118110236227" top="0.98425196850393704" bottom="0.74803149606299213" header="0.51181102362204722" footer="0.51181102362204722"/>
  <pageSetup paperSize="9" scale="7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77"/>
  <sheetViews>
    <sheetView tabSelected="1" view="pageBreakPreview" topLeftCell="A7" zoomScaleNormal="100" zoomScaleSheetLayoutView="100" workbookViewId="0">
      <selection activeCell="E58" sqref="E58"/>
    </sheetView>
  </sheetViews>
  <sheetFormatPr defaultRowHeight="12.75"/>
  <cols>
    <col min="1" max="1" width="3.625" style="512" customWidth="1"/>
    <col min="2" max="2" width="44.75" style="513" customWidth="1"/>
    <col min="3" max="3" width="6.875" style="514" customWidth="1"/>
    <col min="4" max="4" width="2" style="514" customWidth="1"/>
    <col min="5" max="5" width="11.125" style="515" customWidth="1"/>
    <col min="6" max="6" width="10.5" style="515" customWidth="1"/>
    <col min="7" max="7" width="10.625" style="515" customWidth="1"/>
    <col min="8" max="8" width="13.125" style="515" customWidth="1"/>
    <col min="9" max="16384" width="9" style="516"/>
  </cols>
  <sheetData>
    <row r="1" spans="1:8" s="509" customFormat="1" ht="14.25">
      <c r="A1" s="505"/>
      <c r="B1" s="506"/>
      <c r="C1" s="507"/>
      <c r="D1" s="507"/>
      <c r="E1" s="508"/>
      <c r="F1" s="508" t="s">
        <v>749</v>
      </c>
      <c r="G1" s="508"/>
    </row>
    <row r="2" spans="1:8" s="509" customFormat="1" ht="14.25">
      <c r="A2" s="505"/>
      <c r="B2" s="506"/>
      <c r="C2" s="507"/>
      <c r="D2" s="507"/>
      <c r="E2" s="510"/>
      <c r="F2" s="510" t="s">
        <v>723</v>
      </c>
      <c r="G2" s="510"/>
    </row>
    <row r="3" spans="1:8" s="509" customFormat="1" ht="14.25">
      <c r="A3" s="505"/>
      <c r="B3" s="506"/>
      <c r="C3" s="507"/>
      <c r="D3" s="507"/>
      <c r="E3" s="511"/>
      <c r="F3" s="511" t="s">
        <v>316</v>
      </c>
      <c r="G3" s="511"/>
    </row>
    <row r="4" spans="1:8" s="509" customFormat="1" ht="18.75" customHeight="1">
      <c r="A4" s="505"/>
      <c r="B4" s="506"/>
      <c r="C4" s="511"/>
      <c r="D4" s="511"/>
      <c r="E4" s="511"/>
      <c r="F4" s="511"/>
      <c r="G4" s="511"/>
      <c r="H4" s="511"/>
    </row>
    <row r="5" spans="1:8" s="509" customFormat="1" ht="39" customHeight="1">
      <c r="A5" s="865" t="s">
        <v>724</v>
      </c>
      <c r="B5" s="865"/>
      <c r="C5" s="865"/>
      <c r="D5" s="865"/>
      <c r="E5" s="865"/>
      <c r="F5" s="865"/>
      <c r="G5" s="865"/>
      <c r="H5" s="865"/>
    </row>
    <row r="6" spans="1:8" ht="17.25" customHeight="1"/>
    <row r="7" spans="1:8" ht="15.75" customHeight="1">
      <c r="H7" s="512" t="s">
        <v>0</v>
      </c>
    </row>
    <row r="8" spans="1:8" s="518" customFormat="1" ht="56.25" customHeight="1">
      <c r="A8" s="517" t="s">
        <v>324</v>
      </c>
      <c r="B8" s="517" t="s">
        <v>725</v>
      </c>
      <c r="C8" s="517" t="s">
        <v>304</v>
      </c>
      <c r="D8" s="517" t="s">
        <v>5</v>
      </c>
      <c r="E8" s="517" t="s">
        <v>726</v>
      </c>
      <c r="F8" s="517" t="s">
        <v>327</v>
      </c>
      <c r="G8" s="517" t="s">
        <v>356</v>
      </c>
      <c r="H8" s="517" t="s">
        <v>727</v>
      </c>
    </row>
    <row r="9" spans="1:8" s="520" customFormat="1">
      <c r="A9" s="519" t="s">
        <v>97</v>
      </c>
      <c r="B9" s="519" t="s">
        <v>98</v>
      </c>
      <c r="C9" s="519" t="s">
        <v>99</v>
      </c>
      <c r="D9" s="519"/>
      <c r="E9" s="519" t="s">
        <v>100</v>
      </c>
      <c r="F9" s="519" t="s">
        <v>101</v>
      </c>
      <c r="G9" s="519" t="s">
        <v>102</v>
      </c>
      <c r="H9" s="519" t="s">
        <v>103</v>
      </c>
    </row>
    <row r="10" spans="1:8" s="524" customFormat="1" ht="15" hidden="1" customHeight="1">
      <c r="A10" s="847" t="s">
        <v>97</v>
      </c>
      <c r="B10" s="850" t="s">
        <v>728</v>
      </c>
      <c r="C10" s="853">
        <v>80147</v>
      </c>
      <c r="D10" s="521" t="s">
        <v>6</v>
      </c>
      <c r="E10" s="522">
        <v>0</v>
      </c>
      <c r="F10" s="523">
        <v>26600</v>
      </c>
      <c r="G10" s="523">
        <v>26600</v>
      </c>
      <c r="H10" s="522">
        <v>0</v>
      </c>
    </row>
    <row r="11" spans="1:8" s="524" customFormat="1" ht="15" hidden="1" customHeight="1">
      <c r="A11" s="848"/>
      <c r="B11" s="851"/>
      <c r="C11" s="854"/>
      <c r="D11" s="521" t="s">
        <v>7</v>
      </c>
      <c r="E11" s="522">
        <v>0</v>
      </c>
      <c r="F11" s="522">
        <v>0</v>
      </c>
      <c r="G11" s="522">
        <v>0</v>
      </c>
      <c r="H11" s="522">
        <v>0</v>
      </c>
    </row>
    <row r="12" spans="1:8" s="524" customFormat="1" ht="15" hidden="1" customHeight="1">
      <c r="A12" s="849"/>
      <c r="B12" s="852"/>
      <c r="C12" s="855"/>
      <c r="D12" s="521" t="s">
        <v>8</v>
      </c>
      <c r="E12" s="522">
        <f>E10+E11</f>
        <v>0</v>
      </c>
      <c r="F12" s="522">
        <f>F10+F11</f>
        <v>26600</v>
      </c>
      <c r="G12" s="522">
        <f>G10+G11</f>
        <v>26600</v>
      </c>
      <c r="H12" s="522">
        <f>H10+H11</f>
        <v>0</v>
      </c>
    </row>
    <row r="13" spans="1:8" s="524" customFormat="1" ht="15" hidden="1" customHeight="1">
      <c r="A13" s="847" t="s">
        <v>98</v>
      </c>
      <c r="B13" s="850" t="s">
        <v>729</v>
      </c>
      <c r="C13" s="853">
        <v>80146</v>
      </c>
      <c r="D13" s="521" t="s">
        <v>6</v>
      </c>
      <c r="E13" s="522">
        <v>0</v>
      </c>
      <c r="F13" s="523">
        <v>400000</v>
      </c>
      <c r="G13" s="523">
        <v>400000</v>
      </c>
      <c r="H13" s="522">
        <v>0</v>
      </c>
    </row>
    <row r="14" spans="1:8" s="524" customFormat="1" ht="15" hidden="1" customHeight="1">
      <c r="A14" s="848"/>
      <c r="B14" s="851"/>
      <c r="C14" s="854"/>
      <c r="D14" s="521" t="s">
        <v>7</v>
      </c>
      <c r="E14" s="522">
        <v>0</v>
      </c>
      <c r="F14" s="522">
        <v>0</v>
      </c>
      <c r="G14" s="522">
        <v>0</v>
      </c>
      <c r="H14" s="522">
        <v>0</v>
      </c>
    </row>
    <row r="15" spans="1:8" s="524" customFormat="1" ht="15" hidden="1" customHeight="1">
      <c r="A15" s="849"/>
      <c r="B15" s="852"/>
      <c r="C15" s="855"/>
      <c r="D15" s="521" t="s">
        <v>8</v>
      </c>
      <c r="E15" s="522">
        <f>E13+E14</f>
        <v>0</v>
      </c>
      <c r="F15" s="522">
        <f>F13+F14</f>
        <v>400000</v>
      </c>
      <c r="G15" s="522">
        <f>G13+G14</f>
        <v>400000</v>
      </c>
      <c r="H15" s="522">
        <f>H13+H14</f>
        <v>0</v>
      </c>
    </row>
    <row r="16" spans="1:8" s="524" customFormat="1" ht="15" hidden="1" customHeight="1">
      <c r="A16" s="847" t="s">
        <v>99</v>
      </c>
      <c r="B16" s="850" t="s">
        <v>730</v>
      </c>
      <c r="C16" s="853">
        <v>80146</v>
      </c>
      <c r="D16" s="521" t="s">
        <v>6</v>
      </c>
      <c r="E16" s="522">
        <v>0</v>
      </c>
      <c r="F16" s="522">
        <v>300000</v>
      </c>
      <c r="G16" s="522">
        <v>300000</v>
      </c>
      <c r="H16" s="522">
        <v>0</v>
      </c>
    </row>
    <row r="17" spans="1:8" s="524" customFormat="1" ht="15" hidden="1" customHeight="1">
      <c r="A17" s="848"/>
      <c r="B17" s="851"/>
      <c r="C17" s="854"/>
      <c r="D17" s="521" t="s">
        <v>7</v>
      </c>
      <c r="E17" s="522">
        <v>0</v>
      </c>
      <c r="F17" s="522"/>
      <c r="G17" s="522"/>
      <c r="H17" s="522">
        <v>0</v>
      </c>
    </row>
    <row r="18" spans="1:8" s="524" customFormat="1" ht="15" hidden="1" customHeight="1">
      <c r="A18" s="849"/>
      <c r="B18" s="852"/>
      <c r="C18" s="855"/>
      <c r="D18" s="521" t="s">
        <v>8</v>
      </c>
      <c r="E18" s="522">
        <f>E16+E17</f>
        <v>0</v>
      </c>
      <c r="F18" s="522">
        <f>F16+F17</f>
        <v>300000</v>
      </c>
      <c r="G18" s="522">
        <f>G16+G17</f>
        <v>300000</v>
      </c>
      <c r="H18" s="522">
        <f>H16+H17</f>
        <v>0</v>
      </c>
    </row>
    <row r="19" spans="1:8" s="524" customFormat="1" ht="15" customHeight="1">
      <c r="A19" s="847" t="s">
        <v>100</v>
      </c>
      <c r="B19" s="850" t="s">
        <v>731</v>
      </c>
      <c r="C19" s="853" t="s">
        <v>732</v>
      </c>
      <c r="D19" s="521" t="s">
        <v>6</v>
      </c>
      <c r="E19" s="522">
        <v>0</v>
      </c>
      <c r="F19" s="522">
        <f t="shared" ref="F19:G21" si="0">F22+F25</f>
        <v>93300</v>
      </c>
      <c r="G19" s="522">
        <f t="shared" si="0"/>
        <v>93300</v>
      </c>
      <c r="H19" s="522">
        <v>0</v>
      </c>
    </row>
    <row r="20" spans="1:8" s="524" customFormat="1" ht="15" customHeight="1">
      <c r="A20" s="848"/>
      <c r="B20" s="851"/>
      <c r="C20" s="854"/>
      <c r="D20" s="521" t="s">
        <v>7</v>
      </c>
      <c r="E20" s="522">
        <v>0</v>
      </c>
      <c r="F20" s="522">
        <f t="shared" si="0"/>
        <v>21900</v>
      </c>
      <c r="G20" s="522">
        <f t="shared" si="0"/>
        <v>21900</v>
      </c>
      <c r="H20" s="522">
        <v>0</v>
      </c>
    </row>
    <row r="21" spans="1:8" s="524" customFormat="1" ht="15" customHeight="1">
      <c r="A21" s="848"/>
      <c r="B21" s="851"/>
      <c r="C21" s="855"/>
      <c r="D21" s="521" t="s">
        <v>8</v>
      </c>
      <c r="E21" s="522">
        <v>0</v>
      </c>
      <c r="F21" s="522">
        <f t="shared" si="0"/>
        <v>115200</v>
      </c>
      <c r="G21" s="522">
        <f t="shared" si="0"/>
        <v>115200</v>
      </c>
      <c r="H21" s="522">
        <v>0</v>
      </c>
    </row>
    <row r="22" spans="1:8" s="527" customFormat="1" ht="15" customHeight="1">
      <c r="A22" s="861"/>
      <c r="B22" s="862"/>
      <c r="C22" s="844">
        <v>80146</v>
      </c>
      <c r="D22" s="525" t="s">
        <v>6</v>
      </c>
      <c r="E22" s="526">
        <v>0</v>
      </c>
      <c r="F22" s="526">
        <v>83800</v>
      </c>
      <c r="G22" s="526">
        <v>83800</v>
      </c>
      <c r="H22" s="526">
        <v>0</v>
      </c>
    </row>
    <row r="23" spans="1:8" s="527" customFormat="1" ht="15" customHeight="1">
      <c r="A23" s="861"/>
      <c r="B23" s="862"/>
      <c r="C23" s="845"/>
      <c r="D23" s="525" t="s">
        <v>7</v>
      </c>
      <c r="E23" s="526">
        <v>0</v>
      </c>
      <c r="F23" s="526">
        <v>21900</v>
      </c>
      <c r="G23" s="526">
        <v>21900</v>
      </c>
      <c r="H23" s="526">
        <v>0</v>
      </c>
    </row>
    <row r="24" spans="1:8" s="527" customFormat="1" ht="15" customHeight="1">
      <c r="A24" s="861"/>
      <c r="B24" s="862"/>
      <c r="C24" s="846"/>
      <c r="D24" s="525" t="s">
        <v>8</v>
      </c>
      <c r="E24" s="526">
        <v>0</v>
      </c>
      <c r="F24" s="526">
        <f>F22+F23</f>
        <v>105700</v>
      </c>
      <c r="G24" s="526">
        <f>G22+G23</f>
        <v>105700</v>
      </c>
      <c r="H24" s="526">
        <v>0</v>
      </c>
    </row>
    <row r="25" spans="1:8" s="527" customFormat="1" ht="15" hidden="1" customHeight="1">
      <c r="A25" s="861"/>
      <c r="B25" s="862"/>
      <c r="C25" s="844">
        <v>80147</v>
      </c>
      <c r="D25" s="525" t="s">
        <v>6</v>
      </c>
      <c r="E25" s="526">
        <v>0</v>
      </c>
      <c r="F25" s="526">
        <v>9500</v>
      </c>
      <c r="G25" s="526">
        <v>9500</v>
      </c>
      <c r="H25" s="526">
        <v>0</v>
      </c>
    </row>
    <row r="26" spans="1:8" s="527" customFormat="1" ht="15" hidden="1" customHeight="1">
      <c r="A26" s="861"/>
      <c r="B26" s="862"/>
      <c r="C26" s="845"/>
      <c r="D26" s="525" t="s">
        <v>7</v>
      </c>
      <c r="E26" s="526">
        <v>0</v>
      </c>
      <c r="F26" s="526"/>
      <c r="G26" s="526"/>
      <c r="H26" s="526">
        <v>0</v>
      </c>
    </row>
    <row r="27" spans="1:8" s="527" customFormat="1" ht="15" hidden="1" customHeight="1">
      <c r="A27" s="863"/>
      <c r="B27" s="864"/>
      <c r="C27" s="846"/>
      <c r="D27" s="525" t="s">
        <v>8</v>
      </c>
      <c r="E27" s="526">
        <v>0</v>
      </c>
      <c r="F27" s="526">
        <f>F25+F26</f>
        <v>9500</v>
      </c>
      <c r="G27" s="526">
        <f>G25+G26</f>
        <v>9500</v>
      </c>
      <c r="H27" s="526">
        <v>0</v>
      </c>
    </row>
    <row r="28" spans="1:8" s="524" customFormat="1" ht="15" hidden="1" customHeight="1">
      <c r="A28" s="847" t="s">
        <v>101</v>
      </c>
      <c r="B28" s="850" t="s">
        <v>733</v>
      </c>
      <c r="C28" s="853">
        <v>85410</v>
      </c>
      <c r="D28" s="521" t="s">
        <v>6</v>
      </c>
      <c r="E28" s="522">
        <v>0</v>
      </c>
      <c r="F28" s="522">
        <v>231150</v>
      </c>
      <c r="G28" s="522">
        <v>231150</v>
      </c>
      <c r="H28" s="522">
        <v>0</v>
      </c>
    </row>
    <row r="29" spans="1:8" s="524" customFormat="1" ht="15" hidden="1" customHeight="1">
      <c r="A29" s="848"/>
      <c r="B29" s="851"/>
      <c r="C29" s="854"/>
      <c r="D29" s="521" t="s">
        <v>7</v>
      </c>
      <c r="E29" s="522">
        <v>0</v>
      </c>
      <c r="F29" s="522"/>
      <c r="G29" s="522"/>
      <c r="H29" s="522">
        <v>0</v>
      </c>
    </row>
    <row r="30" spans="1:8" s="524" customFormat="1" ht="15" hidden="1" customHeight="1">
      <c r="A30" s="849"/>
      <c r="B30" s="852"/>
      <c r="C30" s="855"/>
      <c r="D30" s="521" t="s">
        <v>8</v>
      </c>
      <c r="E30" s="522">
        <f>E28+E29</f>
        <v>0</v>
      </c>
      <c r="F30" s="522">
        <f>F28+F29</f>
        <v>231150</v>
      </c>
      <c r="G30" s="522">
        <f>G28+G29</f>
        <v>231150</v>
      </c>
      <c r="H30" s="522">
        <f>H28+H29</f>
        <v>0</v>
      </c>
    </row>
    <row r="31" spans="1:8" s="524" customFormat="1" ht="15" hidden="1" customHeight="1">
      <c r="A31" s="847" t="s">
        <v>102</v>
      </c>
      <c r="B31" s="850" t="s">
        <v>734</v>
      </c>
      <c r="C31" s="853"/>
      <c r="D31" s="521" t="s">
        <v>6</v>
      </c>
      <c r="E31" s="522">
        <f t="shared" ref="E31:H33" si="1">E34+E37</f>
        <v>0</v>
      </c>
      <c r="F31" s="522">
        <f t="shared" si="1"/>
        <v>402000</v>
      </c>
      <c r="G31" s="522">
        <f t="shared" si="1"/>
        <v>402000</v>
      </c>
      <c r="H31" s="522">
        <f t="shared" si="1"/>
        <v>0</v>
      </c>
    </row>
    <row r="32" spans="1:8" s="524" customFormat="1" ht="15" hidden="1" customHeight="1">
      <c r="A32" s="848"/>
      <c r="B32" s="851"/>
      <c r="C32" s="854"/>
      <c r="D32" s="521" t="s">
        <v>7</v>
      </c>
      <c r="E32" s="522">
        <f t="shared" si="1"/>
        <v>0</v>
      </c>
      <c r="F32" s="522">
        <f t="shared" si="1"/>
        <v>0</v>
      </c>
      <c r="G32" s="522">
        <f t="shared" si="1"/>
        <v>0</v>
      </c>
      <c r="H32" s="522">
        <f t="shared" si="1"/>
        <v>0</v>
      </c>
    </row>
    <row r="33" spans="1:8" s="524" customFormat="1" ht="15" hidden="1" customHeight="1">
      <c r="A33" s="848"/>
      <c r="B33" s="851"/>
      <c r="C33" s="855"/>
      <c r="D33" s="521" t="s">
        <v>8</v>
      </c>
      <c r="E33" s="522">
        <f t="shared" si="1"/>
        <v>0</v>
      </c>
      <c r="F33" s="522">
        <f t="shared" si="1"/>
        <v>402000</v>
      </c>
      <c r="G33" s="522">
        <f t="shared" si="1"/>
        <v>402000</v>
      </c>
      <c r="H33" s="522">
        <f t="shared" si="1"/>
        <v>0</v>
      </c>
    </row>
    <row r="34" spans="1:8" s="524" customFormat="1" ht="15" hidden="1" customHeight="1">
      <c r="A34" s="848"/>
      <c r="B34" s="528"/>
      <c r="C34" s="844">
        <v>80134</v>
      </c>
      <c r="D34" s="525" t="s">
        <v>6</v>
      </c>
      <c r="E34" s="526">
        <v>0</v>
      </c>
      <c r="F34" s="526">
        <v>150000</v>
      </c>
      <c r="G34" s="526">
        <v>150000</v>
      </c>
      <c r="H34" s="526">
        <v>0</v>
      </c>
    </row>
    <row r="35" spans="1:8" s="524" customFormat="1" ht="15" hidden="1" customHeight="1">
      <c r="A35" s="848"/>
      <c r="B35" s="529"/>
      <c r="C35" s="845"/>
      <c r="D35" s="525" t="s">
        <v>7</v>
      </c>
      <c r="E35" s="526">
        <v>0</v>
      </c>
      <c r="F35" s="526"/>
      <c r="G35" s="526"/>
      <c r="H35" s="526">
        <v>0</v>
      </c>
    </row>
    <row r="36" spans="1:8" s="524" customFormat="1" ht="15" hidden="1" customHeight="1">
      <c r="A36" s="848"/>
      <c r="B36" s="529"/>
      <c r="C36" s="846"/>
      <c r="D36" s="525" t="s">
        <v>8</v>
      </c>
      <c r="E36" s="526">
        <f>E34+E35</f>
        <v>0</v>
      </c>
      <c r="F36" s="526">
        <f>F34+F35</f>
        <v>150000</v>
      </c>
      <c r="G36" s="526">
        <f>G34+G35</f>
        <v>150000</v>
      </c>
      <c r="H36" s="526">
        <f>H34+H35</f>
        <v>0</v>
      </c>
    </row>
    <row r="37" spans="1:8" s="524" customFormat="1" ht="15" hidden="1" customHeight="1">
      <c r="A37" s="848"/>
      <c r="B37" s="530"/>
      <c r="C37" s="844">
        <v>85403</v>
      </c>
      <c r="D37" s="531" t="s">
        <v>6</v>
      </c>
      <c r="E37" s="526"/>
      <c r="F37" s="526">
        <v>252000</v>
      </c>
      <c r="G37" s="526">
        <v>252000</v>
      </c>
      <c r="H37" s="526">
        <v>0</v>
      </c>
    </row>
    <row r="38" spans="1:8" s="524" customFormat="1" ht="15" hidden="1" customHeight="1">
      <c r="A38" s="848"/>
      <c r="B38" s="530"/>
      <c r="C38" s="845"/>
      <c r="D38" s="531" t="s">
        <v>7</v>
      </c>
      <c r="E38" s="526">
        <v>0</v>
      </c>
      <c r="F38" s="526"/>
      <c r="G38" s="526"/>
      <c r="H38" s="526">
        <v>0</v>
      </c>
    </row>
    <row r="39" spans="1:8" s="524" customFormat="1" ht="15" hidden="1" customHeight="1">
      <c r="A39" s="849"/>
      <c r="B39" s="530"/>
      <c r="C39" s="846"/>
      <c r="D39" s="531" t="s">
        <v>8</v>
      </c>
      <c r="E39" s="526">
        <f>E37+E38</f>
        <v>0</v>
      </c>
      <c r="F39" s="526">
        <f>F37+F38</f>
        <v>252000</v>
      </c>
      <c r="G39" s="526">
        <f>G37+G38</f>
        <v>252000</v>
      </c>
      <c r="H39" s="526">
        <f>H37+H38</f>
        <v>0</v>
      </c>
    </row>
    <row r="40" spans="1:8" s="532" customFormat="1" ht="15" hidden="1" customHeight="1">
      <c r="A40" s="847" t="s">
        <v>103</v>
      </c>
      <c r="B40" s="850" t="s">
        <v>735</v>
      </c>
      <c r="C40" s="853">
        <v>85403</v>
      </c>
      <c r="D40" s="521" t="s">
        <v>6</v>
      </c>
      <c r="E40" s="522">
        <v>0</v>
      </c>
      <c r="F40" s="522">
        <v>350000</v>
      </c>
      <c r="G40" s="522">
        <v>350000</v>
      </c>
      <c r="H40" s="522">
        <v>0</v>
      </c>
    </row>
    <row r="41" spans="1:8" s="532" customFormat="1" ht="15" hidden="1" customHeight="1">
      <c r="A41" s="848"/>
      <c r="B41" s="851"/>
      <c r="C41" s="854"/>
      <c r="D41" s="521" t="s">
        <v>7</v>
      </c>
      <c r="E41" s="522">
        <v>0</v>
      </c>
      <c r="F41" s="522"/>
      <c r="G41" s="522"/>
      <c r="H41" s="522">
        <v>0</v>
      </c>
    </row>
    <row r="42" spans="1:8" s="532" customFormat="1" ht="15" hidden="1" customHeight="1">
      <c r="A42" s="849"/>
      <c r="B42" s="852"/>
      <c r="C42" s="855"/>
      <c r="D42" s="521" t="s">
        <v>8</v>
      </c>
      <c r="E42" s="522">
        <f>E40+E41</f>
        <v>0</v>
      </c>
      <c r="F42" s="522">
        <f>F40+F41</f>
        <v>350000</v>
      </c>
      <c r="G42" s="522">
        <f>G40+G41</f>
        <v>350000</v>
      </c>
      <c r="H42" s="522">
        <f>H40+H41</f>
        <v>0</v>
      </c>
    </row>
    <row r="43" spans="1:8" s="533" customFormat="1" ht="15" hidden="1" customHeight="1">
      <c r="A43" s="847" t="s">
        <v>736</v>
      </c>
      <c r="B43" s="850" t="s">
        <v>737</v>
      </c>
      <c r="C43" s="853">
        <v>85403</v>
      </c>
      <c r="D43" s="521" t="s">
        <v>6</v>
      </c>
      <c r="E43" s="522">
        <v>0</v>
      </c>
      <c r="F43" s="522">
        <v>235000</v>
      </c>
      <c r="G43" s="522">
        <v>235000</v>
      </c>
      <c r="H43" s="522">
        <v>0</v>
      </c>
    </row>
    <row r="44" spans="1:8" s="533" customFormat="1" ht="15" hidden="1" customHeight="1">
      <c r="A44" s="848"/>
      <c r="B44" s="851"/>
      <c r="C44" s="854"/>
      <c r="D44" s="521" t="s">
        <v>7</v>
      </c>
      <c r="E44" s="522">
        <v>0</v>
      </c>
      <c r="F44" s="522"/>
      <c r="G44" s="522"/>
      <c r="H44" s="522">
        <v>0</v>
      </c>
    </row>
    <row r="45" spans="1:8" s="533" customFormat="1" ht="15" hidden="1" customHeight="1">
      <c r="A45" s="849"/>
      <c r="B45" s="852"/>
      <c r="C45" s="855"/>
      <c r="D45" s="521" t="s">
        <v>8</v>
      </c>
      <c r="E45" s="522">
        <f>E43+E44</f>
        <v>0</v>
      </c>
      <c r="F45" s="522">
        <f>F43+F44</f>
        <v>235000</v>
      </c>
      <c r="G45" s="522">
        <f>G43+G44</f>
        <v>235000</v>
      </c>
      <c r="H45" s="522">
        <f>H43+H44</f>
        <v>0</v>
      </c>
    </row>
    <row r="46" spans="1:8" s="524" customFormat="1" ht="15" hidden="1" customHeight="1">
      <c r="A46" s="847" t="s">
        <v>738</v>
      </c>
      <c r="B46" s="850" t="s">
        <v>739</v>
      </c>
      <c r="C46" s="858"/>
      <c r="D46" s="534" t="s">
        <v>6</v>
      </c>
      <c r="E46" s="522">
        <f t="shared" ref="E46:H48" si="2">E49+E52</f>
        <v>0</v>
      </c>
      <c r="F46" s="522">
        <f t="shared" si="2"/>
        <v>13020</v>
      </c>
      <c r="G46" s="522">
        <f t="shared" si="2"/>
        <v>13020</v>
      </c>
      <c r="H46" s="522">
        <f t="shared" si="2"/>
        <v>0</v>
      </c>
    </row>
    <row r="47" spans="1:8" s="524" customFormat="1" ht="15" hidden="1" customHeight="1">
      <c r="A47" s="848"/>
      <c r="B47" s="851"/>
      <c r="C47" s="859"/>
      <c r="D47" s="534" t="s">
        <v>7</v>
      </c>
      <c r="E47" s="522">
        <f t="shared" si="2"/>
        <v>0</v>
      </c>
      <c r="F47" s="522">
        <f t="shared" si="2"/>
        <v>0</v>
      </c>
      <c r="G47" s="522">
        <f t="shared" si="2"/>
        <v>0</v>
      </c>
      <c r="H47" s="522">
        <f t="shared" si="2"/>
        <v>0</v>
      </c>
    </row>
    <row r="48" spans="1:8" s="524" customFormat="1" ht="15" hidden="1" customHeight="1">
      <c r="A48" s="848"/>
      <c r="B48" s="851"/>
      <c r="C48" s="860"/>
      <c r="D48" s="534" t="s">
        <v>8</v>
      </c>
      <c r="E48" s="522">
        <f t="shared" si="2"/>
        <v>0</v>
      </c>
      <c r="F48" s="522">
        <f t="shared" si="2"/>
        <v>13020</v>
      </c>
      <c r="G48" s="522">
        <f t="shared" si="2"/>
        <v>13020</v>
      </c>
      <c r="H48" s="522">
        <f t="shared" si="2"/>
        <v>0</v>
      </c>
    </row>
    <row r="49" spans="1:8" s="524" customFormat="1" ht="15" hidden="1" customHeight="1">
      <c r="A49" s="535"/>
      <c r="B49" s="528"/>
      <c r="C49" s="844">
        <v>80116</v>
      </c>
      <c r="D49" s="525" t="s">
        <v>6</v>
      </c>
      <c r="E49" s="526">
        <v>0</v>
      </c>
      <c r="F49" s="526">
        <v>3020</v>
      </c>
      <c r="G49" s="526">
        <v>3020</v>
      </c>
      <c r="H49" s="526">
        <v>0</v>
      </c>
    </row>
    <row r="50" spans="1:8" s="524" customFormat="1" ht="15" hidden="1" customHeight="1">
      <c r="A50" s="535"/>
      <c r="B50" s="529"/>
      <c r="C50" s="845"/>
      <c r="D50" s="525" t="s">
        <v>7</v>
      </c>
      <c r="E50" s="526">
        <v>0</v>
      </c>
      <c r="F50" s="526"/>
      <c r="G50" s="526"/>
      <c r="H50" s="526">
        <v>0</v>
      </c>
    </row>
    <row r="51" spans="1:8" s="524" customFormat="1" ht="15" hidden="1" customHeight="1">
      <c r="A51" s="535"/>
      <c r="B51" s="529"/>
      <c r="C51" s="846"/>
      <c r="D51" s="525" t="s">
        <v>8</v>
      </c>
      <c r="E51" s="526">
        <f>E49+E50</f>
        <v>0</v>
      </c>
      <c r="F51" s="526">
        <f>F49+F50</f>
        <v>3020</v>
      </c>
      <c r="G51" s="526">
        <f>G49+G50</f>
        <v>3020</v>
      </c>
      <c r="H51" s="526">
        <f>H49+H50</f>
        <v>0</v>
      </c>
    </row>
    <row r="52" spans="1:8" s="524" customFormat="1" ht="15" hidden="1" customHeight="1">
      <c r="A52" s="535"/>
      <c r="B52" s="530"/>
      <c r="C52" s="844">
        <v>80140</v>
      </c>
      <c r="D52" s="531" t="s">
        <v>6</v>
      </c>
      <c r="E52" s="526">
        <v>0</v>
      </c>
      <c r="F52" s="526">
        <v>10000</v>
      </c>
      <c r="G52" s="526">
        <v>10000</v>
      </c>
      <c r="H52" s="526">
        <v>0</v>
      </c>
    </row>
    <row r="53" spans="1:8" s="524" customFormat="1" ht="15" hidden="1" customHeight="1">
      <c r="A53" s="535"/>
      <c r="B53" s="530"/>
      <c r="C53" s="845"/>
      <c r="D53" s="531" t="s">
        <v>7</v>
      </c>
      <c r="E53" s="526">
        <v>0</v>
      </c>
      <c r="F53" s="526"/>
      <c r="G53" s="526"/>
      <c r="H53" s="526">
        <v>0</v>
      </c>
    </row>
    <row r="54" spans="1:8" s="524" customFormat="1" ht="15" hidden="1" customHeight="1">
      <c r="A54" s="536"/>
      <c r="B54" s="530"/>
      <c r="C54" s="846"/>
      <c r="D54" s="531" t="s">
        <v>8</v>
      </c>
      <c r="E54" s="526">
        <f>E52+E53</f>
        <v>0</v>
      </c>
      <c r="F54" s="526">
        <f>F52+F53</f>
        <v>10000</v>
      </c>
      <c r="G54" s="526">
        <f>G52+G53</f>
        <v>10000</v>
      </c>
      <c r="H54" s="526">
        <f>H52+H53</f>
        <v>0</v>
      </c>
    </row>
    <row r="55" spans="1:8" s="524" customFormat="1" ht="15" customHeight="1">
      <c r="A55" s="847" t="s">
        <v>740</v>
      </c>
      <c r="B55" s="856" t="s">
        <v>741</v>
      </c>
      <c r="C55" s="853" t="s">
        <v>732</v>
      </c>
      <c r="D55" s="521" t="s">
        <v>6</v>
      </c>
      <c r="E55" s="522">
        <f t="shared" ref="E55:H57" si="3">E58+E61</f>
        <v>0</v>
      </c>
      <c r="F55" s="522">
        <f t="shared" si="3"/>
        <v>17430</v>
      </c>
      <c r="G55" s="522">
        <f t="shared" si="3"/>
        <v>17430</v>
      </c>
      <c r="H55" s="522">
        <f t="shared" si="3"/>
        <v>0</v>
      </c>
    </row>
    <row r="56" spans="1:8" s="524" customFormat="1" ht="15" customHeight="1">
      <c r="A56" s="848"/>
      <c r="B56" s="857"/>
      <c r="C56" s="854"/>
      <c r="D56" s="521" t="s">
        <v>7</v>
      </c>
      <c r="E56" s="522">
        <f t="shared" si="3"/>
        <v>0</v>
      </c>
      <c r="F56" s="522">
        <f t="shared" si="3"/>
        <v>30604</v>
      </c>
      <c r="G56" s="522">
        <f t="shared" si="3"/>
        <v>30604</v>
      </c>
      <c r="H56" s="522">
        <f t="shared" si="3"/>
        <v>0</v>
      </c>
    </row>
    <row r="57" spans="1:8" s="524" customFormat="1" ht="15" customHeight="1">
      <c r="A57" s="848"/>
      <c r="B57" s="857"/>
      <c r="C57" s="855"/>
      <c r="D57" s="521" t="s">
        <v>8</v>
      </c>
      <c r="E57" s="522">
        <f t="shared" si="3"/>
        <v>0</v>
      </c>
      <c r="F57" s="522">
        <f t="shared" si="3"/>
        <v>48034</v>
      </c>
      <c r="G57" s="522">
        <f t="shared" si="3"/>
        <v>48034</v>
      </c>
      <c r="H57" s="522">
        <f t="shared" si="3"/>
        <v>0</v>
      </c>
    </row>
    <row r="58" spans="1:8" s="524" customFormat="1" ht="15" customHeight="1">
      <c r="A58" s="535"/>
      <c r="B58" s="528"/>
      <c r="C58" s="844">
        <v>80116</v>
      </c>
      <c r="D58" s="525" t="s">
        <v>6</v>
      </c>
      <c r="E58" s="526">
        <v>0</v>
      </c>
      <c r="F58" s="526">
        <v>4930</v>
      </c>
      <c r="G58" s="526">
        <v>4930</v>
      </c>
      <c r="H58" s="526">
        <v>0</v>
      </c>
    </row>
    <row r="59" spans="1:8" s="524" customFormat="1" ht="15" customHeight="1">
      <c r="A59" s="535"/>
      <c r="B59" s="529"/>
      <c r="C59" s="845"/>
      <c r="D59" s="525" t="s">
        <v>7</v>
      </c>
      <c r="E59" s="526">
        <v>0</v>
      </c>
      <c r="F59" s="526">
        <v>-196</v>
      </c>
      <c r="G59" s="526">
        <v>-196</v>
      </c>
      <c r="H59" s="526">
        <v>0</v>
      </c>
    </row>
    <row r="60" spans="1:8" s="524" customFormat="1" ht="15" customHeight="1">
      <c r="A60" s="535"/>
      <c r="B60" s="529"/>
      <c r="C60" s="846"/>
      <c r="D60" s="525" t="s">
        <v>8</v>
      </c>
      <c r="E60" s="526">
        <f>E58+E59</f>
        <v>0</v>
      </c>
      <c r="F60" s="526">
        <f>F58+F59</f>
        <v>4734</v>
      </c>
      <c r="G60" s="526">
        <f>G58+G59</f>
        <v>4734</v>
      </c>
      <c r="H60" s="526">
        <f>H58+H59</f>
        <v>0</v>
      </c>
    </row>
    <row r="61" spans="1:8" s="524" customFormat="1" ht="15" customHeight="1">
      <c r="A61" s="535"/>
      <c r="B61" s="530"/>
      <c r="C61" s="844">
        <v>80140</v>
      </c>
      <c r="D61" s="531" t="s">
        <v>6</v>
      </c>
      <c r="E61" s="526"/>
      <c r="F61" s="526">
        <v>12500</v>
      </c>
      <c r="G61" s="526">
        <v>12500</v>
      </c>
      <c r="H61" s="526">
        <v>0</v>
      </c>
    </row>
    <row r="62" spans="1:8" s="524" customFormat="1" ht="15" customHeight="1">
      <c r="A62" s="535"/>
      <c r="B62" s="530"/>
      <c r="C62" s="845"/>
      <c r="D62" s="531" t="s">
        <v>7</v>
      </c>
      <c r="E62" s="526">
        <v>0</v>
      </c>
      <c r="F62" s="526">
        <v>30800</v>
      </c>
      <c r="G62" s="526">
        <v>30800</v>
      </c>
      <c r="H62" s="526">
        <v>0</v>
      </c>
    </row>
    <row r="63" spans="1:8" s="524" customFormat="1" ht="15" customHeight="1">
      <c r="A63" s="536"/>
      <c r="B63" s="530"/>
      <c r="C63" s="846"/>
      <c r="D63" s="531" t="s">
        <v>8</v>
      </c>
      <c r="E63" s="526">
        <f>E61+E62</f>
        <v>0</v>
      </c>
      <c r="F63" s="526">
        <f>F61+F62</f>
        <v>43300</v>
      </c>
      <c r="G63" s="526">
        <f>G61+G62</f>
        <v>43300</v>
      </c>
      <c r="H63" s="526">
        <f>H61+H62</f>
        <v>0</v>
      </c>
    </row>
    <row r="64" spans="1:8" s="524" customFormat="1" ht="15" hidden="1" customHeight="1">
      <c r="A64" s="847" t="s">
        <v>742</v>
      </c>
      <c r="B64" s="850" t="s">
        <v>743</v>
      </c>
      <c r="C64" s="853">
        <v>80147</v>
      </c>
      <c r="D64" s="521" t="s">
        <v>6</v>
      </c>
      <c r="E64" s="522">
        <v>0</v>
      </c>
      <c r="F64" s="522">
        <v>19000</v>
      </c>
      <c r="G64" s="522">
        <v>19000</v>
      </c>
      <c r="H64" s="522">
        <v>0</v>
      </c>
    </row>
    <row r="65" spans="1:8" s="524" customFormat="1" ht="15" hidden="1" customHeight="1">
      <c r="A65" s="848"/>
      <c r="B65" s="851"/>
      <c r="C65" s="854"/>
      <c r="D65" s="521" t="s">
        <v>7</v>
      </c>
      <c r="E65" s="522">
        <v>0</v>
      </c>
      <c r="F65" s="522">
        <v>0</v>
      </c>
      <c r="G65" s="522">
        <v>0</v>
      </c>
      <c r="H65" s="522">
        <v>0</v>
      </c>
    </row>
    <row r="66" spans="1:8" s="524" customFormat="1" ht="15" hidden="1" customHeight="1">
      <c r="A66" s="849"/>
      <c r="B66" s="852"/>
      <c r="C66" s="855"/>
      <c r="D66" s="521" t="s">
        <v>8</v>
      </c>
      <c r="E66" s="522">
        <f>E64+E65</f>
        <v>0</v>
      </c>
      <c r="F66" s="522">
        <f>F64+F65</f>
        <v>19000</v>
      </c>
      <c r="G66" s="522">
        <f>G64+G65</f>
        <v>19000</v>
      </c>
      <c r="H66" s="522">
        <f>H64+H65</f>
        <v>0</v>
      </c>
    </row>
    <row r="67" spans="1:8" s="532" customFormat="1" ht="15" hidden="1" customHeight="1">
      <c r="A67" s="847" t="s">
        <v>744</v>
      </c>
      <c r="B67" s="850" t="s">
        <v>745</v>
      </c>
      <c r="C67" s="853">
        <v>80102</v>
      </c>
      <c r="D67" s="521" t="s">
        <v>6</v>
      </c>
      <c r="E67" s="522">
        <v>0</v>
      </c>
      <c r="F67" s="522">
        <v>6100</v>
      </c>
      <c r="G67" s="522">
        <v>6100</v>
      </c>
      <c r="H67" s="522">
        <v>0</v>
      </c>
    </row>
    <row r="68" spans="1:8" s="532" customFormat="1" ht="15" hidden="1" customHeight="1">
      <c r="A68" s="848"/>
      <c r="B68" s="851"/>
      <c r="C68" s="854"/>
      <c r="D68" s="521" t="s">
        <v>7</v>
      </c>
      <c r="E68" s="522">
        <v>0</v>
      </c>
      <c r="F68" s="522"/>
      <c r="G68" s="522"/>
      <c r="H68" s="522">
        <v>0</v>
      </c>
    </row>
    <row r="69" spans="1:8" s="532" customFormat="1" ht="15" hidden="1" customHeight="1">
      <c r="A69" s="849"/>
      <c r="B69" s="852"/>
      <c r="C69" s="855"/>
      <c r="D69" s="521" t="s">
        <v>8</v>
      </c>
      <c r="E69" s="522">
        <f>E67+E68</f>
        <v>0</v>
      </c>
      <c r="F69" s="522">
        <f>F67+F68</f>
        <v>6100</v>
      </c>
      <c r="G69" s="522">
        <f>G67+G68</f>
        <v>6100</v>
      </c>
      <c r="H69" s="522">
        <f>H67+H68</f>
        <v>0</v>
      </c>
    </row>
    <row r="70" spans="1:8" s="539" customFormat="1" ht="17.25" customHeight="1">
      <c r="A70" s="841"/>
      <c r="B70" s="842" t="s">
        <v>746</v>
      </c>
      <c r="C70" s="843"/>
      <c r="D70" s="537" t="s">
        <v>6</v>
      </c>
      <c r="E70" s="538">
        <f t="shared" ref="E70:H72" si="4">E10+E13+E16+E19+E28+E64+E31+E40+E43+E67+E46+E55</f>
        <v>0</v>
      </c>
      <c r="F70" s="538">
        <f t="shared" si="4"/>
        <v>2093600</v>
      </c>
      <c r="G70" s="538">
        <f t="shared" si="4"/>
        <v>2093600</v>
      </c>
      <c r="H70" s="538">
        <f t="shared" si="4"/>
        <v>0</v>
      </c>
    </row>
    <row r="71" spans="1:8" s="509" customFormat="1" ht="17.25" customHeight="1">
      <c r="A71" s="841"/>
      <c r="B71" s="842"/>
      <c r="C71" s="843"/>
      <c r="D71" s="537" t="s">
        <v>7</v>
      </c>
      <c r="E71" s="538">
        <f t="shared" si="4"/>
        <v>0</v>
      </c>
      <c r="F71" s="538">
        <f t="shared" si="4"/>
        <v>52504</v>
      </c>
      <c r="G71" s="538">
        <f t="shared" si="4"/>
        <v>52504</v>
      </c>
      <c r="H71" s="538">
        <f t="shared" si="4"/>
        <v>0</v>
      </c>
    </row>
    <row r="72" spans="1:8" s="509" customFormat="1" ht="17.25" customHeight="1">
      <c r="A72" s="841"/>
      <c r="B72" s="842"/>
      <c r="C72" s="843"/>
      <c r="D72" s="537" t="s">
        <v>8</v>
      </c>
      <c r="E72" s="538">
        <f t="shared" si="4"/>
        <v>0</v>
      </c>
      <c r="F72" s="538">
        <f t="shared" si="4"/>
        <v>2146104</v>
      </c>
      <c r="G72" s="538">
        <f t="shared" si="4"/>
        <v>2146104</v>
      </c>
      <c r="H72" s="538">
        <f t="shared" si="4"/>
        <v>0</v>
      </c>
    </row>
    <row r="73" spans="1:8" s="509" customFormat="1" ht="12.75" customHeight="1">
      <c r="A73" s="505"/>
      <c r="B73" s="506"/>
      <c r="C73" s="507"/>
      <c r="D73" s="507"/>
      <c r="E73" s="511"/>
      <c r="F73" s="511"/>
      <c r="G73" s="511"/>
      <c r="H73" s="511"/>
    </row>
    <row r="74" spans="1:8" s="509" customFormat="1" ht="6.75" customHeight="1">
      <c r="A74" s="505"/>
      <c r="B74" s="506"/>
      <c r="C74" s="507"/>
      <c r="D74" s="507"/>
      <c r="E74" s="511"/>
      <c r="F74" s="511"/>
      <c r="G74" s="511"/>
      <c r="H74" s="511"/>
    </row>
    <row r="75" spans="1:8" s="544" customFormat="1" ht="15" customHeight="1">
      <c r="A75" s="540" t="s">
        <v>5</v>
      </c>
      <c r="B75" s="541" t="s">
        <v>747</v>
      </c>
      <c r="C75" s="542"/>
      <c r="D75" s="543"/>
      <c r="E75" s="543"/>
      <c r="F75" s="543"/>
      <c r="G75" s="543"/>
      <c r="H75" s="543"/>
    </row>
    <row r="76" spans="1:8" s="544" customFormat="1" ht="15" customHeight="1">
      <c r="A76" s="540"/>
      <c r="B76" s="541" t="s">
        <v>748</v>
      </c>
      <c r="C76" s="542"/>
      <c r="D76" s="543"/>
      <c r="E76" s="543"/>
      <c r="F76" s="543"/>
      <c r="G76" s="543"/>
      <c r="H76" s="543"/>
    </row>
    <row r="77" spans="1:8" s="509" customFormat="1" ht="15" customHeight="1">
      <c r="A77" s="540"/>
      <c r="B77" s="541" t="s">
        <v>299</v>
      </c>
      <c r="C77" s="542"/>
      <c r="D77" s="507"/>
      <c r="E77" s="511"/>
      <c r="F77" s="511"/>
      <c r="G77" s="511"/>
      <c r="H77" s="511"/>
    </row>
  </sheetData>
  <sheetProtection password="C25B" sheet="1" objects="1" scenarios="1"/>
  <mergeCells count="52">
    <mergeCell ref="A5:H5"/>
    <mergeCell ref="A10:A12"/>
    <mergeCell ref="B10:B12"/>
    <mergeCell ref="C10:C12"/>
    <mergeCell ref="A13:A15"/>
    <mergeCell ref="B13:B15"/>
    <mergeCell ref="C13:C15"/>
    <mergeCell ref="A16:A18"/>
    <mergeCell ref="B16:B18"/>
    <mergeCell ref="C16:C18"/>
    <mergeCell ref="A19:A21"/>
    <mergeCell ref="B19:B21"/>
    <mergeCell ref="C19:C21"/>
    <mergeCell ref="A22:A24"/>
    <mergeCell ref="B22:B24"/>
    <mergeCell ref="C22:C24"/>
    <mergeCell ref="A25:A27"/>
    <mergeCell ref="B25:B27"/>
    <mergeCell ref="C25:C27"/>
    <mergeCell ref="A28:A30"/>
    <mergeCell ref="B28:B30"/>
    <mergeCell ref="C28:C30"/>
    <mergeCell ref="A31:A39"/>
    <mergeCell ref="B31:B33"/>
    <mergeCell ref="C31:C33"/>
    <mergeCell ref="C34:C36"/>
    <mergeCell ref="C37:C39"/>
    <mergeCell ref="A55:A57"/>
    <mergeCell ref="B55:B57"/>
    <mergeCell ref="C55:C57"/>
    <mergeCell ref="A40:A42"/>
    <mergeCell ref="B40:B42"/>
    <mergeCell ref="C40:C42"/>
    <mergeCell ref="A43:A45"/>
    <mergeCell ref="B43:B45"/>
    <mergeCell ref="C43:C45"/>
    <mergeCell ref="A46:A48"/>
    <mergeCell ref="B46:B48"/>
    <mergeCell ref="C46:C48"/>
    <mergeCell ref="C49:C51"/>
    <mergeCell ref="C52:C54"/>
    <mergeCell ref="A70:A72"/>
    <mergeCell ref="B70:B72"/>
    <mergeCell ref="C70:C72"/>
    <mergeCell ref="C58:C60"/>
    <mergeCell ref="C61:C63"/>
    <mergeCell ref="A64:A66"/>
    <mergeCell ref="B64:B66"/>
    <mergeCell ref="C64:C66"/>
    <mergeCell ref="A67:A69"/>
    <mergeCell ref="B67:B69"/>
    <mergeCell ref="C67:C69"/>
  </mergeCells>
  <printOptions horizontalCentered="1"/>
  <pageMargins left="0.70866141732283472" right="0.70866141732283472" top="0.98425196850393704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7</vt:i4>
      </vt:variant>
    </vt:vector>
  </HeadingPairs>
  <TitlesOfParts>
    <vt:vector size="14" baseType="lpstr">
      <vt:lpstr>zał.1</vt:lpstr>
      <vt:lpstr>zał.2</vt:lpstr>
      <vt:lpstr>zał.3</vt:lpstr>
      <vt:lpstr>zał.4</vt:lpstr>
      <vt:lpstr>zał.5</vt:lpstr>
      <vt:lpstr>zał.6</vt:lpstr>
      <vt:lpstr>zał.7</vt:lpstr>
      <vt:lpstr>zał.1!Obszar_wydruku</vt:lpstr>
      <vt:lpstr>zał.2!Obszar_wydruku</vt:lpstr>
      <vt:lpstr>zał.6!Obszar_wydruku</vt:lpstr>
      <vt:lpstr>zał.1!Tytuły_wydruku</vt:lpstr>
      <vt:lpstr>zał.2!Tytuły_wydruku</vt:lpstr>
      <vt:lpstr>zał.4!Tytuły_wydruku</vt:lpstr>
      <vt:lpstr>zał.6!Tytuły_wydruku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b.bulak</dc:creator>
  <cp:lastModifiedBy>Anna Sobierajska</cp:lastModifiedBy>
  <cp:lastPrinted>2021-11-26T08:11:47Z</cp:lastPrinted>
  <dcterms:created xsi:type="dcterms:W3CDTF">2010-11-02T12:16:55Z</dcterms:created>
  <dcterms:modified xsi:type="dcterms:W3CDTF">2021-11-26T10:24:46Z</dcterms:modified>
</cp:coreProperties>
</file>